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(план) 2021" sheetId="1" r:id="rId1"/>
  </sheets>
  <definedNames>
    <definedName name="_xlnm._FilterDatabase" localSheetId="0" hidden="1">'отчет(план) 2021'!$A$1:$BA$331</definedName>
  </definedNames>
  <calcPr fullCalcOnLoad="1"/>
</workbook>
</file>

<file path=xl/sharedStrings.xml><?xml version="1.0" encoding="utf-8"?>
<sst xmlns="http://schemas.openxmlformats.org/spreadsheetml/2006/main" count="417" uniqueCount="376">
  <si>
    <t>общая</t>
  </si>
  <si>
    <t>Карпинск, пер.Школьный, д.1</t>
  </si>
  <si>
    <t>Карпинск, прое.Декабристов, д.10</t>
  </si>
  <si>
    <t>Карпинск, прое.Нахимова, д.19, к.а</t>
  </si>
  <si>
    <t>Карпинск, прое.Нахимова, д.20</t>
  </si>
  <si>
    <t>Карпинск, прое.Нахимова, д.22</t>
  </si>
  <si>
    <t>Карпинск, прое.Нахимова, д.24</t>
  </si>
  <si>
    <t>Карпинск, прое.Нахимова, д.26</t>
  </si>
  <si>
    <t>Карпинск, прое.Нахимова, д.28</t>
  </si>
  <si>
    <t>Карпинск, ул.8 Марта, д.32</t>
  </si>
  <si>
    <t>Карпинск, ул.8 Марта, д.40</t>
  </si>
  <si>
    <t>Карпинск, ул.8 Марта, д.42</t>
  </si>
  <si>
    <t>Карпинск, ул.8 Марта, д.43</t>
  </si>
  <si>
    <t>Карпинск, ул.8 Марта, д.44</t>
  </si>
  <si>
    <t>Карпинск, ул.8 Марта, д.46</t>
  </si>
  <si>
    <t>Карпинск, ул.8 Марта, д.48</t>
  </si>
  <si>
    <t>Карпинск, ул.8 Марта, д.50</t>
  </si>
  <si>
    <t>Карпинск, ул.8 Марта, д.52</t>
  </si>
  <si>
    <t>Карпинск, ул.8 Марта, д.54</t>
  </si>
  <si>
    <t>Карпинск, ул.8 Марта, д.56</t>
  </si>
  <si>
    <t>Карпинск, ул.8 Марта, д.58</t>
  </si>
  <si>
    <t>Карпинск, ул.8 Марта, д.60</t>
  </si>
  <si>
    <t>Карпинск, ул.8 Марта, д.66</t>
  </si>
  <si>
    <t>Карпинск, ул.8 Марта, д.68</t>
  </si>
  <si>
    <t>Карпинск, ул.8 Марта, д.70</t>
  </si>
  <si>
    <t>Карпинск, ул.8 Марта, д.74</t>
  </si>
  <si>
    <t>Карпинск, ул.8 Марта, д.79</t>
  </si>
  <si>
    <t>Карпинск, ул.9 Мая, д.1</t>
  </si>
  <si>
    <t>Карпинск, ул.9 Мая, д.3</t>
  </si>
  <si>
    <t>Карпинск, ул.9 Мая, д.5</t>
  </si>
  <si>
    <t>Карпинск, ул.Белинского, д.121</t>
  </si>
  <si>
    <t>Карпинск, ул.Белинского, д.126</t>
  </si>
  <si>
    <t>Карпинск, ул.Горняков, д.39</t>
  </si>
  <si>
    <t>Карпинск, ул.Горняков, д.40</t>
  </si>
  <si>
    <t>Карпинск, ул.Заречная, д.4</t>
  </si>
  <si>
    <t>Карпинск, ул.Калинина, д.22</t>
  </si>
  <si>
    <t>Карпинск, ул.Калинина, д.28</t>
  </si>
  <si>
    <t>Карпинск, ул.Карпинского, д.11</t>
  </si>
  <si>
    <t>Карпинск, ул.Карпинского, д.13</t>
  </si>
  <si>
    <t>Карпинск, ул.Карпинского, д.15</t>
  </si>
  <si>
    <t>Карпинск, ул.Карпинского, д.17</t>
  </si>
  <si>
    <t>Карпинск, ул.Карпинского, д.18</t>
  </si>
  <si>
    <t>Карпинск, ул.Карпинского, д.19</t>
  </si>
  <si>
    <t>Карпинск, ул.Карпинского, д.20</t>
  </si>
  <si>
    <t>Карпинск, ул.Карпинского, д.20, к.а</t>
  </si>
  <si>
    <t>Карпинск, ул.Карпинского, д.24</t>
  </si>
  <si>
    <t>Карпинск, ул.Карпинского, д.26</t>
  </si>
  <si>
    <t>Карпинск, ул.Карпинского, д.28</t>
  </si>
  <si>
    <t>Карпинск, ул.Карпинского, д.30</t>
  </si>
  <si>
    <t>Карпинск, ул.Ким, д.17</t>
  </si>
  <si>
    <t>Карпинск, ул.Клубная, д.4</t>
  </si>
  <si>
    <t>Карпинск, ул.Колхозная, д.43</t>
  </si>
  <si>
    <t>Карпинск, ул.Колхозная, д.51</t>
  </si>
  <si>
    <t>Карпинск, ул.Колхозная, д.53</t>
  </si>
  <si>
    <t>Карпинск, ул.Коммунаров, д.47</t>
  </si>
  <si>
    <t>Карпинск, ул.Коммунаров, д.49</t>
  </si>
  <si>
    <t>Карпинск, ул.Коммунаров, д.5</t>
  </si>
  <si>
    <t>Карпинск, ул.Коммунаров, д.50</t>
  </si>
  <si>
    <t>Карпинск, ул.Коммунаров, д.51</t>
  </si>
  <si>
    <t>Карпинск, ул.Коммунаров, д.53, к.а</t>
  </si>
  <si>
    <t>Карпинск, ул.Куйбышева, д.32</t>
  </si>
  <si>
    <t>Карпинск, ул.Куйбышева, д.34</t>
  </si>
  <si>
    <t>Карпинск, ул.Куйбышева, д.36</t>
  </si>
  <si>
    <t>Карпинск, ул.Куйбышева, д.38</t>
  </si>
  <si>
    <t>Карпинск, ул.Куйбышева, д.40</t>
  </si>
  <si>
    <t>Карпинск, ул.Куйбышева, д.42</t>
  </si>
  <si>
    <t>Карпинск, ул.Куйбышева, д.52</t>
  </si>
  <si>
    <t>Карпинск, ул.Ленина, д.100</t>
  </si>
  <si>
    <t>Карпинск, ул.Ленина, д.100, к.а</t>
  </si>
  <si>
    <t>Карпинск, ул.Ленина, д.101</t>
  </si>
  <si>
    <t>Карпинск, ул.Ленина, д.103</t>
  </si>
  <si>
    <t>Карпинск, ул.Ленина, д.105</t>
  </si>
  <si>
    <t>Карпинск, ул.Ленина, д.107</t>
  </si>
  <si>
    <t>Карпинск, ул.Ленина, д.109</t>
  </si>
  <si>
    <t>Карпинск, ул.Ленина, д.110</t>
  </si>
  <si>
    <t>Карпинск, ул.Ленина, д.111</t>
  </si>
  <si>
    <t>Карпинск, ул.Ленина, д.113</t>
  </si>
  <si>
    <t>Карпинск, ул.Ленина, д.114</t>
  </si>
  <si>
    <t>Карпинск, ул.Ленина, д.115</t>
  </si>
  <si>
    <t>Карпинск, ул.Ленина, д.117</t>
  </si>
  <si>
    <t>Карпинск, ул.Ленина, д.118</t>
  </si>
  <si>
    <t>Карпинск, ул.Ленина, д.119</t>
  </si>
  <si>
    <t>Карпинск, ул.Ленина, д.120</t>
  </si>
  <si>
    <t>Карпинск, ул.Ленина, д.121</t>
  </si>
  <si>
    <t>Карпинск, ул.Ленина, д.122</t>
  </si>
  <si>
    <t>Карпинск, ул.Ленина, д.123</t>
  </si>
  <si>
    <t>Карпинск, ул.Ленина, д.124</t>
  </si>
  <si>
    <t>Карпинск, ул.Ленина, д.46</t>
  </si>
  <si>
    <t>Карпинск, ул.Ленина, д.59</t>
  </si>
  <si>
    <t>Карпинск, ул.Ленина, д.76</t>
  </si>
  <si>
    <t>Карпинск, ул.Ленина, д.80</t>
  </si>
  <si>
    <t>Карпинск, ул.Ленина, д.82</t>
  </si>
  <si>
    <t>Карпинск, ул.Ленина, д.82, к.а</t>
  </si>
  <si>
    <t>Карпинск, ул.Ленина, д.84</t>
  </si>
  <si>
    <t>Карпинск, ул.Ленина, д.86</t>
  </si>
  <si>
    <t>Карпинск, ул.Ленина, д.89</t>
  </si>
  <si>
    <t>Карпинск, ул.Ленина, д.91</t>
  </si>
  <si>
    <t>Карпинск, ул.Ленина, д.93</t>
  </si>
  <si>
    <t>Карпинск, ул.Ленина, д.95</t>
  </si>
  <si>
    <t>Карпинск, ул.Ленина, д.97</t>
  </si>
  <si>
    <t>Карпинск, ул.Ленина, д.98</t>
  </si>
  <si>
    <t>Карпинск, ул.Ленина, д.99</t>
  </si>
  <si>
    <t>Карпинск, ул.Лермонтова, д.1</t>
  </si>
  <si>
    <t>Карпинск, ул.Лермонтова, д.10</t>
  </si>
  <si>
    <t>Карпинск, ул.Лермонтова, д.11</t>
  </si>
  <si>
    <t>Карпинск, ул.Лермонтова, д.12</t>
  </si>
  <si>
    <t>Карпинск, ул.Лермонтова, д.13, к.а</t>
  </si>
  <si>
    <t>Карпинск, ул.Лермонтова, д.14</t>
  </si>
  <si>
    <t>Карпинск, ул.Лермонтова, д.17</t>
  </si>
  <si>
    <t>Карпинск, ул.Лермонтова, д.3</t>
  </si>
  <si>
    <t>Карпинск, ул.Лермонтова, д.5</t>
  </si>
  <si>
    <t>Карпинск, ул.Лермонтова, д.7</t>
  </si>
  <si>
    <t>Карпинск, ул.Лермонтова, д.8</t>
  </si>
  <si>
    <t>Карпинск, ул.Лермонтова, д.9</t>
  </si>
  <si>
    <t>Карпинск, ул.Лесопильная, д.12</t>
  </si>
  <si>
    <t>Карпинск, ул.Лесопильная, д.137</t>
  </si>
  <si>
    <t>Карпинск, ул.Лесопильная, д.139</t>
  </si>
  <si>
    <t>Карпинск, ул.Лесопильная, д.16</t>
  </si>
  <si>
    <t>Карпинск, ул.Лесопильная, д.18</t>
  </si>
  <si>
    <t>Карпинск, ул.Лесопильная, д.44</t>
  </si>
  <si>
    <t>Карпинск, ул.Лесопильная, д.61</t>
  </si>
  <si>
    <t>Карпинск, ул.Лесопильная, д.63</t>
  </si>
  <si>
    <t>Карпинск, ул.Лесопильная, д.67</t>
  </si>
  <si>
    <t>Карпинск, ул.Лесопильная, д.69</t>
  </si>
  <si>
    <t>Карпинск, ул.Лесопильная, д.71</t>
  </si>
  <si>
    <t>Карпинск, ул.Луначарского, д.112</t>
  </si>
  <si>
    <t>Карпинск, ул.Луначарского, д.114</t>
  </si>
  <si>
    <t>Карпинск, ул.Луначарского, д.123</t>
  </si>
  <si>
    <t>Карпинск, ул.Луначарского, д.124</t>
  </si>
  <si>
    <t>Карпинск, ул.Луначарского, д.126</t>
  </si>
  <si>
    <t>Карпинск, ул.Луначарского, д.128</t>
  </si>
  <si>
    <t>Карпинск, ул.Луначарского, д.128, к.а</t>
  </si>
  <si>
    <t>Карпинск, ул.Луначарского, д.130</t>
  </si>
  <si>
    <t>Карпинск, ул.Луначарского, д.32</t>
  </si>
  <si>
    <t>Карпинск, ул.Луначарского, д.34</t>
  </si>
  <si>
    <t>Карпинск, ул.Луначарского, д.58</t>
  </si>
  <si>
    <t>Карпинск, ул.Луначарского, д.59</t>
  </si>
  <si>
    <t>Карпинск, ул.Луначарского, д.60</t>
  </si>
  <si>
    <t>Карпинск, ул.Луначарского, д.61</t>
  </si>
  <si>
    <t>Карпинск, ул.Луначарского, д.63</t>
  </si>
  <si>
    <t>Карпинск, ул.Луначарского, д.65</t>
  </si>
  <si>
    <t>Карпинск, ул.Луначарского, д.65, к.а</t>
  </si>
  <si>
    <t>Карпинск, ул.Луначарского, д.70</t>
  </si>
  <si>
    <t>Карпинск, ул.Луначарского, д.72</t>
  </si>
  <si>
    <t>Карпинск, ул.Луначарского, д.74</t>
  </si>
  <si>
    <t>Карпинск, ул.Луначарского, д.74, к.а</t>
  </si>
  <si>
    <t>Карпинск, ул.Луначарского, д.76</t>
  </si>
  <si>
    <t>Карпинск, ул.Луначарского, д.77</t>
  </si>
  <si>
    <t>Карпинск, ул.Луначарского, д.78</t>
  </si>
  <si>
    <t>Карпинск, ул.Луначарского, д.78, к.а</t>
  </si>
  <si>
    <t>Карпинск, ул.Луначарского, д.79</t>
  </si>
  <si>
    <t>Карпинск, ул.Луначарского, д.79, к.а</t>
  </si>
  <si>
    <t>Карпинск, ул.Луначарского, д.80</t>
  </si>
  <si>
    <t>Карпинск, ул.Луначарского, д.81</t>
  </si>
  <si>
    <t>Карпинск, ул.Луначарского, д.82</t>
  </si>
  <si>
    <t>Карпинск, ул.Луначарского, д.83</t>
  </si>
  <si>
    <t>Карпинск, ул.Луначарского, д.84</t>
  </si>
  <si>
    <t>Карпинск, ул.Луначарского, д.86</t>
  </si>
  <si>
    <t>Карпинск, ул.Луначарского, д.90, к.а</t>
  </si>
  <si>
    <t>Карпинск, ул.Луначарского, д.92</t>
  </si>
  <si>
    <t>Карпинск, ул.Луначарского, д.94</t>
  </si>
  <si>
    <t>Карпинск, ул.Максима Горького, д.12</t>
  </si>
  <si>
    <t>Карпинск, ул.Максима Горького, д.13</t>
  </si>
  <si>
    <t>Карпинск, ул.Максима Горького, д.2</t>
  </si>
  <si>
    <t>Карпинск, ул.Максима Горького, д.2, к.а</t>
  </si>
  <si>
    <t>Карпинск, ул.Максима Горького, д.29</t>
  </si>
  <si>
    <t>Карпинск, ул.Максима Горького, д.4</t>
  </si>
  <si>
    <t>Карпинск, ул.Максима Горького, д.4, к.а</t>
  </si>
  <si>
    <t>Карпинск, ул.Максима Горького, д.6</t>
  </si>
  <si>
    <t>Карпинск, ул.Максима Горького, д.6, к.а</t>
  </si>
  <si>
    <t>Карпинск, ул.Максима Горького, д.8</t>
  </si>
  <si>
    <t>Карпинск, ул.Малышева, д.16</t>
  </si>
  <si>
    <t>Карпинск, ул.Малышева, д.18</t>
  </si>
  <si>
    <t>Карпинск, ул.Малышева, д.2, к.б</t>
  </si>
  <si>
    <t>Карпинск, ул.Малышева, д.20</t>
  </si>
  <si>
    <t>Карпинск, ул.Малышева, д.45</t>
  </si>
  <si>
    <t>Карпинск, ул.Малышева, д.47</t>
  </si>
  <si>
    <t>Карпинск, ул.Малышева, д.49</t>
  </si>
  <si>
    <t>Карпинск, ул.Мира, д.14</t>
  </si>
  <si>
    <t>Карпинск, ул.Мира, д.34</t>
  </si>
  <si>
    <t>Карпинск, ул.Мира, д.36</t>
  </si>
  <si>
    <t>Карпинск, ул.Мира, д.36, к.а</t>
  </si>
  <si>
    <t>Карпинск, ул.Мира, д.38</t>
  </si>
  <si>
    <t>Карпинск, ул.Мира, д.38, к.а</t>
  </si>
  <si>
    <t>Карпинск, ул.Мира, д.4</t>
  </si>
  <si>
    <t>Карпинск, ул.Мира, д.40</t>
  </si>
  <si>
    <t>Карпинск, ул.Мира, д.42</t>
  </si>
  <si>
    <t>Карпинск, ул.Мира, д.44</t>
  </si>
  <si>
    <t>Карпинск, ул.Мира, д.45</t>
  </si>
  <si>
    <t>Карпинск, ул.Мира, д.45, к.а</t>
  </si>
  <si>
    <t>Карпинск, ул.Мира, д.48</t>
  </si>
  <si>
    <t>Карпинск, ул.Мира, д.49</t>
  </si>
  <si>
    <t>Карпинск, ул.Мира, д.50</t>
  </si>
  <si>
    <t>Карпинск, ул.Мира, д.50, к.а</t>
  </si>
  <si>
    <t>Карпинск, ул.Мира, д.51</t>
  </si>
  <si>
    <t>Карпинск, ул.Мира, д.52</t>
  </si>
  <si>
    <t>Карпинск, ул.Мира, д.53</t>
  </si>
  <si>
    <t>Карпинск, ул.Мира, д.54</t>
  </si>
  <si>
    <t>Карпинск, ул.Мира, д.54, к.а</t>
  </si>
  <si>
    <t>Карпинск, ул.Мира, д.55</t>
  </si>
  <si>
    <t>Карпинск, ул.Мира, д.56</t>
  </si>
  <si>
    <t>Карпинск, ул.Мира, д.57</t>
  </si>
  <si>
    <t>Карпинск, ул.Мира, д.59</t>
  </si>
  <si>
    <t>Карпинск, ул.Мира, д.6</t>
  </si>
  <si>
    <t>Карпинск, ул.Мира, д.62</t>
  </si>
  <si>
    <t>Карпинск, ул.Мира, д.64</t>
  </si>
  <si>
    <t>Карпинск, ул.Мира, д.65</t>
  </si>
  <si>
    <t>Карпинск, ул.Мира, д.65, к.а</t>
  </si>
  <si>
    <t>Карпинск, ул.Мира, д.66</t>
  </si>
  <si>
    <t>Карпинск, ул.Мира, д.67</t>
  </si>
  <si>
    <t>Карпинск, ул.Мира, д.68</t>
  </si>
  <si>
    <t>Карпинск, ул.Мира, д.70</t>
  </si>
  <si>
    <t>Карпинск, ул.Мира, д.72</t>
  </si>
  <si>
    <t>Карпинск, ул.Мира, д.74</t>
  </si>
  <si>
    <t>Карпинск, ул.Мира, д.76</t>
  </si>
  <si>
    <t>Карпинск, ул.Мира, д.8</t>
  </si>
  <si>
    <t>Карпинск, ул.Мира, д.80</t>
  </si>
  <si>
    <t>Карпинск, ул.Мира, д.81</t>
  </si>
  <si>
    <t>Карпинск, ул.Мира, д.83</t>
  </si>
  <si>
    <t>Карпинск, ул.Мира, д.84</t>
  </si>
  <si>
    <t>Карпинск, ул.Мира, д.85</t>
  </si>
  <si>
    <t>Карпинск, ул.Мира, д.87</t>
  </si>
  <si>
    <t>Карпинск, ул.Мира, д.89</t>
  </si>
  <si>
    <t>Карпинск, ул.Мира, д.91</t>
  </si>
  <si>
    <t>Карпинск, ул.Мира, д.93</t>
  </si>
  <si>
    <t>Карпинск, ул.Мира, д.95</t>
  </si>
  <si>
    <t>Карпинск, ул.Мира, д.97</t>
  </si>
  <si>
    <t>Карпинск, ул.Некрасова, д.41</t>
  </si>
  <si>
    <t>Карпинск, ул.Некрасова, д.81</t>
  </si>
  <si>
    <t>Карпинск, ул.Некрасова, д.83</t>
  </si>
  <si>
    <t>Карпинск, ул.Некрасова, д.85</t>
  </si>
  <si>
    <t>Карпинск, ул.Первомайская, д.42</t>
  </si>
  <si>
    <t>Карпинск, ул.Первомайская, д.61</t>
  </si>
  <si>
    <t>Карпинск, ул.Попова, д.12</t>
  </si>
  <si>
    <t>Карпинск, ул.Попова, д.12, к.а</t>
  </si>
  <si>
    <t>Карпинск, ул.Попова, д.14</t>
  </si>
  <si>
    <t>Карпинск, ул.Попова, д.4</t>
  </si>
  <si>
    <t>Карпинск, ул.Попова, д.6</t>
  </si>
  <si>
    <t>Карпинск, ул.Попова, д.6, к.а</t>
  </si>
  <si>
    <t>Карпинск, ул.Попова, д.8</t>
  </si>
  <si>
    <t>Карпинск, ул.Почтамтская, д.23</t>
  </si>
  <si>
    <t>Карпинск, ул.Почтамтская, д.25</t>
  </si>
  <si>
    <t>Карпинск, ул.Почтамтская, д.31</t>
  </si>
  <si>
    <t>Карпинск, ул.Почтамтская, д.33</t>
  </si>
  <si>
    <t>Карпинск, ул.Почтамтская, д.35</t>
  </si>
  <si>
    <t>Карпинск, ул.Пролетарская, д.66</t>
  </si>
  <si>
    <t>Карпинск, ул.Пролетарская, д.69</t>
  </si>
  <si>
    <t>Карпинск, ул.Пролетарская, д.71</t>
  </si>
  <si>
    <t>Карпинск, ул.Пушкина, д.7</t>
  </si>
  <si>
    <t>Карпинск, ул.Свердлова, д.1</t>
  </si>
  <si>
    <t>Карпинск, ул.Свердлова, д.14</t>
  </si>
  <si>
    <t>Карпинск, ул.Свердлова, д.3</t>
  </si>
  <si>
    <t>Карпинск, ул.Свердлова, д.4</t>
  </si>
  <si>
    <t>Карпинск, ул.Свердлова, д.6</t>
  </si>
  <si>
    <t>Карпинск, ул.Свердлова, д.6, к.а</t>
  </si>
  <si>
    <t>Карпинск, ул.Свердлова, д.7</t>
  </si>
  <si>
    <t>Карпинск, ул.Свердлова, д.8</t>
  </si>
  <si>
    <t>Карпинск, ул.Свободы, д.104</t>
  </si>
  <si>
    <t>Карпинск, ул.Свободы, д.139</t>
  </si>
  <si>
    <t>Карпинск, ул.Свободы, д.141</t>
  </si>
  <si>
    <t>Карпинск, ул.Свободы, д.40</t>
  </si>
  <si>
    <t>Карпинск, ул.Свободы, д.73</t>
  </si>
  <si>
    <t>Карпинск, ул.Серова, д.13</t>
  </si>
  <si>
    <t>Карпинск, ул.Серова, д.15</t>
  </si>
  <si>
    <t>Карпинск, ул.Серова, д.17</t>
  </si>
  <si>
    <t>Карпинск, ул.Серова, д.19</t>
  </si>
  <si>
    <t>Карпинск, ул.Серова, д.23</t>
  </si>
  <si>
    <t>Карпинск, ул.Советская, д.115</t>
  </si>
  <si>
    <t>Карпинск, ул.Советская, д.117</t>
  </si>
  <si>
    <t>Карпинск, ул.Советская, д.119</t>
  </si>
  <si>
    <t>Карпинск, ул.Советская, д.121</t>
  </si>
  <si>
    <t>Карпинск, ул.Советская, д.123</t>
  </si>
  <si>
    <t>Карпинск, ул.Советская, д.125</t>
  </si>
  <si>
    <t>Карпинск, ул.Советская, д.127</t>
  </si>
  <si>
    <t>Карпинск, ул.Советская, д.96</t>
  </si>
  <si>
    <t>Карпинск, ул.Трудовая, д.40</t>
  </si>
  <si>
    <t>Карпинск, ул.Угольщиков, д.75</t>
  </si>
  <si>
    <t>Карпинск, ул.Угольщиков, д.77</t>
  </si>
  <si>
    <t>Карпинск, ул.Угольщиков, д.79</t>
  </si>
  <si>
    <t>Карпинск, ул.Угольщиков, д.81</t>
  </si>
  <si>
    <t>Карпинск, ул.Уральская, д.40</t>
  </si>
  <si>
    <t>Карпинск, ул.Федорова, д.1</t>
  </si>
  <si>
    <t>Карпинск, ул.Федорова, д.3</t>
  </si>
  <si>
    <t>Карпинск, ул.Чайковского, д.147</t>
  </si>
  <si>
    <t>Карпинск, ул.Чайковского, д.44, к.а</t>
  </si>
  <si>
    <t>Карпинск, ул.Чайковского, д.46</t>
  </si>
  <si>
    <t>Карпинск, ул.Чайковского, д.48-3,4</t>
  </si>
  <si>
    <t>Карпинск, ул.Челюскинцев, д.40</t>
  </si>
  <si>
    <t>Карпинск, ул.Чернышевского, д.40</t>
  </si>
  <si>
    <t>Карпинск, пер.Школьный, д.2</t>
  </si>
  <si>
    <t>Карпинск, пер.Школьный, д.4</t>
  </si>
  <si>
    <t>Карпинск, пер.Школьный, д.6</t>
  </si>
  <si>
    <t>Карпинск, прое.Нахимова, д.15</t>
  </si>
  <si>
    <t>Карпинск, прое.Нахимова, д.17</t>
  </si>
  <si>
    <t>Карпинск, прое.Нахимова, д.19</t>
  </si>
  <si>
    <t>Карпинск, ул.Ленина, д.48</t>
  </si>
  <si>
    <t>Карпинск, ул.Лермонтова, д.2</t>
  </si>
  <si>
    <t>Карпинск, ул.Лесопильная, д.65</t>
  </si>
  <si>
    <t>Карпинск, ул.Луначарского, д.102</t>
  </si>
  <si>
    <t>Карпинск, ул.Луначарского, д.106</t>
  </si>
  <si>
    <t>Карпинск, ул.Луначарского, д.69</t>
  </si>
  <si>
    <t>Карпинск, ул.Луначарского, д.73</t>
  </si>
  <si>
    <t>Карпинск, ул.Луначарского, д.87</t>
  </si>
  <si>
    <t>Карпинск, ул.Луначарского, д.89</t>
  </si>
  <si>
    <t>Карпинск, ул.Луначарского, д.91</t>
  </si>
  <si>
    <t>Карпинск, ул.Луначарского, д.93</t>
  </si>
  <si>
    <t>Карпинск, ул.Максима Горького, д.3</t>
  </si>
  <si>
    <t>Карпинск, ул.Максима Горького, д.5</t>
  </si>
  <si>
    <t>Карпинск, ул.Попова, д.11</t>
  </si>
  <si>
    <t>Карпинск, ул.Попова, д.3</t>
  </si>
  <si>
    <t>Карпинск, ул.Попова, д.5</t>
  </si>
  <si>
    <t>Карпинск, ул.Попова, д.9</t>
  </si>
  <si>
    <t>Карпинск, ул.Южная 2-ая, д.1, к.а</t>
  </si>
  <si>
    <t>№</t>
  </si>
  <si>
    <t>п/п</t>
  </si>
  <si>
    <t>тариф</t>
  </si>
  <si>
    <t>Железнодорожный,  д.9</t>
  </si>
  <si>
    <t>жилые</t>
  </si>
  <si>
    <t>нежилые</t>
  </si>
  <si>
    <t>адрес</t>
  </si>
  <si>
    <t>итого: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</si>
  <si>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</si>
  <si>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</si>
  <si>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</si>
  <si>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</si>
  <si>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</si>
  <si>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</si>
  <si>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</si>
  <si>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</si>
  <si>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</si>
  <si>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Карпинск, ул.Мира, д.30</t>
  </si>
  <si>
    <t>Карпинск, ул.Советская, д.113/2</t>
  </si>
  <si>
    <t>Карпинск, ул.Советская, д.113/3</t>
  </si>
  <si>
    <t>ЖЭУ</t>
  </si>
  <si>
    <t>ЖКО</t>
  </si>
  <si>
    <t>Карпинск, ул.Максима Горького, д.14а</t>
  </si>
  <si>
    <t>Карпинск, ул.Советская, д.113/1</t>
  </si>
  <si>
    <t>Годовой план</t>
  </si>
  <si>
    <t>с корректир.</t>
  </si>
  <si>
    <t>долга</t>
  </si>
  <si>
    <t>январь</t>
  </si>
  <si>
    <t>февраль</t>
  </si>
  <si>
    <t>апрель</t>
  </si>
  <si>
    <t>за год</t>
  </si>
  <si>
    <t>Карпинск, ул.Ленина, д.88а</t>
  </si>
  <si>
    <t>Карпинск, ул.Почтамтская, д.4</t>
  </si>
  <si>
    <t>ЖКО+ЖЭУ</t>
  </si>
  <si>
    <t>план/месяц</t>
  </si>
  <si>
    <t>План на 1 полугодие</t>
  </si>
  <si>
    <t>План на 2 полугодие</t>
  </si>
  <si>
    <t>отчет</t>
  </si>
  <si>
    <t>Своими силами</t>
  </si>
  <si>
    <t>Сторонними организациями</t>
  </si>
  <si>
    <t>без управления, ЖБО,ОПУ, газ, вентканалы,влаж. уборка</t>
  </si>
  <si>
    <t>Карпинск, ул.Мира, д.47</t>
  </si>
  <si>
    <t>площадь</t>
  </si>
  <si>
    <t>выполнено ВСЕГО</t>
  </si>
  <si>
    <t>Карпинск, ул.8 Марта, д.36</t>
  </si>
  <si>
    <t>№п/п</t>
  </si>
  <si>
    <t>1 полугодие 2021год</t>
  </si>
  <si>
    <t>2 полугодие 2021год</t>
  </si>
  <si>
    <t>долг 2020</t>
  </si>
  <si>
    <t>остаток 2021</t>
  </si>
  <si>
    <t>ПЛАН (ОТЧЕТ)2021год</t>
  </si>
  <si>
    <t>клининг(доп.работы)</t>
  </si>
  <si>
    <t>Корректировка за содержание газовых сетей за 2020-2021гг</t>
  </si>
  <si>
    <t>Карпинск, ул.Лесопильная, д.59(с 03.03.2021)</t>
  </si>
  <si>
    <t>Клининг возврат 01.01.-31.03.2021(без отопл.); Мира, 47 (декабрь; ); январь; февраль 0,08руб. на все дома; Лесопильная, 59 за март</t>
  </si>
  <si>
    <t>клининг(доп.работы в апреле)</t>
  </si>
  <si>
    <t>на 01.05.21</t>
  </si>
  <si>
    <t>выполнено за 2021год</t>
  </si>
  <si>
    <t>Клининг возврат 01.09.-30.09.2021(без отопл.)</t>
  </si>
  <si>
    <t>ОДН электроэнергия годовые (+ убытки;-доход)</t>
  </si>
  <si>
    <t>на 01.01.2022.</t>
  </si>
  <si>
    <t xml:space="preserve">долг по оплате  </t>
  </si>
  <si>
    <t>аренда подвалов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</si>
</sst>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%"/>
    <numFmt numFmtId="181" formatCode="0.0000%"/>
    <numFmt numFmtId="182" formatCode="0.0%"/>
  </numFmts>
  <fonts count="3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Arial"/>
      <family val="0"/>
    </font>
    <font>
      <b/>
      <i/>
      <sz val="12"/>
      <color indexed="10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0" fillId="16" borderId="0" xfId="0" applyFill="1" applyAlignment="1">
      <alignment/>
    </xf>
    <xf numFmtId="2" fontId="26" fillId="0" borderId="11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2" fontId="28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27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2" fontId="31" fillId="0" borderId="14" xfId="0" applyNumberFormat="1" applyFont="1" applyBorder="1" applyAlignment="1">
      <alignment/>
    </xf>
    <xf numFmtId="2" fontId="27" fillId="16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Fill="1" applyBorder="1" applyAlignment="1">
      <alignment/>
    </xf>
    <xf numFmtId="0" fontId="32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0" fillId="16" borderId="13" xfId="0" applyFill="1" applyBorder="1" applyAlignment="1">
      <alignment/>
    </xf>
    <xf numFmtId="0" fontId="1" fillId="16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0" fillId="16" borderId="10" xfId="0" applyFill="1" applyBorder="1" applyAlignment="1">
      <alignment/>
    </xf>
    <xf numFmtId="2" fontId="26" fillId="0" borderId="10" xfId="0" applyNumberFormat="1" applyFont="1" applyFill="1" applyBorder="1" applyAlignment="1">
      <alignment/>
    </xf>
    <xf numFmtId="172" fontId="27" fillId="18" borderId="10" xfId="0" applyNumberFormat="1" applyFont="1" applyFill="1" applyBorder="1" applyAlignment="1">
      <alignment horizontal="center"/>
    </xf>
    <xf numFmtId="2" fontId="27" fillId="18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right"/>
    </xf>
    <xf numFmtId="2" fontId="31" fillId="0" borderId="14" xfId="0" applyNumberFormat="1" applyFont="1" applyFill="1" applyBorder="1" applyAlignment="1">
      <alignment horizontal="right"/>
    </xf>
    <xf numFmtId="2" fontId="27" fillId="18" borderId="10" xfId="0" applyNumberFormat="1" applyFont="1" applyFill="1" applyBorder="1" applyAlignment="1">
      <alignment horizontal="right"/>
    </xf>
    <xf numFmtId="2" fontId="30" fillId="0" borderId="13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2" fontId="31" fillId="0" borderId="10" xfId="0" applyNumberFormat="1" applyFont="1" applyBorder="1" applyAlignment="1">
      <alignment/>
    </xf>
    <xf numFmtId="2" fontId="31" fillId="0" borderId="14" xfId="0" applyNumberFormat="1" applyFont="1" applyFill="1" applyBorder="1" applyAlignment="1">
      <alignment/>
    </xf>
    <xf numFmtId="2" fontId="31" fillId="19" borderId="14" xfId="0" applyNumberFormat="1" applyFont="1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0" xfId="0" applyFont="1" applyFill="1" applyBorder="1" applyAlignment="1">
      <alignment/>
    </xf>
    <xf numFmtId="2" fontId="1" fillId="19" borderId="10" xfId="0" applyNumberFormat="1" applyFont="1" applyFill="1" applyBorder="1" applyAlignment="1">
      <alignment/>
    </xf>
    <xf numFmtId="2" fontId="28" fillId="19" borderId="11" xfId="0" applyNumberFormat="1" applyFont="1" applyFill="1" applyBorder="1" applyAlignment="1">
      <alignment/>
    </xf>
    <xf numFmtId="2" fontId="0" fillId="19" borderId="11" xfId="0" applyNumberFormat="1" applyFill="1" applyBorder="1" applyAlignment="1">
      <alignment/>
    </xf>
    <xf numFmtId="2" fontId="0" fillId="19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 wrapText="1"/>
    </xf>
    <xf numFmtId="0" fontId="34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7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2" fontId="27" fillId="18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31"/>
  <sheetViews>
    <sheetView tabSelected="1" workbookViewId="0" topLeftCell="A1">
      <pane xSplit="2" ySplit="7" topLeftCell="AU8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Z331" sqref="AZ331:BA331"/>
    </sheetView>
  </sheetViews>
  <sheetFormatPr defaultColWidth="9.140625" defaultRowHeight="12.75"/>
  <cols>
    <col min="1" max="1" width="6.421875" style="6" customWidth="1"/>
    <col min="2" max="2" width="42.140625" style="6" customWidth="1"/>
    <col min="3" max="3" width="10.8515625" style="6" customWidth="1"/>
    <col min="4" max="4" width="10.140625" style="6" customWidth="1"/>
    <col min="5" max="5" width="10.28125" style="6" customWidth="1"/>
    <col min="6" max="6" width="15.8515625" style="6" customWidth="1"/>
    <col min="7" max="7" width="14.28125" style="6" customWidth="1"/>
    <col min="8" max="8" width="11.8515625" style="6" customWidth="1"/>
    <col min="9" max="9" width="15.8515625" style="6" customWidth="1"/>
    <col min="10" max="10" width="18.140625" style="6" customWidth="1"/>
    <col min="11" max="11" width="11.8515625" style="6" customWidth="1"/>
    <col min="12" max="12" width="18.57421875" style="6" customWidth="1"/>
    <col min="13" max="13" width="19.00390625" style="6" customWidth="1"/>
    <col min="14" max="14" width="22.28125" style="6" customWidth="1"/>
    <col min="15" max="15" width="13.7109375" style="0" customWidth="1"/>
    <col min="16" max="16" width="14.140625" style="0" customWidth="1"/>
    <col min="17" max="17" width="15.140625" style="0" customWidth="1"/>
    <col min="18" max="18" width="13.8515625" style="0" customWidth="1"/>
    <col min="19" max="19" width="14.28125" style="0" customWidth="1"/>
    <col min="20" max="20" width="13.8515625" style="0" customWidth="1"/>
    <col min="21" max="21" width="13.7109375" style="0" customWidth="1"/>
    <col min="22" max="22" width="14.00390625" style="0" customWidth="1"/>
    <col min="23" max="23" width="16.421875" style="52" customWidth="1"/>
    <col min="24" max="24" width="16.7109375" style="52" customWidth="1"/>
    <col min="25" max="25" width="13.7109375" style="0" customWidth="1"/>
    <col min="26" max="26" width="19.57421875" style="0" customWidth="1"/>
    <col min="27" max="27" width="17.7109375" style="0" customWidth="1"/>
    <col min="28" max="28" width="17.28125" style="0" customWidth="1"/>
    <col min="29" max="29" width="20.00390625" style="0" customWidth="1"/>
    <col min="30" max="30" width="21.421875" style="0" customWidth="1"/>
    <col min="31" max="31" width="17.140625" style="0" customWidth="1"/>
    <col min="32" max="32" width="18.7109375" style="0" customWidth="1"/>
    <col min="33" max="33" width="17.421875" style="0" customWidth="1"/>
    <col min="34" max="34" width="18.7109375" style="0" customWidth="1"/>
    <col min="35" max="36" width="18.421875" style="0" customWidth="1"/>
    <col min="37" max="37" width="15.8515625" style="0" customWidth="1"/>
    <col min="38" max="38" width="15.140625" style="0" customWidth="1"/>
    <col min="39" max="39" width="14.57421875" style="0" customWidth="1"/>
    <col min="40" max="40" width="17.00390625" style="0" customWidth="1"/>
    <col min="41" max="41" width="16.140625" style="0" customWidth="1"/>
    <col min="42" max="43" width="13.57421875" style="0" customWidth="1"/>
    <col min="44" max="44" width="13.57421875" style="6" customWidth="1"/>
    <col min="45" max="46" width="15.00390625" style="6" customWidth="1"/>
    <col min="47" max="47" width="19.140625" style="6" customWidth="1"/>
    <col min="48" max="49" width="17.8515625" style="6" customWidth="1"/>
    <col min="50" max="51" width="16.8515625" style="5" customWidth="1"/>
    <col min="52" max="52" width="25.8515625" style="6" customWidth="1"/>
    <col min="53" max="53" width="25.8515625" style="78" customWidth="1"/>
    <col min="54" max="54" width="34.8515625" style="6" customWidth="1"/>
    <col min="55" max="77" width="15.7109375" style="6" customWidth="1"/>
  </cols>
  <sheetData>
    <row r="1" spans="2:9" ht="29.25" customHeight="1">
      <c r="B1" s="12" t="s">
        <v>363</v>
      </c>
      <c r="F1" s="31"/>
      <c r="I1" s="31"/>
    </row>
    <row r="2" spans="1:54" ht="60" customHeight="1">
      <c r="A2" s="32"/>
      <c r="B2" s="32"/>
      <c r="C2" s="32"/>
      <c r="D2" s="32"/>
      <c r="E2" s="32"/>
      <c r="F2" s="38"/>
      <c r="G2" s="39"/>
      <c r="H2" s="32"/>
      <c r="I2" s="38"/>
      <c r="J2" s="39"/>
      <c r="K2" s="40"/>
      <c r="L2" s="32"/>
      <c r="M2" s="32"/>
      <c r="N2" s="41"/>
      <c r="O2" s="89" t="s">
        <v>350</v>
      </c>
      <c r="P2" s="90"/>
      <c r="Q2" s="89" t="s">
        <v>350</v>
      </c>
      <c r="R2" s="90"/>
      <c r="S2" s="89" t="s">
        <v>350</v>
      </c>
      <c r="T2" s="90"/>
      <c r="U2" s="89" t="s">
        <v>350</v>
      </c>
      <c r="V2" s="90"/>
      <c r="W2" s="89" t="s">
        <v>350</v>
      </c>
      <c r="X2" s="90"/>
      <c r="Y2" s="89" t="s">
        <v>350</v>
      </c>
      <c r="Z2" s="90"/>
      <c r="AA2" s="89" t="s">
        <v>350</v>
      </c>
      <c r="AB2" s="90"/>
      <c r="AC2" s="89" t="s">
        <v>350</v>
      </c>
      <c r="AD2" s="90"/>
      <c r="AE2" s="89" t="s">
        <v>350</v>
      </c>
      <c r="AF2" s="90"/>
      <c r="AG2" s="89" t="s">
        <v>350</v>
      </c>
      <c r="AH2" s="90"/>
      <c r="AI2" s="89" t="s">
        <v>350</v>
      </c>
      <c r="AJ2" s="90"/>
      <c r="AK2" s="89" t="s">
        <v>350</v>
      </c>
      <c r="AL2" s="90"/>
      <c r="AM2" s="89" t="s">
        <v>350</v>
      </c>
      <c r="AN2" s="90"/>
      <c r="AO2" s="93"/>
      <c r="AP2" s="94"/>
      <c r="AQ2" s="94"/>
      <c r="AR2" s="22"/>
      <c r="AS2" s="22"/>
      <c r="AT2" s="22"/>
      <c r="AU2" s="22"/>
      <c r="AV2" s="22"/>
      <c r="AW2" s="22"/>
      <c r="AX2" s="56"/>
      <c r="AY2" s="71"/>
      <c r="AZ2" s="72"/>
      <c r="BA2" s="79"/>
      <c r="BB2" s="1"/>
    </row>
    <row r="3" spans="1:54" ht="15" customHeight="1">
      <c r="A3" s="3"/>
      <c r="B3" s="3"/>
      <c r="C3" s="3"/>
      <c r="D3" s="3"/>
      <c r="E3" s="3" t="s">
        <v>369</v>
      </c>
      <c r="F3" s="3"/>
      <c r="G3" s="3"/>
      <c r="H3" s="3"/>
      <c r="I3" s="3"/>
      <c r="J3" s="3"/>
      <c r="K3" s="3"/>
      <c r="L3" s="14" t="s">
        <v>337</v>
      </c>
      <c r="M3" s="35" t="s">
        <v>361</v>
      </c>
      <c r="N3" s="42" t="s">
        <v>337</v>
      </c>
      <c r="O3" s="91"/>
      <c r="P3" s="92"/>
      <c r="Q3" s="91"/>
      <c r="R3" s="92"/>
      <c r="S3" s="91"/>
      <c r="T3" s="92"/>
      <c r="U3" s="91"/>
      <c r="V3" s="92"/>
      <c r="W3" s="91"/>
      <c r="X3" s="92"/>
      <c r="Y3" s="91"/>
      <c r="Z3" s="92"/>
      <c r="AA3" s="91"/>
      <c r="AB3" s="92"/>
      <c r="AC3" s="91"/>
      <c r="AD3" s="92"/>
      <c r="AE3" s="91"/>
      <c r="AF3" s="92"/>
      <c r="AG3" s="91"/>
      <c r="AH3" s="92"/>
      <c r="AI3" s="91"/>
      <c r="AJ3" s="92"/>
      <c r="AK3" s="91"/>
      <c r="AL3" s="92"/>
      <c r="AM3" s="91"/>
      <c r="AN3" s="92"/>
      <c r="AO3" s="19"/>
      <c r="AP3" s="18"/>
      <c r="AQ3" s="18"/>
      <c r="AR3" s="18"/>
      <c r="AS3" s="20"/>
      <c r="AT3" s="20"/>
      <c r="AU3" s="18"/>
      <c r="AV3" s="18"/>
      <c r="AW3" s="18"/>
      <c r="AX3" s="57"/>
      <c r="AY3" s="57"/>
      <c r="AZ3" s="73"/>
      <c r="BA3" s="80"/>
      <c r="BB3" s="1"/>
    </row>
    <row r="4" spans="1:54" ht="14.25" customHeight="1">
      <c r="A4" s="3"/>
      <c r="B4" s="3"/>
      <c r="C4" s="3"/>
      <c r="D4" s="3"/>
      <c r="E4" s="3"/>
      <c r="F4" s="3"/>
      <c r="G4" s="3"/>
      <c r="H4" s="43"/>
      <c r="I4" s="3"/>
      <c r="J4" s="3"/>
      <c r="K4" s="3"/>
      <c r="L4" s="14">
        <v>2021</v>
      </c>
      <c r="M4" s="35"/>
      <c r="N4" s="42">
        <v>2021</v>
      </c>
      <c r="O4" s="91"/>
      <c r="P4" s="92"/>
      <c r="Q4" s="91"/>
      <c r="R4" s="92"/>
      <c r="S4" s="91"/>
      <c r="T4" s="92"/>
      <c r="U4" s="91"/>
      <c r="V4" s="92"/>
      <c r="W4" s="91"/>
      <c r="X4" s="92"/>
      <c r="Y4" s="91"/>
      <c r="Z4" s="92"/>
      <c r="AA4" s="91"/>
      <c r="AB4" s="92"/>
      <c r="AC4" s="91"/>
      <c r="AD4" s="92"/>
      <c r="AE4" s="91"/>
      <c r="AF4" s="92"/>
      <c r="AG4" s="91"/>
      <c r="AH4" s="92"/>
      <c r="AI4" s="91"/>
      <c r="AJ4" s="92"/>
      <c r="AK4" s="91"/>
      <c r="AL4" s="92"/>
      <c r="AM4" s="91"/>
      <c r="AN4" s="92"/>
      <c r="AO4" s="15"/>
      <c r="AP4" s="14"/>
      <c r="AQ4" s="20"/>
      <c r="AR4" s="20"/>
      <c r="AS4" s="35"/>
      <c r="AT4" s="35"/>
      <c r="AU4" s="20"/>
      <c r="AV4" s="20"/>
      <c r="AW4" s="20"/>
      <c r="AX4" s="58"/>
      <c r="AY4" s="58"/>
      <c r="AZ4" s="74"/>
      <c r="BA4" s="80"/>
      <c r="BB4" s="1"/>
    </row>
    <row r="5" spans="1:54" ht="15.75" customHeight="1">
      <c r="A5" s="3" t="s">
        <v>313</v>
      </c>
      <c r="B5" s="3"/>
      <c r="C5" s="95" t="s">
        <v>355</v>
      </c>
      <c r="D5" s="95"/>
      <c r="E5" s="95"/>
      <c r="F5" s="95" t="s">
        <v>359</v>
      </c>
      <c r="G5" s="95"/>
      <c r="H5" s="86" t="s">
        <v>348</v>
      </c>
      <c r="I5" s="95" t="s">
        <v>360</v>
      </c>
      <c r="J5" s="95"/>
      <c r="K5" s="86" t="s">
        <v>349</v>
      </c>
      <c r="L5" s="35"/>
      <c r="M5" s="35"/>
      <c r="N5" s="42" t="s">
        <v>338</v>
      </c>
      <c r="O5" s="91"/>
      <c r="P5" s="92"/>
      <c r="Q5" s="91"/>
      <c r="R5" s="92"/>
      <c r="S5" s="91"/>
      <c r="T5" s="92"/>
      <c r="U5" s="91"/>
      <c r="V5" s="92"/>
      <c r="W5" s="91"/>
      <c r="X5" s="92"/>
      <c r="Y5" s="91"/>
      <c r="Z5" s="92"/>
      <c r="AA5" s="91"/>
      <c r="AB5" s="92"/>
      <c r="AC5" s="91"/>
      <c r="AD5" s="92"/>
      <c r="AE5" s="91"/>
      <c r="AF5" s="92"/>
      <c r="AG5" s="91"/>
      <c r="AH5" s="92"/>
      <c r="AI5" s="91"/>
      <c r="AJ5" s="92"/>
      <c r="AK5" s="91"/>
      <c r="AL5" s="92"/>
      <c r="AM5" s="91"/>
      <c r="AN5" s="92"/>
      <c r="AO5" s="96" t="s">
        <v>350</v>
      </c>
      <c r="AP5" s="97"/>
      <c r="AQ5" s="98"/>
      <c r="AR5" s="46"/>
      <c r="AS5" s="35"/>
      <c r="AT5" s="35"/>
      <c r="AU5" s="35"/>
      <c r="AV5" s="35"/>
      <c r="AW5" s="35"/>
      <c r="AX5" s="58"/>
      <c r="AY5" s="58"/>
      <c r="AZ5" s="83" t="s">
        <v>362</v>
      </c>
      <c r="BA5" s="75" t="s">
        <v>374</v>
      </c>
      <c r="BB5" s="1"/>
    </row>
    <row r="6" spans="1:54" ht="18.75" customHeight="1">
      <c r="A6" s="3" t="s">
        <v>314</v>
      </c>
      <c r="B6" s="44"/>
      <c r="C6" s="95"/>
      <c r="D6" s="95"/>
      <c r="E6" s="95"/>
      <c r="F6" s="45" t="s">
        <v>315</v>
      </c>
      <c r="G6" s="46" t="s">
        <v>347</v>
      </c>
      <c r="H6" s="86"/>
      <c r="I6" s="45" t="s">
        <v>315</v>
      </c>
      <c r="J6" s="46" t="s">
        <v>347</v>
      </c>
      <c r="K6" s="86"/>
      <c r="L6" s="7"/>
      <c r="M6" s="35"/>
      <c r="N6" s="42" t="s">
        <v>339</v>
      </c>
      <c r="O6" s="87" t="s">
        <v>340</v>
      </c>
      <c r="P6" s="88"/>
      <c r="Q6" s="87" t="s">
        <v>341</v>
      </c>
      <c r="R6" s="88"/>
      <c r="S6" s="87" t="s">
        <v>321</v>
      </c>
      <c r="T6" s="88"/>
      <c r="U6" s="91" t="s">
        <v>342</v>
      </c>
      <c r="V6" s="92"/>
      <c r="W6" s="91" t="s">
        <v>322</v>
      </c>
      <c r="X6" s="92"/>
      <c r="Y6" s="91" t="s">
        <v>323</v>
      </c>
      <c r="Z6" s="92"/>
      <c r="AA6" s="91" t="s">
        <v>324</v>
      </c>
      <c r="AB6" s="92"/>
      <c r="AC6" s="91" t="s">
        <v>325</v>
      </c>
      <c r="AD6" s="92"/>
      <c r="AE6" s="91" t="s">
        <v>326</v>
      </c>
      <c r="AF6" s="92"/>
      <c r="AG6" s="91" t="s">
        <v>327</v>
      </c>
      <c r="AH6" s="92"/>
      <c r="AI6" s="91" t="s">
        <v>328</v>
      </c>
      <c r="AJ6" s="92"/>
      <c r="AK6" s="91" t="s">
        <v>329</v>
      </c>
      <c r="AL6" s="92"/>
      <c r="AM6" s="101" t="s">
        <v>343</v>
      </c>
      <c r="AN6" s="102"/>
      <c r="AO6" s="96" t="s">
        <v>370</v>
      </c>
      <c r="AP6" s="99"/>
      <c r="AQ6" s="100"/>
      <c r="AR6" s="21"/>
      <c r="AS6" s="14"/>
      <c r="AT6" s="14"/>
      <c r="AU6" s="14"/>
      <c r="AV6" s="14"/>
      <c r="AW6" s="14"/>
      <c r="AX6" s="59"/>
      <c r="AY6" s="59"/>
      <c r="AZ6" s="74"/>
      <c r="BA6" s="75" t="s">
        <v>373</v>
      </c>
      <c r="BB6" s="1"/>
    </row>
    <row r="7" spans="1:54" ht="143.25" customHeight="1">
      <c r="A7" s="1" t="s">
        <v>358</v>
      </c>
      <c r="B7" s="47" t="s">
        <v>319</v>
      </c>
      <c r="C7" s="13" t="s">
        <v>317</v>
      </c>
      <c r="D7" s="13" t="s">
        <v>318</v>
      </c>
      <c r="E7" s="13" t="s">
        <v>0</v>
      </c>
      <c r="F7" s="84" t="s">
        <v>353</v>
      </c>
      <c r="G7" s="85"/>
      <c r="H7" s="1"/>
      <c r="I7" s="84" t="s">
        <v>353</v>
      </c>
      <c r="J7" s="85"/>
      <c r="K7" s="1"/>
      <c r="L7" s="1"/>
      <c r="M7" s="1"/>
      <c r="N7" s="48"/>
      <c r="O7" s="4" t="s">
        <v>333</v>
      </c>
      <c r="P7" s="4" t="s">
        <v>334</v>
      </c>
      <c r="Q7" s="4" t="s">
        <v>333</v>
      </c>
      <c r="R7" s="4" t="s">
        <v>334</v>
      </c>
      <c r="S7" s="4" t="s">
        <v>333</v>
      </c>
      <c r="T7" s="4" t="s">
        <v>334</v>
      </c>
      <c r="U7" s="4" t="s">
        <v>333</v>
      </c>
      <c r="V7" s="4" t="s">
        <v>334</v>
      </c>
      <c r="W7" s="53" t="s">
        <v>333</v>
      </c>
      <c r="X7" s="53" t="s">
        <v>334</v>
      </c>
      <c r="Y7" s="4" t="s">
        <v>333</v>
      </c>
      <c r="Z7" s="4" t="s">
        <v>334</v>
      </c>
      <c r="AA7" s="4" t="s">
        <v>333</v>
      </c>
      <c r="AB7" s="4" t="s">
        <v>334</v>
      </c>
      <c r="AC7" s="4" t="s">
        <v>333</v>
      </c>
      <c r="AD7" s="4" t="s">
        <v>334</v>
      </c>
      <c r="AE7" s="4" t="s">
        <v>333</v>
      </c>
      <c r="AF7" s="4" t="s">
        <v>334</v>
      </c>
      <c r="AG7" s="4" t="s">
        <v>333</v>
      </c>
      <c r="AH7" s="4" t="s">
        <v>334</v>
      </c>
      <c r="AI7" s="4" t="s">
        <v>333</v>
      </c>
      <c r="AJ7" s="4" t="s">
        <v>334</v>
      </c>
      <c r="AK7" s="4" t="s">
        <v>333</v>
      </c>
      <c r="AL7" s="4" t="s">
        <v>334</v>
      </c>
      <c r="AM7" s="13" t="s">
        <v>333</v>
      </c>
      <c r="AN7" s="13" t="s">
        <v>334</v>
      </c>
      <c r="AO7" s="24" t="s">
        <v>346</v>
      </c>
      <c r="AP7" s="27" t="s">
        <v>351</v>
      </c>
      <c r="AQ7" s="27" t="s">
        <v>352</v>
      </c>
      <c r="AR7" s="27" t="s">
        <v>365</v>
      </c>
      <c r="AS7" s="27" t="s">
        <v>364</v>
      </c>
      <c r="AT7" s="27" t="s">
        <v>368</v>
      </c>
      <c r="AU7" s="37" t="s">
        <v>356</v>
      </c>
      <c r="AV7" s="27" t="s">
        <v>367</v>
      </c>
      <c r="AW7" s="27" t="s">
        <v>371</v>
      </c>
      <c r="AX7" s="60" t="s">
        <v>372</v>
      </c>
      <c r="AY7" s="60" t="s">
        <v>375</v>
      </c>
      <c r="AZ7" s="76"/>
      <c r="BA7" s="77"/>
      <c r="BB7" s="1"/>
    </row>
    <row r="8" spans="1:54" ht="18" customHeight="1">
      <c r="A8" s="1">
        <v>1</v>
      </c>
      <c r="B8" s="1" t="s">
        <v>316</v>
      </c>
      <c r="C8" s="1">
        <v>411.9</v>
      </c>
      <c r="D8" s="1">
        <v>0</v>
      </c>
      <c r="E8" s="1">
        <f aca="true" t="shared" si="0" ref="E8:E23">C8+D8</f>
        <v>411.9</v>
      </c>
      <c r="F8" s="1">
        <v>7.17</v>
      </c>
      <c r="G8" s="2">
        <f aca="true" t="shared" si="1" ref="G8:G70">E8*F8</f>
        <v>2953.323</v>
      </c>
      <c r="H8" s="2">
        <f>G8*6</f>
        <v>17719.938</v>
      </c>
      <c r="I8" s="2">
        <f>F8</f>
        <v>7.17</v>
      </c>
      <c r="J8" s="2">
        <f>E8*I8</f>
        <v>2953.323</v>
      </c>
      <c r="K8" s="2">
        <f>J8*6</f>
        <v>17719.938</v>
      </c>
      <c r="L8" s="11">
        <f aca="true" t="shared" si="2" ref="L8:L71">H8+K8</f>
        <v>35439.876</v>
      </c>
      <c r="M8" s="26">
        <v>-34704.25200000001</v>
      </c>
      <c r="N8" s="29">
        <f aca="true" t="shared" si="3" ref="N8:N71">L8+M8</f>
        <v>735.6239999999889</v>
      </c>
      <c r="O8" s="1">
        <v>0</v>
      </c>
      <c r="P8" s="1">
        <v>1021.51</v>
      </c>
      <c r="Q8" s="1">
        <v>0</v>
      </c>
      <c r="R8" s="1">
        <v>1021.51</v>
      </c>
      <c r="S8" s="28">
        <v>0</v>
      </c>
      <c r="T8" s="1">
        <v>1021.51</v>
      </c>
      <c r="U8" s="28">
        <v>0</v>
      </c>
      <c r="V8" s="28">
        <v>1021.51</v>
      </c>
      <c r="W8" s="54">
        <v>0</v>
      </c>
      <c r="X8" s="54">
        <v>1021.51</v>
      </c>
      <c r="Y8" s="1">
        <v>0</v>
      </c>
      <c r="Z8" s="1">
        <v>1021.51</v>
      </c>
      <c r="AA8" s="28">
        <v>0</v>
      </c>
      <c r="AB8" s="28">
        <v>1021.512</v>
      </c>
      <c r="AC8" s="62">
        <v>0</v>
      </c>
      <c r="AD8" s="62">
        <v>1021.51</v>
      </c>
      <c r="AE8" s="28">
        <v>0</v>
      </c>
      <c r="AF8" s="28">
        <v>1021.51</v>
      </c>
      <c r="AG8" s="28">
        <v>524.75</v>
      </c>
      <c r="AH8" s="28">
        <v>1021.51</v>
      </c>
      <c r="AI8" s="1">
        <v>0</v>
      </c>
      <c r="AJ8" s="1">
        <v>1021.51</v>
      </c>
      <c r="AK8" s="1">
        <v>0</v>
      </c>
      <c r="AL8" s="1">
        <v>1021.51</v>
      </c>
      <c r="AM8" s="8">
        <f>O8+Q8+S8+U8+W8+Y8+AA8+AC8+AE8+AG8+AI8+AK8</f>
        <v>524.75</v>
      </c>
      <c r="AN8" s="8">
        <f>P8+R8+T8+V8+X8+Z8+AB8+AD8+AF8+AH8+AJ8+AL8</f>
        <v>12258.122000000001</v>
      </c>
      <c r="AO8" s="23">
        <f>AM8+AN8</f>
        <v>12782.872000000001</v>
      </c>
      <c r="AP8" s="9"/>
      <c r="AQ8" s="9"/>
      <c r="AR8" s="9"/>
      <c r="AS8" s="9"/>
      <c r="AT8" s="9"/>
      <c r="AU8" s="9">
        <f>AO8+AP8+AQ8+AR8+AS8+AT8</f>
        <v>12782.872000000001</v>
      </c>
      <c r="AV8" s="2"/>
      <c r="AW8" s="2"/>
      <c r="AX8" s="1">
        <v>15.8</v>
      </c>
      <c r="AY8" s="1"/>
      <c r="AZ8" s="26">
        <f>N8-AU8-AX8+AV8+AW8+AY8</f>
        <v>-12063.048000000012</v>
      </c>
      <c r="BA8" s="81">
        <v>509921.51</v>
      </c>
      <c r="BB8" s="1"/>
    </row>
    <row r="9" spans="1:54" ht="15">
      <c r="A9" s="1">
        <v>2</v>
      </c>
      <c r="B9" s="1" t="s">
        <v>1</v>
      </c>
      <c r="C9" s="1">
        <v>3411.5</v>
      </c>
      <c r="D9" s="1">
        <v>0</v>
      </c>
      <c r="E9" s="1">
        <f t="shared" si="0"/>
        <v>3411.5</v>
      </c>
      <c r="F9" s="1">
        <v>14.39</v>
      </c>
      <c r="G9" s="2">
        <f t="shared" si="1"/>
        <v>49091.485</v>
      </c>
      <c r="H9" s="2">
        <f aca="true" t="shared" si="4" ref="H9:H71">G9*6</f>
        <v>294548.91000000003</v>
      </c>
      <c r="I9" s="2">
        <f aca="true" t="shared" si="5" ref="I9:I72">F9</f>
        <v>14.39</v>
      </c>
      <c r="J9" s="2">
        <f aca="true" t="shared" si="6" ref="J9:J72">E9*I9</f>
        <v>49091.485</v>
      </c>
      <c r="K9" s="2">
        <f aca="true" t="shared" si="7" ref="K9:K71">J9*6</f>
        <v>294548.91000000003</v>
      </c>
      <c r="L9" s="11">
        <f t="shared" si="2"/>
        <v>589097.8200000001</v>
      </c>
      <c r="M9" s="26"/>
      <c r="N9" s="29">
        <f t="shared" si="3"/>
        <v>589097.8200000001</v>
      </c>
      <c r="O9" s="1">
        <v>0</v>
      </c>
      <c r="P9" s="1">
        <v>29561.07</v>
      </c>
      <c r="Q9" s="1">
        <v>0</v>
      </c>
      <c r="R9" s="1">
        <v>58696.7</v>
      </c>
      <c r="S9" s="61">
        <v>0</v>
      </c>
      <c r="T9" s="1">
        <v>85008.74</v>
      </c>
      <c r="U9" s="28">
        <v>0</v>
      </c>
      <c r="V9" s="28">
        <v>15034.56</v>
      </c>
      <c r="W9" s="54">
        <v>0</v>
      </c>
      <c r="X9" s="54">
        <v>28667.16</v>
      </c>
      <c r="Y9" s="1">
        <v>0</v>
      </c>
      <c r="Z9" s="1">
        <v>259078.34</v>
      </c>
      <c r="AA9" s="28">
        <v>0</v>
      </c>
      <c r="AB9" s="28">
        <v>27887.025</v>
      </c>
      <c r="AC9" s="62">
        <v>0</v>
      </c>
      <c r="AD9" s="62">
        <v>193158.87</v>
      </c>
      <c r="AE9" s="28">
        <v>0</v>
      </c>
      <c r="AF9" s="28">
        <v>32273.88</v>
      </c>
      <c r="AG9" s="28">
        <v>0</v>
      </c>
      <c r="AH9" s="28">
        <v>165059.99</v>
      </c>
      <c r="AI9" s="1">
        <v>0</v>
      </c>
      <c r="AJ9" s="1">
        <v>87033.1</v>
      </c>
      <c r="AK9" s="1">
        <v>0</v>
      </c>
      <c r="AL9" s="1">
        <v>99918.73</v>
      </c>
      <c r="AM9" s="8">
        <f aca="true" t="shared" si="8" ref="AM9:AM71">O9+Q9+S9+U9+W9+Y9+AA9+AC9+AE9+AG9+AI9+AK9</f>
        <v>0</v>
      </c>
      <c r="AN9" s="8">
        <f aca="true" t="shared" si="9" ref="AN9:AN71">P9+R9+T9+V9+X9+Z9+AB9+AD9+AF9+AH9+AJ9+AL9</f>
        <v>1081378.165</v>
      </c>
      <c r="AO9" s="23">
        <f aca="true" t="shared" si="10" ref="AO9:AO71">AM9+AN9</f>
        <v>1081378.165</v>
      </c>
      <c r="AP9" s="9"/>
      <c r="AQ9" s="9"/>
      <c r="AR9" s="9">
        <v>1267.26</v>
      </c>
      <c r="AS9" s="9"/>
      <c r="AT9" s="9">
        <f>0.013*E9</f>
        <v>44.3495</v>
      </c>
      <c r="AU9" s="9">
        <f>AO9+AP9+AQ9+AR9+AS9</f>
        <v>1082645.425</v>
      </c>
      <c r="AV9" s="2">
        <f>(E9*0.08)*2</f>
        <v>545.84</v>
      </c>
      <c r="AW9" s="2">
        <v>2217.48</v>
      </c>
      <c r="AX9" s="1">
        <v>-41559.25</v>
      </c>
      <c r="AY9" s="1"/>
      <c r="AZ9" s="26">
        <f aca="true" t="shared" si="11" ref="AZ9:AZ72">N9-AU9-AX9+AV9+AW9+AY9</f>
        <v>-449225.035</v>
      </c>
      <c r="BA9" s="81">
        <v>377658.82</v>
      </c>
      <c r="BB9" s="1"/>
    </row>
    <row r="10" spans="1:54" ht="15.75" customHeight="1">
      <c r="A10" s="1">
        <v>3</v>
      </c>
      <c r="B10" s="1" t="s">
        <v>289</v>
      </c>
      <c r="C10" s="1">
        <v>527.4</v>
      </c>
      <c r="D10" s="1">
        <v>0</v>
      </c>
      <c r="E10" s="1">
        <f t="shared" si="0"/>
        <v>527.4</v>
      </c>
      <c r="F10" s="1">
        <v>7.39</v>
      </c>
      <c r="G10" s="2">
        <f t="shared" si="1"/>
        <v>3897.486</v>
      </c>
      <c r="H10" s="2">
        <f t="shared" si="4"/>
        <v>23384.915999999997</v>
      </c>
      <c r="I10" s="2">
        <f t="shared" si="5"/>
        <v>7.39</v>
      </c>
      <c r="J10" s="2">
        <f t="shared" si="6"/>
        <v>3897.486</v>
      </c>
      <c r="K10" s="2">
        <f t="shared" si="7"/>
        <v>23384.915999999997</v>
      </c>
      <c r="L10" s="11">
        <f t="shared" si="2"/>
        <v>46769.831999999995</v>
      </c>
      <c r="M10" s="26">
        <v>-31584.69800000002</v>
      </c>
      <c r="N10" s="29">
        <f t="shared" si="3"/>
        <v>15185.133999999976</v>
      </c>
      <c r="O10" s="1">
        <v>0</v>
      </c>
      <c r="P10" s="1">
        <v>1307.95</v>
      </c>
      <c r="Q10" s="1">
        <v>0</v>
      </c>
      <c r="R10" s="1">
        <v>1307.95</v>
      </c>
      <c r="S10" s="61">
        <v>0</v>
      </c>
      <c r="T10" s="1">
        <v>1307.95</v>
      </c>
      <c r="U10" s="28">
        <v>0</v>
      </c>
      <c r="V10" s="28">
        <v>1307.95</v>
      </c>
      <c r="W10" s="54">
        <v>0</v>
      </c>
      <c r="X10" s="54">
        <v>1307.95</v>
      </c>
      <c r="Y10" s="1">
        <v>0</v>
      </c>
      <c r="Z10" s="1">
        <v>1307.95</v>
      </c>
      <c r="AA10" s="28">
        <v>0</v>
      </c>
      <c r="AB10" s="28">
        <v>2215.052</v>
      </c>
      <c r="AC10" s="62">
        <v>0</v>
      </c>
      <c r="AD10" s="62">
        <v>1307.95</v>
      </c>
      <c r="AE10" s="28">
        <v>0</v>
      </c>
      <c r="AF10" s="28">
        <v>1307.95</v>
      </c>
      <c r="AG10" s="28">
        <v>0</v>
      </c>
      <c r="AH10" s="28">
        <v>1832.7</v>
      </c>
      <c r="AI10" s="1">
        <v>0</v>
      </c>
      <c r="AJ10" s="1">
        <v>1528.36</v>
      </c>
      <c r="AK10" s="1">
        <v>0</v>
      </c>
      <c r="AL10" s="1">
        <v>1307.95</v>
      </c>
      <c r="AM10" s="8">
        <f t="shared" si="8"/>
        <v>0</v>
      </c>
      <c r="AN10" s="8">
        <f t="shared" si="9"/>
        <v>17347.662000000004</v>
      </c>
      <c r="AO10" s="23">
        <f t="shared" si="10"/>
        <v>17347.662000000004</v>
      </c>
      <c r="AP10" s="9"/>
      <c r="AQ10" s="9"/>
      <c r="AR10" s="9"/>
      <c r="AS10" s="9"/>
      <c r="AT10" s="9"/>
      <c r="AU10" s="9">
        <f aca="true" t="shared" si="12" ref="AU10:AU17">AO10+AP10+AQ10+AR10+AS10+AT10</f>
        <v>17347.662000000004</v>
      </c>
      <c r="AV10" s="2"/>
      <c r="AW10" s="2"/>
      <c r="AX10" s="1">
        <v>-6732.07</v>
      </c>
      <c r="AY10" s="1"/>
      <c r="AZ10" s="26">
        <f t="shared" si="11"/>
        <v>4569.541999999972</v>
      </c>
      <c r="BA10" s="81">
        <v>265097.1</v>
      </c>
      <c r="BB10" s="1"/>
    </row>
    <row r="11" spans="1:77" s="16" customFormat="1" ht="15">
      <c r="A11" s="1">
        <v>4</v>
      </c>
      <c r="B11" s="1" t="s">
        <v>290</v>
      </c>
      <c r="C11" s="1">
        <v>534</v>
      </c>
      <c r="D11" s="1">
        <v>0</v>
      </c>
      <c r="E11" s="1">
        <f t="shared" si="0"/>
        <v>534</v>
      </c>
      <c r="F11" s="1">
        <v>8.08</v>
      </c>
      <c r="G11" s="2">
        <f t="shared" si="1"/>
        <v>4314.72</v>
      </c>
      <c r="H11" s="2">
        <f t="shared" si="4"/>
        <v>25888.32</v>
      </c>
      <c r="I11" s="2">
        <f t="shared" si="5"/>
        <v>8.08</v>
      </c>
      <c r="J11" s="2">
        <f t="shared" si="6"/>
        <v>4314.72</v>
      </c>
      <c r="K11" s="2">
        <f t="shared" si="7"/>
        <v>25888.32</v>
      </c>
      <c r="L11" s="11">
        <f t="shared" si="2"/>
        <v>51776.64</v>
      </c>
      <c r="M11" s="26">
        <v>-531465.8364</v>
      </c>
      <c r="N11" s="29">
        <f t="shared" si="3"/>
        <v>-479689.1964</v>
      </c>
      <c r="O11" s="1">
        <v>0</v>
      </c>
      <c r="P11" s="1">
        <v>1266.04</v>
      </c>
      <c r="Q11" s="1">
        <v>0</v>
      </c>
      <c r="R11" s="1">
        <v>3211.76</v>
      </c>
      <c r="S11" s="61">
        <v>0</v>
      </c>
      <c r="T11" s="1">
        <v>1266.04</v>
      </c>
      <c r="U11" s="28">
        <v>0</v>
      </c>
      <c r="V11" s="28">
        <v>1266.04</v>
      </c>
      <c r="W11" s="54">
        <v>0</v>
      </c>
      <c r="X11" s="54">
        <v>1266.04</v>
      </c>
      <c r="Y11" s="1">
        <v>0</v>
      </c>
      <c r="Z11" s="1">
        <v>1266.04</v>
      </c>
      <c r="AA11" s="28">
        <v>0</v>
      </c>
      <c r="AB11" s="28">
        <v>1266.04</v>
      </c>
      <c r="AC11" s="62">
        <v>0</v>
      </c>
      <c r="AD11" s="62">
        <v>12984.31</v>
      </c>
      <c r="AE11" s="28">
        <v>0</v>
      </c>
      <c r="AF11" s="28">
        <v>1266.04</v>
      </c>
      <c r="AG11" s="28">
        <v>0</v>
      </c>
      <c r="AH11" s="28">
        <v>1790.79</v>
      </c>
      <c r="AI11" s="1">
        <v>0</v>
      </c>
      <c r="AJ11" s="1">
        <v>1266.04</v>
      </c>
      <c r="AK11" s="1">
        <v>0</v>
      </c>
      <c r="AL11" s="1">
        <v>7656.45</v>
      </c>
      <c r="AM11" s="8">
        <f t="shared" si="8"/>
        <v>0</v>
      </c>
      <c r="AN11" s="8">
        <f t="shared" si="9"/>
        <v>35771.63</v>
      </c>
      <c r="AO11" s="23">
        <f t="shared" si="10"/>
        <v>35771.63</v>
      </c>
      <c r="AP11" s="9"/>
      <c r="AQ11" s="9"/>
      <c r="AR11" s="9"/>
      <c r="AS11" s="9"/>
      <c r="AT11" s="9"/>
      <c r="AU11" s="9">
        <f t="shared" si="12"/>
        <v>35771.63</v>
      </c>
      <c r="AV11" s="2"/>
      <c r="AW11" s="2"/>
      <c r="AX11" s="1">
        <v>-1446.95</v>
      </c>
      <c r="AY11" s="1"/>
      <c r="AZ11" s="26">
        <f t="shared" si="11"/>
        <v>-514013.8764</v>
      </c>
      <c r="BA11" s="81">
        <v>146342.42</v>
      </c>
      <c r="BB11" s="1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</row>
    <row r="12" spans="1:54" ht="15">
      <c r="A12" s="1">
        <v>5</v>
      </c>
      <c r="B12" s="1" t="s">
        <v>291</v>
      </c>
      <c r="C12" s="1">
        <v>532.7</v>
      </c>
      <c r="D12" s="1">
        <v>0</v>
      </c>
      <c r="E12" s="1">
        <f t="shared" si="0"/>
        <v>532.7</v>
      </c>
      <c r="F12" s="1">
        <v>9.37</v>
      </c>
      <c r="G12" s="2">
        <f t="shared" si="1"/>
        <v>4991.399</v>
      </c>
      <c r="H12" s="2">
        <f t="shared" si="4"/>
        <v>29948.394</v>
      </c>
      <c r="I12" s="2">
        <f t="shared" si="5"/>
        <v>9.37</v>
      </c>
      <c r="J12" s="2">
        <f t="shared" si="6"/>
        <v>4991.399</v>
      </c>
      <c r="K12" s="2">
        <f t="shared" si="7"/>
        <v>29948.394</v>
      </c>
      <c r="L12" s="11">
        <f t="shared" si="2"/>
        <v>59896.788</v>
      </c>
      <c r="M12" s="26">
        <v>-67965.42040000003</v>
      </c>
      <c r="N12" s="29">
        <f t="shared" si="3"/>
        <v>-8068.632400000031</v>
      </c>
      <c r="O12" s="1">
        <v>0</v>
      </c>
      <c r="P12" s="1">
        <v>3266.82</v>
      </c>
      <c r="Q12" s="1">
        <v>0</v>
      </c>
      <c r="R12" s="1">
        <v>3266.82</v>
      </c>
      <c r="S12" s="61">
        <v>0</v>
      </c>
      <c r="T12" s="1">
        <v>3784.86</v>
      </c>
      <c r="U12" s="28">
        <v>0</v>
      </c>
      <c r="V12" s="28">
        <v>4272.95</v>
      </c>
      <c r="W12" s="54">
        <v>0</v>
      </c>
      <c r="X12" s="54">
        <v>1321.1</v>
      </c>
      <c r="Y12" s="1">
        <v>0</v>
      </c>
      <c r="Z12" s="1">
        <v>1321.1</v>
      </c>
      <c r="AA12" s="28">
        <v>0</v>
      </c>
      <c r="AB12" s="28">
        <v>1321.096</v>
      </c>
      <c r="AC12" s="62">
        <v>0</v>
      </c>
      <c r="AD12" s="62">
        <v>1321.1</v>
      </c>
      <c r="AE12" s="28">
        <v>0</v>
      </c>
      <c r="AF12" s="28">
        <v>1321.1</v>
      </c>
      <c r="AG12" s="28">
        <v>0</v>
      </c>
      <c r="AH12" s="28">
        <v>11083.68</v>
      </c>
      <c r="AI12" s="1">
        <v>0</v>
      </c>
      <c r="AJ12" s="1">
        <v>3460.18</v>
      </c>
      <c r="AK12" s="1">
        <v>0</v>
      </c>
      <c r="AL12" s="1">
        <v>2293.96</v>
      </c>
      <c r="AM12" s="8">
        <f t="shared" si="8"/>
        <v>0</v>
      </c>
      <c r="AN12" s="8">
        <f t="shared" si="9"/>
        <v>38034.765999999996</v>
      </c>
      <c r="AO12" s="23">
        <f t="shared" si="10"/>
        <v>38034.765999999996</v>
      </c>
      <c r="AP12" s="9"/>
      <c r="AQ12" s="9"/>
      <c r="AR12" s="9"/>
      <c r="AS12" s="9"/>
      <c r="AT12" s="9"/>
      <c r="AU12" s="9">
        <f t="shared" si="12"/>
        <v>38034.765999999996</v>
      </c>
      <c r="AV12" s="2"/>
      <c r="AW12" s="2"/>
      <c r="AX12" s="1">
        <v>11.77</v>
      </c>
      <c r="AY12" s="1"/>
      <c r="AZ12" s="26">
        <f t="shared" si="11"/>
        <v>-46115.168400000024</v>
      </c>
      <c r="BA12" s="81">
        <v>11838.89</v>
      </c>
      <c r="BB12" s="1"/>
    </row>
    <row r="13" spans="1:77" s="16" customFormat="1" ht="15">
      <c r="A13" s="1">
        <v>6</v>
      </c>
      <c r="B13" s="1" t="s">
        <v>2</v>
      </c>
      <c r="C13" s="1">
        <v>603</v>
      </c>
      <c r="D13" s="1">
        <v>0</v>
      </c>
      <c r="E13" s="1">
        <f t="shared" si="0"/>
        <v>603</v>
      </c>
      <c r="F13" s="1">
        <v>12.62</v>
      </c>
      <c r="G13" s="2">
        <f t="shared" si="1"/>
        <v>7609.86</v>
      </c>
      <c r="H13" s="2">
        <f t="shared" si="4"/>
        <v>45659.159999999996</v>
      </c>
      <c r="I13" s="2">
        <f t="shared" si="5"/>
        <v>12.62</v>
      </c>
      <c r="J13" s="2">
        <f t="shared" si="6"/>
        <v>7609.86</v>
      </c>
      <c r="K13" s="2">
        <f t="shared" si="7"/>
        <v>45659.159999999996</v>
      </c>
      <c r="L13" s="11">
        <f t="shared" si="2"/>
        <v>91318.31999999999</v>
      </c>
      <c r="M13" s="26">
        <v>-41698.96119999999</v>
      </c>
      <c r="N13" s="29">
        <f t="shared" si="3"/>
        <v>49619.3588</v>
      </c>
      <c r="O13" s="1">
        <v>0</v>
      </c>
      <c r="P13" s="1">
        <v>1703.62</v>
      </c>
      <c r="Q13" s="1">
        <v>0</v>
      </c>
      <c r="R13" s="1">
        <v>1997.96</v>
      </c>
      <c r="S13" s="61">
        <v>0</v>
      </c>
      <c r="T13" s="1">
        <v>11272.25</v>
      </c>
      <c r="U13" s="28">
        <v>0</v>
      </c>
      <c r="V13" s="28">
        <v>2657.14</v>
      </c>
      <c r="W13" s="54">
        <v>0</v>
      </c>
      <c r="X13" s="54">
        <v>1703.62</v>
      </c>
      <c r="Y13" s="1">
        <v>0</v>
      </c>
      <c r="Z13" s="1">
        <v>1703.62</v>
      </c>
      <c r="AA13" s="28">
        <v>0</v>
      </c>
      <c r="AB13" s="28">
        <v>1703.622</v>
      </c>
      <c r="AC13" s="62">
        <v>0</v>
      </c>
      <c r="AD13" s="62">
        <v>1703.62</v>
      </c>
      <c r="AE13" s="28">
        <v>0</v>
      </c>
      <c r="AF13" s="28">
        <v>7402.78</v>
      </c>
      <c r="AG13" s="28">
        <v>0</v>
      </c>
      <c r="AH13" s="28">
        <v>2393.74</v>
      </c>
      <c r="AI13" s="1">
        <v>0</v>
      </c>
      <c r="AJ13" s="1">
        <v>1703.62</v>
      </c>
      <c r="AK13" s="1">
        <v>0</v>
      </c>
      <c r="AL13" s="1">
        <v>2034.36</v>
      </c>
      <c r="AM13" s="8">
        <f t="shared" si="8"/>
        <v>0</v>
      </c>
      <c r="AN13" s="8">
        <f t="shared" si="9"/>
        <v>37979.952</v>
      </c>
      <c r="AO13" s="23">
        <f t="shared" si="10"/>
        <v>37979.952</v>
      </c>
      <c r="AP13" s="9"/>
      <c r="AQ13" s="9"/>
      <c r="AR13" s="9"/>
      <c r="AS13" s="9"/>
      <c r="AT13" s="9">
        <f>0.013*E13</f>
        <v>7.8389999999999995</v>
      </c>
      <c r="AU13" s="9">
        <f t="shared" si="12"/>
        <v>37987.791</v>
      </c>
      <c r="AV13" s="2">
        <f>(E13*0.08)*2</f>
        <v>96.48</v>
      </c>
      <c r="AW13" s="2"/>
      <c r="AX13" s="1">
        <v>21155.36</v>
      </c>
      <c r="AY13" s="1"/>
      <c r="AZ13" s="26">
        <f t="shared" si="11"/>
        <v>-9427.312199999997</v>
      </c>
      <c r="BA13" s="81">
        <v>195791.67</v>
      </c>
      <c r="BB13" s="1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54" ht="15.75" customHeight="1">
      <c r="A14" s="1">
        <v>7</v>
      </c>
      <c r="B14" s="1" t="s">
        <v>292</v>
      </c>
      <c r="C14" s="1">
        <v>338.3</v>
      </c>
      <c r="D14" s="1">
        <v>0</v>
      </c>
      <c r="E14" s="1">
        <f t="shared" si="0"/>
        <v>338.3</v>
      </c>
      <c r="F14" s="1">
        <v>11.43</v>
      </c>
      <c r="G14" s="2">
        <f t="shared" si="1"/>
        <v>3866.7690000000002</v>
      </c>
      <c r="H14" s="2">
        <f t="shared" si="4"/>
        <v>23200.614</v>
      </c>
      <c r="I14" s="2">
        <f t="shared" si="5"/>
        <v>11.43</v>
      </c>
      <c r="J14" s="2">
        <f t="shared" si="6"/>
        <v>3866.7690000000002</v>
      </c>
      <c r="K14" s="2">
        <f t="shared" si="7"/>
        <v>23200.614</v>
      </c>
      <c r="L14" s="11">
        <f t="shared" si="2"/>
        <v>46401.228</v>
      </c>
      <c r="M14" s="26"/>
      <c r="N14" s="29">
        <f t="shared" si="3"/>
        <v>46401.228</v>
      </c>
      <c r="O14" s="1">
        <v>680</v>
      </c>
      <c r="P14" s="1">
        <v>838.98</v>
      </c>
      <c r="Q14" s="1">
        <v>1986.23</v>
      </c>
      <c r="R14" s="1">
        <v>838.98</v>
      </c>
      <c r="S14" s="61">
        <v>0</v>
      </c>
      <c r="T14" s="1">
        <v>838.98</v>
      </c>
      <c r="U14" s="28">
        <v>225</v>
      </c>
      <c r="V14" s="28">
        <v>838.98</v>
      </c>
      <c r="W14" s="54">
        <v>0</v>
      </c>
      <c r="X14" s="54">
        <v>838.98</v>
      </c>
      <c r="Y14" s="1">
        <v>0</v>
      </c>
      <c r="Z14" s="1">
        <v>838.98</v>
      </c>
      <c r="AA14" s="28">
        <v>0</v>
      </c>
      <c r="AB14" s="28">
        <v>838.984</v>
      </c>
      <c r="AC14" s="62">
        <v>0</v>
      </c>
      <c r="AD14" s="62">
        <v>838.98</v>
      </c>
      <c r="AE14" s="28">
        <v>397.01</v>
      </c>
      <c r="AF14" s="28">
        <v>838.98</v>
      </c>
      <c r="AG14" s="28">
        <v>524.75</v>
      </c>
      <c r="AH14" s="28">
        <v>838.98</v>
      </c>
      <c r="AI14" s="1">
        <v>0</v>
      </c>
      <c r="AJ14" s="1">
        <v>838.98</v>
      </c>
      <c r="AK14" s="1">
        <v>850</v>
      </c>
      <c r="AL14" s="1">
        <v>838.98</v>
      </c>
      <c r="AM14" s="8">
        <f t="shared" si="8"/>
        <v>4662.99</v>
      </c>
      <c r="AN14" s="8">
        <f t="shared" si="9"/>
        <v>10067.763999999997</v>
      </c>
      <c r="AO14" s="23">
        <f t="shared" si="10"/>
        <v>14730.753999999997</v>
      </c>
      <c r="AP14" s="9"/>
      <c r="AQ14" s="9"/>
      <c r="AR14" s="9"/>
      <c r="AS14" s="9"/>
      <c r="AT14" s="9"/>
      <c r="AU14" s="9">
        <f t="shared" si="12"/>
        <v>14730.753999999997</v>
      </c>
      <c r="AV14" s="2"/>
      <c r="AW14" s="2"/>
      <c r="AX14" s="1">
        <v>2.28</v>
      </c>
      <c r="AY14" s="1"/>
      <c r="AZ14" s="26">
        <f t="shared" si="11"/>
        <v>31668.194000000007</v>
      </c>
      <c r="BA14" s="81">
        <v>132189.59</v>
      </c>
      <c r="BB14" s="1"/>
    </row>
    <row r="15" spans="1:54" ht="15">
      <c r="A15" s="1">
        <v>8</v>
      </c>
      <c r="B15" s="1" t="s">
        <v>293</v>
      </c>
      <c r="C15" s="1">
        <v>579.8</v>
      </c>
      <c r="D15" s="1">
        <v>0</v>
      </c>
      <c r="E15" s="1">
        <f t="shared" si="0"/>
        <v>579.8</v>
      </c>
      <c r="F15" s="1">
        <v>9.79</v>
      </c>
      <c r="G15" s="2">
        <f t="shared" si="1"/>
        <v>5676.241999999999</v>
      </c>
      <c r="H15" s="2">
        <f t="shared" si="4"/>
        <v>34057.452</v>
      </c>
      <c r="I15" s="2">
        <f t="shared" si="5"/>
        <v>9.79</v>
      </c>
      <c r="J15" s="2">
        <f t="shared" si="6"/>
        <v>5676.241999999999</v>
      </c>
      <c r="K15" s="2">
        <f t="shared" si="7"/>
        <v>34057.452</v>
      </c>
      <c r="L15" s="11">
        <f t="shared" si="2"/>
        <v>68114.904</v>
      </c>
      <c r="M15" s="26"/>
      <c r="N15" s="29">
        <f t="shared" si="3"/>
        <v>68114.904</v>
      </c>
      <c r="O15" s="1">
        <v>680</v>
      </c>
      <c r="P15" s="1">
        <v>1437.9</v>
      </c>
      <c r="Q15" s="1">
        <v>1986.23</v>
      </c>
      <c r="R15" s="1">
        <v>6125.49</v>
      </c>
      <c r="S15" s="61">
        <v>0</v>
      </c>
      <c r="T15" s="1">
        <v>1437.9</v>
      </c>
      <c r="U15" s="28">
        <v>0</v>
      </c>
      <c r="V15" s="28">
        <v>1437.9</v>
      </c>
      <c r="W15" s="54">
        <v>0</v>
      </c>
      <c r="X15" s="54">
        <v>1437.9</v>
      </c>
      <c r="Y15" s="1">
        <v>0</v>
      </c>
      <c r="Z15" s="1">
        <v>1437.9</v>
      </c>
      <c r="AA15" s="28">
        <v>0</v>
      </c>
      <c r="AB15" s="28">
        <v>1437.9039999999998</v>
      </c>
      <c r="AC15" s="62">
        <v>0</v>
      </c>
      <c r="AD15" s="62">
        <v>1437.9</v>
      </c>
      <c r="AE15" s="28">
        <v>0</v>
      </c>
      <c r="AF15" s="28">
        <v>1437.9</v>
      </c>
      <c r="AG15" s="28">
        <v>524.75</v>
      </c>
      <c r="AH15" s="28">
        <v>1437.9</v>
      </c>
      <c r="AI15" s="1">
        <v>0</v>
      </c>
      <c r="AJ15" s="1">
        <v>1437.9</v>
      </c>
      <c r="AK15" s="1">
        <v>0</v>
      </c>
      <c r="AL15" s="1">
        <v>1437.9</v>
      </c>
      <c r="AM15" s="8">
        <f t="shared" si="8"/>
        <v>3190.98</v>
      </c>
      <c r="AN15" s="8">
        <f t="shared" si="9"/>
        <v>21942.394000000004</v>
      </c>
      <c r="AO15" s="23">
        <f t="shared" si="10"/>
        <v>25133.374000000003</v>
      </c>
      <c r="AP15" s="9"/>
      <c r="AQ15" s="9"/>
      <c r="AR15" s="9"/>
      <c r="AS15" s="9"/>
      <c r="AT15" s="9"/>
      <c r="AU15" s="9">
        <f t="shared" si="12"/>
        <v>25133.374000000003</v>
      </c>
      <c r="AV15" s="2"/>
      <c r="AW15" s="2"/>
      <c r="AX15" s="1">
        <v>-5832.17</v>
      </c>
      <c r="AY15" s="1"/>
      <c r="AZ15" s="26">
        <f t="shared" si="11"/>
        <v>48813.69999999999</v>
      </c>
      <c r="BA15" s="81">
        <v>201242.47</v>
      </c>
      <c r="BB15" s="1"/>
    </row>
    <row r="16" spans="1:54" ht="15.75" customHeight="1">
      <c r="A16" s="1">
        <v>9</v>
      </c>
      <c r="B16" s="1" t="s">
        <v>294</v>
      </c>
      <c r="C16" s="1">
        <v>399.3</v>
      </c>
      <c r="D16" s="1">
        <v>0</v>
      </c>
      <c r="E16" s="1">
        <f t="shared" si="0"/>
        <v>399.3</v>
      </c>
      <c r="F16" s="1">
        <v>11.43</v>
      </c>
      <c r="G16" s="2">
        <f t="shared" si="1"/>
        <v>4563.999</v>
      </c>
      <c r="H16" s="2">
        <f t="shared" si="4"/>
        <v>27383.994</v>
      </c>
      <c r="I16" s="2">
        <f t="shared" si="5"/>
        <v>11.43</v>
      </c>
      <c r="J16" s="2">
        <f t="shared" si="6"/>
        <v>4563.999</v>
      </c>
      <c r="K16" s="2">
        <f t="shared" si="7"/>
        <v>27383.994</v>
      </c>
      <c r="L16" s="11">
        <f t="shared" si="2"/>
        <v>54767.988</v>
      </c>
      <c r="M16" s="26">
        <v>-77253.5004</v>
      </c>
      <c r="N16" s="29">
        <f t="shared" si="3"/>
        <v>-22485.512400000007</v>
      </c>
      <c r="O16" s="1">
        <v>680</v>
      </c>
      <c r="P16" s="1">
        <v>990.26</v>
      </c>
      <c r="Q16" s="1">
        <v>1986.23</v>
      </c>
      <c r="R16" s="1">
        <v>990.26</v>
      </c>
      <c r="S16" s="61">
        <v>0</v>
      </c>
      <c r="T16" s="1">
        <v>990.26</v>
      </c>
      <c r="U16" s="28">
        <v>0</v>
      </c>
      <c r="V16" s="28">
        <v>990.26</v>
      </c>
      <c r="W16" s="54">
        <v>0</v>
      </c>
      <c r="X16" s="54">
        <v>990.26</v>
      </c>
      <c r="Y16" s="1">
        <v>0</v>
      </c>
      <c r="Z16" s="1">
        <v>990.26</v>
      </c>
      <c r="AA16" s="28">
        <v>0</v>
      </c>
      <c r="AB16" s="28">
        <v>990.264</v>
      </c>
      <c r="AC16" s="62">
        <v>0</v>
      </c>
      <c r="AD16" s="62">
        <v>990.26</v>
      </c>
      <c r="AE16" s="28">
        <v>1442.99</v>
      </c>
      <c r="AF16" s="28">
        <v>990.26</v>
      </c>
      <c r="AG16" s="28">
        <v>524.75</v>
      </c>
      <c r="AH16" s="28">
        <v>990.26</v>
      </c>
      <c r="AI16" s="1">
        <v>0</v>
      </c>
      <c r="AJ16" s="1">
        <v>990.26</v>
      </c>
      <c r="AK16" s="1">
        <v>850</v>
      </c>
      <c r="AL16" s="1">
        <v>990.26</v>
      </c>
      <c r="AM16" s="8">
        <f t="shared" si="8"/>
        <v>5483.97</v>
      </c>
      <c r="AN16" s="8">
        <f t="shared" si="9"/>
        <v>11883.124000000002</v>
      </c>
      <c r="AO16" s="23">
        <f t="shared" si="10"/>
        <v>17367.094</v>
      </c>
      <c r="AP16" s="9"/>
      <c r="AQ16" s="9"/>
      <c r="AR16" s="9"/>
      <c r="AS16" s="9"/>
      <c r="AT16" s="9"/>
      <c r="AU16" s="9">
        <f t="shared" si="12"/>
        <v>17367.094</v>
      </c>
      <c r="AV16" s="2"/>
      <c r="AW16" s="2"/>
      <c r="AX16" s="1">
        <v>-3479.6</v>
      </c>
      <c r="AY16" s="1"/>
      <c r="AZ16" s="26">
        <f t="shared" si="11"/>
        <v>-36373.006400000006</v>
      </c>
      <c r="BA16" s="81">
        <v>157696.41</v>
      </c>
      <c r="BB16" s="1"/>
    </row>
    <row r="17" spans="1:54" ht="15.75" customHeight="1">
      <c r="A17" s="1">
        <v>10</v>
      </c>
      <c r="B17" s="1" t="s">
        <v>3</v>
      </c>
      <c r="C17" s="1">
        <v>407.4</v>
      </c>
      <c r="D17" s="1">
        <v>0</v>
      </c>
      <c r="E17" s="1">
        <f t="shared" si="0"/>
        <v>407.4</v>
      </c>
      <c r="F17" s="1">
        <v>12.55</v>
      </c>
      <c r="G17" s="2">
        <f t="shared" si="1"/>
        <v>5112.87</v>
      </c>
      <c r="H17" s="2">
        <f t="shared" si="4"/>
        <v>30677.22</v>
      </c>
      <c r="I17" s="2">
        <f t="shared" si="5"/>
        <v>12.55</v>
      </c>
      <c r="J17" s="2">
        <f t="shared" si="6"/>
        <v>5112.87</v>
      </c>
      <c r="K17" s="2">
        <f t="shared" si="7"/>
        <v>30677.22</v>
      </c>
      <c r="L17" s="11">
        <f t="shared" si="2"/>
        <v>61354.44</v>
      </c>
      <c r="M17" s="26"/>
      <c r="N17" s="29">
        <f t="shared" si="3"/>
        <v>61354.44</v>
      </c>
      <c r="O17" s="1">
        <v>680</v>
      </c>
      <c r="P17" s="1">
        <v>1010.35</v>
      </c>
      <c r="Q17" s="1">
        <v>1986.23</v>
      </c>
      <c r="R17" s="1">
        <v>1010.35</v>
      </c>
      <c r="S17" s="61">
        <v>0</v>
      </c>
      <c r="T17" s="1">
        <v>1010.35</v>
      </c>
      <c r="U17" s="28">
        <v>0</v>
      </c>
      <c r="V17" s="28">
        <v>1010.35</v>
      </c>
      <c r="W17" s="54">
        <v>0</v>
      </c>
      <c r="X17" s="54">
        <v>1010.35</v>
      </c>
      <c r="Y17" s="1">
        <v>0</v>
      </c>
      <c r="Z17" s="1">
        <v>1010.35</v>
      </c>
      <c r="AA17" s="28">
        <v>0</v>
      </c>
      <c r="AB17" s="28">
        <v>1010.352</v>
      </c>
      <c r="AC17" s="62">
        <v>0</v>
      </c>
      <c r="AD17" s="62">
        <v>1010.35</v>
      </c>
      <c r="AE17" s="28">
        <v>0</v>
      </c>
      <c r="AF17" s="28">
        <v>1010.35</v>
      </c>
      <c r="AG17" s="28">
        <v>524.75</v>
      </c>
      <c r="AH17" s="28">
        <v>1010.35</v>
      </c>
      <c r="AI17" s="1">
        <v>0</v>
      </c>
      <c r="AJ17" s="1">
        <v>1010.35</v>
      </c>
      <c r="AK17" s="1">
        <v>0</v>
      </c>
      <c r="AL17" s="1">
        <v>1010.35</v>
      </c>
      <c r="AM17" s="8">
        <f t="shared" si="8"/>
        <v>3190.98</v>
      </c>
      <c r="AN17" s="8">
        <f t="shared" si="9"/>
        <v>12124.202000000001</v>
      </c>
      <c r="AO17" s="23">
        <f t="shared" si="10"/>
        <v>15315.182</v>
      </c>
      <c r="AP17" s="9"/>
      <c r="AQ17" s="9"/>
      <c r="AR17" s="9"/>
      <c r="AS17" s="9"/>
      <c r="AT17" s="9"/>
      <c r="AU17" s="9">
        <f t="shared" si="12"/>
        <v>15315.182</v>
      </c>
      <c r="AV17" s="2"/>
      <c r="AW17" s="2"/>
      <c r="AX17" s="1">
        <v>628.6</v>
      </c>
      <c r="AY17" s="1"/>
      <c r="AZ17" s="26">
        <f t="shared" si="11"/>
        <v>45410.658</v>
      </c>
      <c r="BA17" s="81">
        <v>137191.44</v>
      </c>
      <c r="BB17" s="1"/>
    </row>
    <row r="18" spans="1:54" ht="15.75" customHeight="1">
      <c r="A18" s="1">
        <v>11</v>
      </c>
      <c r="B18" s="1" t="s">
        <v>4</v>
      </c>
      <c r="C18" s="1">
        <v>3416.2</v>
      </c>
      <c r="D18" s="1">
        <v>118</v>
      </c>
      <c r="E18" s="1">
        <f t="shared" si="0"/>
        <v>3534.2</v>
      </c>
      <c r="F18" s="1">
        <v>13.78</v>
      </c>
      <c r="G18" s="2">
        <f t="shared" si="1"/>
        <v>48701.276</v>
      </c>
      <c r="H18" s="2">
        <f t="shared" si="4"/>
        <v>292207.65599999996</v>
      </c>
      <c r="I18" s="2">
        <f t="shared" si="5"/>
        <v>13.78</v>
      </c>
      <c r="J18" s="2">
        <f t="shared" si="6"/>
        <v>48701.276</v>
      </c>
      <c r="K18" s="2">
        <f t="shared" si="7"/>
        <v>292207.65599999996</v>
      </c>
      <c r="L18" s="11">
        <f t="shared" si="2"/>
        <v>584415.3119999999</v>
      </c>
      <c r="M18" s="26"/>
      <c r="N18" s="29">
        <f t="shared" si="3"/>
        <v>584415.3119999999</v>
      </c>
      <c r="O18" s="1">
        <v>8560.14</v>
      </c>
      <c r="P18" s="1">
        <v>10492.35</v>
      </c>
      <c r="Q18" s="1">
        <v>7895.5</v>
      </c>
      <c r="R18" s="1">
        <v>16408.14</v>
      </c>
      <c r="S18" s="61">
        <v>85039.81899999999</v>
      </c>
      <c r="T18" s="1">
        <v>19625.34</v>
      </c>
      <c r="U18" s="28">
        <v>18919.069</v>
      </c>
      <c r="V18" s="28">
        <v>39696.02</v>
      </c>
      <c r="W18" s="54">
        <v>147147.15899999999</v>
      </c>
      <c r="X18" s="54">
        <v>8751.18</v>
      </c>
      <c r="Y18" s="1">
        <v>18848.06</v>
      </c>
      <c r="Z18" s="1">
        <v>8751.18</v>
      </c>
      <c r="AA18" s="28">
        <v>17922.799</v>
      </c>
      <c r="AB18" s="28">
        <v>19882.386000000002</v>
      </c>
      <c r="AC18" s="62">
        <v>24285.748999999996</v>
      </c>
      <c r="AD18" s="62">
        <v>24432.61</v>
      </c>
      <c r="AE18" s="28">
        <v>17028.07</v>
      </c>
      <c r="AF18" s="28">
        <v>11650.41</v>
      </c>
      <c r="AG18" s="28">
        <v>6770.549</v>
      </c>
      <c r="AH18" s="28">
        <v>9386.84</v>
      </c>
      <c r="AI18" s="1">
        <v>6245.8</v>
      </c>
      <c r="AJ18" s="1">
        <v>8751.18</v>
      </c>
      <c r="AK18" s="1">
        <v>43130.26</v>
      </c>
      <c r="AL18" s="1">
        <v>17385.05</v>
      </c>
      <c r="AM18" s="8">
        <f t="shared" si="8"/>
        <v>401792.974</v>
      </c>
      <c r="AN18" s="8">
        <f t="shared" si="9"/>
        <v>195212.686</v>
      </c>
      <c r="AO18" s="23">
        <f t="shared" si="10"/>
        <v>597005.6599999999</v>
      </c>
      <c r="AP18" s="9"/>
      <c r="AQ18" s="9"/>
      <c r="AR18" s="9"/>
      <c r="AS18" s="9"/>
      <c r="AT18" s="9">
        <f aca="true" t="shared" si="13" ref="AT18:AT30">0.013*E18</f>
        <v>45.944599999999994</v>
      </c>
      <c r="AU18" s="9">
        <f>AO18+AP18+AQ18+AR18+AS18</f>
        <v>597005.6599999999</v>
      </c>
      <c r="AV18" s="2">
        <f aca="true" t="shared" si="14" ref="AV18:AV30">(E18*0.08)*2</f>
        <v>565.472</v>
      </c>
      <c r="AW18" s="2">
        <v>2297.56</v>
      </c>
      <c r="AX18" s="1">
        <v>37341.7</v>
      </c>
      <c r="AY18" s="1"/>
      <c r="AZ18" s="26">
        <f t="shared" si="11"/>
        <v>-47069.015999999996</v>
      </c>
      <c r="BA18" s="81">
        <v>176650.84</v>
      </c>
      <c r="BB18" s="1"/>
    </row>
    <row r="19" spans="1:54" ht="15.75" customHeight="1">
      <c r="A19" s="1">
        <v>12</v>
      </c>
      <c r="B19" s="1" t="s">
        <v>5</v>
      </c>
      <c r="C19" s="1">
        <v>3278</v>
      </c>
      <c r="D19" s="1">
        <v>168.2</v>
      </c>
      <c r="E19" s="1">
        <f t="shared" si="0"/>
        <v>3446.2</v>
      </c>
      <c r="F19" s="1">
        <v>13.78</v>
      </c>
      <c r="G19" s="2">
        <f t="shared" si="1"/>
        <v>47488.636</v>
      </c>
      <c r="H19" s="2">
        <f t="shared" si="4"/>
        <v>284931.816</v>
      </c>
      <c r="I19" s="2">
        <f t="shared" si="5"/>
        <v>13.78</v>
      </c>
      <c r="J19" s="2">
        <f t="shared" si="6"/>
        <v>47488.636</v>
      </c>
      <c r="K19" s="2">
        <f t="shared" si="7"/>
        <v>284931.816</v>
      </c>
      <c r="L19" s="11">
        <f t="shared" si="2"/>
        <v>569863.632</v>
      </c>
      <c r="M19" s="26"/>
      <c r="N19" s="29">
        <f t="shared" si="3"/>
        <v>569863.632</v>
      </c>
      <c r="O19" s="1">
        <v>6852.16</v>
      </c>
      <c r="P19" s="1">
        <v>8749.8</v>
      </c>
      <c r="Q19" s="1">
        <v>7745.76</v>
      </c>
      <c r="R19" s="1">
        <v>18289.43</v>
      </c>
      <c r="S19" s="61">
        <v>77252.41699999999</v>
      </c>
      <c r="T19" s="1">
        <v>9166.59</v>
      </c>
      <c r="U19" s="28">
        <v>6096.057</v>
      </c>
      <c r="V19" s="28">
        <v>16877.49</v>
      </c>
      <c r="W19" s="54">
        <v>54875.907</v>
      </c>
      <c r="X19" s="54">
        <v>30965.92</v>
      </c>
      <c r="Y19" s="1">
        <v>15412.62</v>
      </c>
      <c r="Z19" s="1">
        <v>8749.8</v>
      </c>
      <c r="AA19" s="28">
        <v>13784.886999999999</v>
      </c>
      <c r="AB19" s="28">
        <v>19297.988</v>
      </c>
      <c r="AC19" s="62">
        <v>13784.886999999999</v>
      </c>
      <c r="AD19" s="62">
        <v>8749.8</v>
      </c>
      <c r="AE19" s="28">
        <v>17787.52</v>
      </c>
      <c r="AF19" s="28">
        <v>15150.72</v>
      </c>
      <c r="AG19" s="28">
        <v>6620.807</v>
      </c>
      <c r="AH19" s="28">
        <v>12879.8</v>
      </c>
      <c r="AI19" s="1">
        <v>6096.06</v>
      </c>
      <c r="AJ19" s="1">
        <v>11550.37</v>
      </c>
      <c r="AK19" s="1">
        <v>80979.4</v>
      </c>
      <c r="AL19" s="1">
        <v>8749.8</v>
      </c>
      <c r="AM19" s="8">
        <f t="shared" si="8"/>
        <v>307288.48199999996</v>
      </c>
      <c r="AN19" s="8">
        <f t="shared" si="9"/>
        <v>169177.50799999997</v>
      </c>
      <c r="AO19" s="23">
        <f t="shared" si="10"/>
        <v>476465.98999999993</v>
      </c>
      <c r="AP19" s="9"/>
      <c r="AQ19" s="9"/>
      <c r="AR19" s="9"/>
      <c r="AS19" s="9"/>
      <c r="AT19" s="9">
        <f t="shared" si="13"/>
        <v>44.800599999999996</v>
      </c>
      <c r="AU19" s="9">
        <f>AO19+AP19+AQ19+AR19+AS19</f>
        <v>476465.98999999993</v>
      </c>
      <c r="AV19" s="2">
        <f t="shared" si="14"/>
        <v>551.3919999999999</v>
      </c>
      <c r="AW19" s="2">
        <v>2240.03</v>
      </c>
      <c r="AX19" s="1">
        <v>15012.16</v>
      </c>
      <c r="AY19" s="1"/>
      <c r="AZ19" s="26">
        <f t="shared" si="11"/>
        <v>81176.90400000005</v>
      </c>
      <c r="BA19" s="81">
        <v>180460.59</v>
      </c>
      <c r="BB19" s="1"/>
    </row>
    <row r="20" spans="1:54" ht="15.75" customHeight="1">
      <c r="A20" s="1">
        <v>13</v>
      </c>
      <c r="B20" s="1" t="s">
        <v>6</v>
      </c>
      <c r="C20" s="1">
        <v>3371.7</v>
      </c>
      <c r="D20" s="1">
        <v>62.4</v>
      </c>
      <c r="E20" s="1">
        <f t="shared" si="0"/>
        <v>3434.1</v>
      </c>
      <c r="F20" s="1">
        <v>13.78</v>
      </c>
      <c r="G20" s="2">
        <f t="shared" si="1"/>
        <v>47321.897999999994</v>
      </c>
      <c r="H20" s="2">
        <f t="shared" si="4"/>
        <v>283931.388</v>
      </c>
      <c r="I20" s="2">
        <f t="shared" si="5"/>
        <v>13.78</v>
      </c>
      <c r="J20" s="2">
        <f t="shared" si="6"/>
        <v>47321.897999999994</v>
      </c>
      <c r="K20" s="2">
        <f t="shared" si="7"/>
        <v>283931.388</v>
      </c>
      <c r="L20" s="11">
        <f t="shared" si="2"/>
        <v>567862.776</v>
      </c>
      <c r="M20" s="26">
        <v>-12593.8886</v>
      </c>
      <c r="N20" s="29">
        <f t="shared" si="3"/>
        <v>555268.8874</v>
      </c>
      <c r="O20" s="1">
        <v>6837.64</v>
      </c>
      <c r="P20" s="1">
        <v>9156.64</v>
      </c>
      <c r="Q20" s="1">
        <v>7731.24</v>
      </c>
      <c r="R20" s="1">
        <v>8729.46</v>
      </c>
      <c r="S20" s="61">
        <v>70804.543</v>
      </c>
      <c r="T20" s="1">
        <v>9146.25</v>
      </c>
      <c r="U20" s="28">
        <v>29120.363000000005</v>
      </c>
      <c r="V20" s="28">
        <v>42999.05</v>
      </c>
      <c r="W20" s="54">
        <v>12953.343</v>
      </c>
      <c r="X20" s="54">
        <v>25473.28</v>
      </c>
      <c r="Y20" s="1">
        <v>191116.84</v>
      </c>
      <c r="Z20" s="1">
        <v>8729.46</v>
      </c>
      <c r="AA20" s="28">
        <v>16322.013</v>
      </c>
      <c r="AB20" s="28">
        <v>17918.182</v>
      </c>
      <c r="AC20" s="62">
        <v>45119.253</v>
      </c>
      <c r="AD20" s="62">
        <v>24366.27</v>
      </c>
      <c r="AE20" s="28">
        <v>12953.34</v>
      </c>
      <c r="AF20" s="28">
        <v>10877.84</v>
      </c>
      <c r="AG20" s="28">
        <v>6606.293000000001</v>
      </c>
      <c r="AH20" s="28">
        <v>14333.41</v>
      </c>
      <c r="AI20" s="1">
        <v>13202.95</v>
      </c>
      <c r="AJ20" s="1">
        <v>8729.46</v>
      </c>
      <c r="AK20" s="1">
        <v>7913.27</v>
      </c>
      <c r="AL20" s="1">
        <v>8729.46</v>
      </c>
      <c r="AM20" s="8">
        <f t="shared" si="8"/>
        <v>420681.08800000005</v>
      </c>
      <c r="AN20" s="8">
        <f t="shared" si="9"/>
        <v>189188.76199999996</v>
      </c>
      <c r="AO20" s="23">
        <f t="shared" si="10"/>
        <v>609869.85</v>
      </c>
      <c r="AP20" s="9"/>
      <c r="AQ20" s="9">
        <f>1725+1725</f>
        <v>3450</v>
      </c>
      <c r="AR20" s="9"/>
      <c r="AS20" s="9"/>
      <c r="AT20" s="9">
        <f t="shared" si="13"/>
        <v>44.643299999999996</v>
      </c>
      <c r="AU20" s="9">
        <f>AO20+AP20+AQ20+AR20+AS20+AT20</f>
        <v>613364.4933</v>
      </c>
      <c r="AV20" s="2">
        <f t="shared" si="14"/>
        <v>549.456</v>
      </c>
      <c r="AW20" s="2">
        <v>2232.17</v>
      </c>
      <c r="AX20" s="1">
        <v>-4021.49</v>
      </c>
      <c r="AY20" s="1"/>
      <c r="AZ20" s="26">
        <f t="shared" si="11"/>
        <v>-51292.48989999997</v>
      </c>
      <c r="BA20" s="81">
        <v>209757.15</v>
      </c>
      <c r="BB20" s="1"/>
    </row>
    <row r="21" spans="1:54" ht="15.75" customHeight="1">
      <c r="A21" s="1">
        <v>14</v>
      </c>
      <c r="B21" s="1" t="s">
        <v>7</v>
      </c>
      <c r="C21" s="1">
        <v>3288.8</v>
      </c>
      <c r="D21" s="1">
        <v>113.1</v>
      </c>
      <c r="E21" s="1">
        <f t="shared" si="0"/>
        <v>3401.9</v>
      </c>
      <c r="F21" s="1">
        <v>13.78</v>
      </c>
      <c r="G21" s="2">
        <f t="shared" si="1"/>
        <v>46878.182</v>
      </c>
      <c r="H21" s="2">
        <f t="shared" si="4"/>
        <v>281269.092</v>
      </c>
      <c r="I21" s="2">
        <f t="shared" si="5"/>
        <v>13.78</v>
      </c>
      <c r="J21" s="2">
        <f t="shared" si="6"/>
        <v>46878.182</v>
      </c>
      <c r="K21" s="2">
        <f t="shared" si="7"/>
        <v>281269.092</v>
      </c>
      <c r="L21" s="11">
        <f t="shared" si="2"/>
        <v>562538.184</v>
      </c>
      <c r="M21" s="26"/>
      <c r="N21" s="29">
        <f t="shared" si="3"/>
        <v>562538.184</v>
      </c>
      <c r="O21" s="1">
        <v>6775.16</v>
      </c>
      <c r="P21" s="1">
        <v>24479.02</v>
      </c>
      <c r="Q21" s="1">
        <v>7668.76</v>
      </c>
      <c r="R21" s="1">
        <v>18142.74</v>
      </c>
      <c r="S21" s="61">
        <v>49041.362</v>
      </c>
      <c r="T21" s="1">
        <v>8723.73</v>
      </c>
      <c r="U21" s="28">
        <v>6019.062</v>
      </c>
      <c r="V21" s="28">
        <v>8641.92</v>
      </c>
      <c r="W21" s="54">
        <v>12820.262</v>
      </c>
      <c r="X21" s="54">
        <v>8641.92</v>
      </c>
      <c r="Y21" s="1">
        <v>76217.19</v>
      </c>
      <c r="Z21" s="1">
        <v>48693.19</v>
      </c>
      <c r="AA21" s="28">
        <v>12820.262</v>
      </c>
      <c r="AB21" s="28">
        <v>17830.638</v>
      </c>
      <c r="AC21" s="62">
        <v>12820.262</v>
      </c>
      <c r="AD21" s="62">
        <v>8641.92</v>
      </c>
      <c r="AE21" s="28">
        <v>19457.03</v>
      </c>
      <c r="AF21" s="28">
        <v>94899.12</v>
      </c>
      <c r="AG21" s="28">
        <v>10526.442</v>
      </c>
      <c r="AH21" s="28">
        <v>17555.22</v>
      </c>
      <c r="AI21" s="1">
        <v>6019.06</v>
      </c>
      <c r="AJ21" s="1">
        <v>39838.06</v>
      </c>
      <c r="AK21" s="1">
        <v>6862.59</v>
      </c>
      <c r="AL21" s="1">
        <v>8641.92</v>
      </c>
      <c r="AM21" s="8">
        <f t="shared" si="8"/>
        <v>227047.44199999998</v>
      </c>
      <c r="AN21" s="8">
        <f t="shared" si="9"/>
        <v>304729.398</v>
      </c>
      <c r="AO21" s="23">
        <f t="shared" si="10"/>
        <v>531776.84</v>
      </c>
      <c r="AP21" s="9"/>
      <c r="AQ21" s="9">
        <f>(149075.39-97637.91)</f>
        <v>51437.48000000001</v>
      </c>
      <c r="AR21" s="9"/>
      <c r="AS21" s="9"/>
      <c r="AT21" s="9">
        <f t="shared" si="13"/>
        <v>44.2247</v>
      </c>
      <c r="AU21" s="9">
        <f>AO21+AP21+AQ21+AR21+AS21+AT21</f>
        <v>583258.5447</v>
      </c>
      <c r="AV21" s="2">
        <f t="shared" si="14"/>
        <v>544.304</v>
      </c>
      <c r="AW21" s="2">
        <v>2211.5</v>
      </c>
      <c r="AX21" s="1">
        <v>-1749.25</v>
      </c>
      <c r="AY21" s="1"/>
      <c r="AZ21" s="26">
        <f t="shared" si="11"/>
        <v>-16215.306699999961</v>
      </c>
      <c r="BA21" s="81">
        <v>113451.2</v>
      </c>
      <c r="BB21" s="1"/>
    </row>
    <row r="22" spans="1:54" ht="15.75" customHeight="1">
      <c r="A22" s="1">
        <v>15</v>
      </c>
      <c r="B22" s="1" t="s">
        <v>8</v>
      </c>
      <c r="C22" s="1">
        <v>3401.4</v>
      </c>
      <c r="D22" s="1">
        <v>0</v>
      </c>
      <c r="E22" s="1">
        <f t="shared" si="0"/>
        <v>3401.4</v>
      </c>
      <c r="F22" s="1">
        <v>13.78</v>
      </c>
      <c r="G22" s="2">
        <f t="shared" si="1"/>
        <v>46871.292</v>
      </c>
      <c r="H22" s="2">
        <f t="shared" si="4"/>
        <v>281227.752</v>
      </c>
      <c r="I22" s="2">
        <f t="shared" si="5"/>
        <v>13.78</v>
      </c>
      <c r="J22" s="2">
        <f t="shared" si="6"/>
        <v>46871.292</v>
      </c>
      <c r="K22" s="2">
        <f t="shared" si="7"/>
        <v>281227.752</v>
      </c>
      <c r="L22" s="11">
        <f t="shared" si="2"/>
        <v>562455.504</v>
      </c>
      <c r="M22" s="26"/>
      <c r="N22" s="29">
        <f t="shared" si="3"/>
        <v>562455.504</v>
      </c>
      <c r="O22" s="1">
        <v>6772.15</v>
      </c>
      <c r="P22" s="1">
        <v>9935.84</v>
      </c>
      <c r="Q22" s="1">
        <v>7665.75</v>
      </c>
      <c r="R22" s="1">
        <v>10099.75</v>
      </c>
      <c r="S22" s="61">
        <v>8858.672999999999</v>
      </c>
      <c r="T22" s="1">
        <v>14533.06</v>
      </c>
      <c r="U22" s="28">
        <v>6855.413</v>
      </c>
      <c r="V22" s="28">
        <v>8637.7</v>
      </c>
      <c r="W22" s="54">
        <v>31560.373</v>
      </c>
      <c r="X22" s="54">
        <v>15881.13</v>
      </c>
      <c r="Y22" s="1">
        <v>101003.82</v>
      </c>
      <c r="Z22" s="1">
        <v>8637.7</v>
      </c>
      <c r="AA22" s="28">
        <v>22356.413</v>
      </c>
      <c r="AB22" s="28">
        <v>17826.422</v>
      </c>
      <c r="AC22" s="62">
        <v>159048.383</v>
      </c>
      <c r="AD22" s="62">
        <v>8637.7</v>
      </c>
      <c r="AE22" s="28">
        <v>14507.58</v>
      </c>
      <c r="AF22" s="28">
        <v>19044.42</v>
      </c>
      <c r="AG22" s="28">
        <v>6540.803</v>
      </c>
      <c r="AH22" s="28">
        <v>10606.55</v>
      </c>
      <c r="AI22" s="1">
        <v>6016.05</v>
      </c>
      <c r="AJ22" s="1">
        <v>32548.78</v>
      </c>
      <c r="AK22" s="1">
        <v>6257.06</v>
      </c>
      <c r="AL22" s="1">
        <v>17880.84</v>
      </c>
      <c r="AM22" s="8">
        <f t="shared" si="8"/>
        <v>377442.468</v>
      </c>
      <c r="AN22" s="8">
        <f t="shared" si="9"/>
        <v>174269.89200000002</v>
      </c>
      <c r="AO22" s="23">
        <f t="shared" si="10"/>
        <v>551712.36</v>
      </c>
      <c r="AP22" s="9"/>
      <c r="AQ22" s="9"/>
      <c r="AR22" s="10"/>
      <c r="AS22" s="10"/>
      <c r="AT22" s="9">
        <f t="shared" si="13"/>
        <v>44.218199999999996</v>
      </c>
      <c r="AU22" s="9">
        <f>AO22+AP22+AQ22+AR22+AS22</f>
        <v>551712.36</v>
      </c>
      <c r="AV22" s="2">
        <f t="shared" si="14"/>
        <v>544.224</v>
      </c>
      <c r="AW22" s="2">
        <v>2210.59</v>
      </c>
      <c r="AX22" s="1">
        <v>24066.72</v>
      </c>
      <c r="AY22" s="1"/>
      <c r="AZ22" s="26">
        <f t="shared" si="11"/>
        <v>-10568.76200000003</v>
      </c>
      <c r="BA22" s="81">
        <v>134337.22</v>
      </c>
      <c r="BB22" s="1"/>
    </row>
    <row r="23" spans="1:54" ht="15.75" customHeight="1">
      <c r="A23" s="1">
        <v>16</v>
      </c>
      <c r="B23" s="1" t="s">
        <v>9</v>
      </c>
      <c r="C23" s="1">
        <v>6080</v>
      </c>
      <c r="D23" s="1">
        <v>0</v>
      </c>
      <c r="E23" s="1">
        <f t="shared" si="0"/>
        <v>6080</v>
      </c>
      <c r="F23" s="1">
        <v>14.41</v>
      </c>
      <c r="G23" s="2">
        <f t="shared" si="1"/>
        <v>87612.8</v>
      </c>
      <c r="H23" s="2">
        <f t="shared" si="4"/>
        <v>525676.8</v>
      </c>
      <c r="I23" s="2">
        <f t="shared" si="5"/>
        <v>14.41</v>
      </c>
      <c r="J23" s="2">
        <f t="shared" si="6"/>
        <v>87612.8</v>
      </c>
      <c r="K23" s="2">
        <f t="shared" si="7"/>
        <v>525676.8</v>
      </c>
      <c r="L23" s="11">
        <f t="shared" si="2"/>
        <v>1051353.6</v>
      </c>
      <c r="M23" s="26">
        <v>-730800.5635999999</v>
      </c>
      <c r="N23" s="29">
        <f t="shared" si="3"/>
        <v>320553.0364000002</v>
      </c>
      <c r="O23" s="1">
        <v>94909.8</v>
      </c>
      <c r="P23" s="1">
        <v>15501.46</v>
      </c>
      <c r="Q23" s="1">
        <v>18764.02</v>
      </c>
      <c r="R23" s="1">
        <v>39483.49</v>
      </c>
      <c r="S23" s="61">
        <v>72098.234</v>
      </c>
      <c r="T23" s="1">
        <v>67360.62</v>
      </c>
      <c r="U23" s="28">
        <v>16713.194</v>
      </c>
      <c r="V23" s="28">
        <v>36040.26</v>
      </c>
      <c r="W23" s="54">
        <v>25044.904000000002</v>
      </c>
      <c r="X23" s="54">
        <v>28697.97</v>
      </c>
      <c r="Y23" s="1">
        <v>157031.16</v>
      </c>
      <c r="Z23" s="1">
        <v>35194.07</v>
      </c>
      <c r="AA23" s="28">
        <v>72676.32400000001</v>
      </c>
      <c r="AB23" s="28">
        <v>23486.61</v>
      </c>
      <c r="AC23" s="62">
        <v>207931.224</v>
      </c>
      <c r="AD23" s="62">
        <v>56686.8</v>
      </c>
      <c r="AE23" s="28">
        <v>28041.03</v>
      </c>
      <c r="AF23" s="28">
        <v>66754.12</v>
      </c>
      <c r="AG23" s="28">
        <v>14628.424</v>
      </c>
      <c r="AH23" s="28">
        <v>26800.55</v>
      </c>
      <c r="AI23" s="1">
        <v>24027.56</v>
      </c>
      <c r="AJ23" s="1">
        <v>27456.16</v>
      </c>
      <c r="AK23" s="1">
        <v>20105.64</v>
      </c>
      <c r="AL23" s="1">
        <v>50348.12</v>
      </c>
      <c r="AM23" s="8">
        <f t="shared" si="8"/>
        <v>751971.5140000002</v>
      </c>
      <c r="AN23" s="8">
        <f t="shared" si="9"/>
        <v>473810.2299999999</v>
      </c>
      <c r="AO23" s="23">
        <f t="shared" si="10"/>
        <v>1225781.7440000002</v>
      </c>
      <c r="AP23" s="9"/>
      <c r="AQ23" s="9">
        <f>1725+(1725-678)+1725+46075.19</f>
        <v>50572.19</v>
      </c>
      <c r="AR23" s="9"/>
      <c r="AS23" s="9"/>
      <c r="AT23" s="9">
        <f t="shared" si="13"/>
        <v>79.03999999999999</v>
      </c>
      <c r="AU23" s="9">
        <f>AO23+AP23+AQ23+AR23+AS23+AT23</f>
        <v>1276432.9740000002</v>
      </c>
      <c r="AV23" s="2">
        <f t="shared" si="14"/>
        <v>972.8000000000001</v>
      </c>
      <c r="AW23" s="2">
        <v>3951.94</v>
      </c>
      <c r="AX23" s="1">
        <v>-16031.09</v>
      </c>
      <c r="AY23" s="1"/>
      <c r="AZ23" s="26">
        <f t="shared" si="11"/>
        <v>-934924.1076</v>
      </c>
      <c r="BA23" s="81">
        <v>486243.4</v>
      </c>
      <c r="BB23" s="1"/>
    </row>
    <row r="24" spans="1:54" ht="15.75" customHeight="1">
      <c r="A24" s="1">
        <v>17</v>
      </c>
      <c r="B24" s="25" t="s">
        <v>357</v>
      </c>
      <c r="C24" s="1">
        <v>4248.8</v>
      </c>
      <c r="D24" s="1">
        <v>0</v>
      </c>
      <c r="E24" s="1">
        <f>C24+D24</f>
        <v>4248.8</v>
      </c>
      <c r="F24" s="1">
        <v>13.78</v>
      </c>
      <c r="G24" s="2">
        <f t="shared" si="1"/>
        <v>58548.464</v>
      </c>
      <c r="H24" s="2">
        <f t="shared" si="4"/>
        <v>351290.784</v>
      </c>
      <c r="I24" s="2">
        <f t="shared" si="5"/>
        <v>13.78</v>
      </c>
      <c r="J24" s="2">
        <f t="shared" si="6"/>
        <v>58548.464</v>
      </c>
      <c r="K24" s="2">
        <f t="shared" si="7"/>
        <v>351290.784</v>
      </c>
      <c r="L24" s="11">
        <f t="shared" si="2"/>
        <v>702581.568</v>
      </c>
      <c r="M24" s="26"/>
      <c r="N24" s="29">
        <f t="shared" si="3"/>
        <v>702581.568</v>
      </c>
      <c r="O24" s="1">
        <v>0</v>
      </c>
      <c r="P24" s="1">
        <v>57331.36</v>
      </c>
      <c r="Q24" s="1">
        <v>0</v>
      </c>
      <c r="R24" s="1">
        <v>23743.8</v>
      </c>
      <c r="S24" s="61">
        <v>0</v>
      </c>
      <c r="T24" s="1">
        <v>22347.67</v>
      </c>
      <c r="U24" s="28">
        <v>0</v>
      </c>
      <c r="V24" s="28">
        <v>17505.05</v>
      </c>
      <c r="W24" s="54">
        <v>0</v>
      </c>
      <c r="X24" s="54">
        <v>28797.12</v>
      </c>
      <c r="Y24" s="1">
        <v>0</v>
      </c>
      <c r="Z24" s="1">
        <v>26960.86</v>
      </c>
      <c r="AA24" s="28">
        <v>0</v>
      </c>
      <c r="AB24" s="28">
        <v>32684.584000000003</v>
      </c>
      <c r="AC24" s="62">
        <v>0</v>
      </c>
      <c r="AD24" s="62">
        <v>42427.96</v>
      </c>
      <c r="AE24" s="28">
        <v>0</v>
      </c>
      <c r="AF24" s="28">
        <v>31092.62</v>
      </c>
      <c r="AG24" s="28">
        <v>0</v>
      </c>
      <c r="AH24" s="28">
        <v>18665.46</v>
      </c>
      <c r="AI24" s="1">
        <v>0</v>
      </c>
      <c r="AJ24" s="1">
        <v>27791.92</v>
      </c>
      <c r="AK24" s="1">
        <v>0</v>
      </c>
      <c r="AL24" s="1">
        <v>52324.59</v>
      </c>
      <c r="AM24" s="8">
        <f t="shared" si="8"/>
        <v>0</v>
      </c>
      <c r="AN24" s="8">
        <f t="shared" si="9"/>
        <v>381672.99399999995</v>
      </c>
      <c r="AO24" s="23">
        <f t="shared" si="10"/>
        <v>381672.99399999995</v>
      </c>
      <c r="AP24" s="9"/>
      <c r="AQ24" s="9"/>
      <c r="AR24" s="9"/>
      <c r="AS24" s="9"/>
      <c r="AT24" s="9">
        <f t="shared" si="13"/>
        <v>55.2344</v>
      </c>
      <c r="AU24" s="9">
        <f>AO24+AP24+AQ24+AR24+AS24</f>
        <v>381672.99399999995</v>
      </c>
      <c r="AV24" s="2">
        <f t="shared" si="14"/>
        <v>679.808</v>
      </c>
      <c r="AW24" s="2">
        <v>2761.72</v>
      </c>
      <c r="AX24" s="1">
        <v>14502.12</v>
      </c>
      <c r="AY24" s="1"/>
      <c r="AZ24" s="26">
        <f t="shared" si="11"/>
        <v>309847.982</v>
      </c>
      <c r="BA24" s="81">
        <v>642523.02</v>
      </c>
      <c r="BB24" s="1"/>
    </row>
    <row r="25" spans="1:54" ht="15.75" customHeight="1">
      <c r="A25" s="1">
        <v>18</v>
      </c>
      <c r="B25" s="1" t="s">
        <v>10</v>
      </c>
      <c r="C25" s="1">
        <v>1325.4</v>
      </c>
      <c r="D25" s="1">
        <v>0</v>
      </c>
      <c r="E25" s="1">
        <f aca="true" t="shared" si="15" ref="E25:E88">C25+D25</f>
        <v>1325.4</v>
      </c>
      <c r="F25" s="1">
        <v>12.51</v>
      </c>
      <c r="G25" s="2">
        <f t="shared" si="1"/>
        <v>16580.754</v>
      </c>
      <c r="H25" s="2">
        <f t="shared" si="4"/>
        <v>99484.524</v>
      </c>
      <c r="I25" s="2">
        <f t="shared" si="5"/>
        <v>12.51</v>
      </c>
      <c r="J25" s="2">
        <f t="shared" si="6"/>
        <v>16580.754</v>
      </c>
      <c r="K25" s="2">
        <f t="shared" si="7"/>
        <v>99484.524</v>
      </c>
      <c r="L25" s="11">
        <f t="shared" si="2"/>
        <v>198969.048</v>
      </c>
      <c r="M25" s="26"/>
      <c r="N25" s="29">
        <f t="shared" si="3"/>
        <v>198969.048</v>
      </c>
      <c r="O25" s="1">
        <v>0</v>
      </c>
      <c r="P25" s="1">
        <v>5669.08</v>
      </c>
      <c r="Q25" s="1">
        <v>0</v>
      </c>
      <c r="R25" s="1">
        <v>6037.01</v>
      </c>
      <c r="S25" s="61">
        <v>0</v>
      </c>
      <c r="T25" s="1">
        <v>23217.84</v>
      </c>
      <c r="U25" s="28">
        <v>0</v>
      </c>
      <c r="V25" s="28">
        <v>5669.08</v>
      </c>
      <c r="W25" s="54">
        <v>0</v>
      </c>
      <c r="X25" s="54">
        <v>10813.7</v>
      </c>
      <c r="Y25" s="1">
        <v>0</v>
      </c>
      <c r="Z25" s="1">
        <v>12538.53</v>
      </c>
      <c r="AA25" s="28">
        <v>0</v>
      </c>
      <c r="AB25" s="28">
        <v>7537.892000000001</v>
      </c>
      <c r="AC25" s="62">
        <v>0</v>
      </c>
      <c r="AD25" s="62">
        <v>7537.89</v>
      </c>
      <c r="AE25" s="28">
        <v>0</v>
      </c>
      <c r="AF25" s="28">
        <v>7537.89</v>
      </c>
      <c r="AG25" s="28">
        <v>0</v>
      </c>
      <c r="AH25" s="28">
        <v>31041.99</v>
      </c>
      <c r="AI25" s="1">
        <v>0</v>
      </c>
      <c r="AJ25" s="1">
        <v>5669.08</v>
      </c>
      <c r="AK25" s="1">
        <v>0</v>
      </c>
      <c r="AL25" s="1">
        <v>5669.08</v>
      </c>
      <c r="AM25" s="8">
        <f t="shared" si="8"/>
        <v>0</v>
      </c>
      <c r="AN25" s="8">
        <f t="shared" si="9"/>
        <v>128939.06200000002</v>
      </c>
      <c r="AO25" s="23">
        <f t="shared" si="10"/>
        <v>128939.06200000002</v>
      </c>
      <c r="AP25" s="9"/>
      <c r="AQ25" s="9">
        <v>690</v>
      </c>
      <c r="AR25" s="9"/>
      <c r="AS25" s="9"/>
      <c r="AT25" s="9">
        <f t="shared" si="13"/>
        <v>17.2302</v>
      </c>
      <c r="AU25" s="9">
        <f>AO25+AP25+AQ25+AR25+AS25</f>
        <v>129629.06200000002</v>
      </c>
      <c r="AV25" s="2">
        <f t="shared" si="14"/>
        <v>212.06400000000002</v>
      </c>
      <c r="AW25" s="2">
        <v>861.51</v>
      </c>
      <c r="AX25" s="1">
        <v>13464.47</v>
      </c>
      <c r="AY25" s="1"/>
      <c r="AZ25" s="26">
        <f t="shared" si="11"/>
        <v>56949.08999999999</v>
      </c>
      <c r="BA25" s="81">
        <v>114212.81</v>
      </c>
      <c r="BB25" s="1"/>
    </row>
    <row r="26" spans="1:54" ht="15.75" customHeight="1">
      <c r="A26" s="1">
        <v>19</v>
      </c>
      <c r="B26" s="1" t="s">
        <v>11</v>
      </c>
      <c r="C26" s="1">
        <v>499</v>
      </c>
      <c r="D26" s="1">
        <v>0</v>
      </c>
      <c r="E26" s="1">
        <f t="shared" si="15"/>
        <v>499</v>
      </c>
      <c r="F26" s="1">
        <v>12.51</v>
      </c>
      <c r="G26" s="2">
        <f t="shared" si="1"/>
        <v>6242.49</v>
      </c>
      <c r="H26" s="2">
        <f t="shared" si="4"/>
        <v>37454.94</v>
      </c>
      <c r="I26" s="2">
        <f t="shared" si="5"/>
        <v>12.51</v>
      </c>
      <c r="J26" s="2">
        <f t="shared" si="6"/>
        <v>6242.49</v>
      </c>
      <c r="K26" s="2">
        <f t="shared" si="7"/>
        <v>37454.94</v>
      </c>
      <c r="L26" s="11">
        <f t="shared" si="2"/>
        <v>74909.88</v>
      </c>
      <c r="M26" s="26"/>
      <c r="N26" s="29">
        <f t="shared" si="3"/>
        <v>74909.88</v>
      </c>
      <c r="O26" s="1">
        <v>0</v>
      </c>
      <c r="P26" s="1">
        <v>1445.95</v>
      </c>
      <c r="Q26" s="1">
        <v>0</v>
      </c>
      <c r="R26" s="1">
        <v>1813.88</v>
      </c>
      <c r="S26" s="61">
        <v>0</v>
      </c>
      <c r="T26" s="1">
        <v>64910.98</v>
      </c>
      <c r="U26" s="28">
        <v>0</v>
      </c>
      <c r="V26" s="28">
        <v>1445.95</v>
      </c>
      <c r="W26" s="54">
        <v>0</v>
      </c>
      <c r="X26" s="54">
        <v>1445.95</v>
      </c>
      <c r="Y26" s="1">
        <v>0</v>
      </c>
      <c r="Z26" s="1">
        <v>1445.95</v>
      </c>
      <c r="AA26" s="28">
        <v>0</v>
      </c>
      <c r="AB26" s="28">
        <v>1445.95</v>
      </c>
      <c r="AC26" s="62">
        <v>0</v>
      </c>
      <c r="AD26" s="62">
        <v>1445.95</v>
      </c>
      <c r="AE26" s="28">
        <v>0</v>
      </c>
      <c r="AF26" s="28">
        <v>5287.52</v>
      </c>
      <c r="AG26" s="28">
        <v>0</v>
      </c>
      <c r="AH26" s="28">
        <v>2606.36</v>
      </c>
      <c r="AI26" s="1">
        <v>0</v>
      </c>
      <c r="AJ26" s="1">
        <v>1445.95</v>
      </c>
      <c r="AK26" s="1">
        <v>0</v>
      </c>
      <c r="AL26" s="1">
        <v>6607.55</v>
      </c>
      <c r="AM26" s="8">
        <f t="shared" si="8"/>
        <v>0</v>
      </c>
      <c r="AN26" s="8">
        <f t="shared" si="9"/>
        <v>91347.93999999999</v>
      </c>
      <c r="AO26" s="23">
        <f t="shared" si="10"/>
        <v>91347.93999999999</v>
      </c>
      <c r="AP26" s="9"/>
      <c r="AQ26" s="9"/>
      <c r="AR26" s="9"/>
      <c r="AS26" s="9"/>
      <c r="AT26" s="9">
        <f t="shared" si="13"/>
        <v>6.487</v>
      </c>
      <c r="AU26" s="9">
        <f>AO26+AP26+AQ26+AR26+AS26+AT26</f>
        <v>91354.42699999998</v>
      </c>
      <c r="AV26" s="2">
        <f t="shared" si="14"/>
        <v>79.84</v>
      </c>
      <c r="AW26" s="2">
        <v>324.35</v>
      </c>
      <c r="AX26" s="1">
        <v>23620.54</v>
      </c>
      <c r="AY26" s="1"/>
      <c r="AZ26" s="26">
        <f t="shared" si="11"/>
        <v>-39660.89699999998</v>
      </c>
      <c r="BA26" s="81">
        <v>7196.72</v>
      </c>
      <c r="BB26" s="1"/>
    </row>
    <row r="27" spans="1:54" ht="15.75" customHeight="1">
      <c r="A27" s="1">
        <v>20</v>
      </c>
      <c r="B27" s="1" t="s">
        <v>12</v>
      </c>
      <c r="C27" s="1">
        <v>4618.4</v>
      </c>
      <c r="D27" s="1">
        <v>42.6</v>
      </c>
      <c r="E27" s="1">
        <f t="shared" si="15"/>
        <v>4661</v>
      </c>
      <c r="F27" s="1">
        <v>13.73</v>
      </c>
      <c r="G27" s="2">
        <f t="shared" si="1"/>
        <v>63995.53</v>
      </c>
      <c r="H27" s="2">
        <f t="shared" si="4"/>
        <v>383973.18</v>
      </c>
      <c r="I27" s="2">
        <f t="shared" si="5"/>
        <v>13.73</v>
      </c>
      <c r="J27" s="2">
        <f t="shared" si="6"/>
        <v>63995.53</v>
      </c>
      <c r="K27" s="2">
        <f t="shared" si="7"/>
        <v>383973.18</v>
      </c>
      <c r="L27" s="11">
        <f t="shared" si="2"/>
        <v>767946.36</v>
      </c>
      <c r="M27" s="26"/>
      <c r="N27" s="29">
        <f t="shared" si="3"/>
        <v>767946.36</v>
      </c>
      <c r="O27" s="1">
        <v>0</v>
      </c>
      <c r="P27" s="1">
        <v>100033.23</v>
      </c>
      <c r="Q27" s="1">
        <v>0</v>
      </c>
      <c r="R27" s="1">
        <v>48341.22</v>
      </c>
      <c r="S27" s="61">
        <v>0</v>
      </c>
      <c r="T27" s="1">
        <v>36126</v>
      </c>
      <c r="U27" s="28">
        <v>0</v>
      </c>
      <c r="V27" s="28">
        <v>26628.41</v>
      </c>
      <c r="W27" s="54">
        <v>0</v>
      </c>
      <c r="X27" s="54">
        <v>118380.27</v>
      </c>
      <c r="Y27" s="1">
        <v>0</v>
      </c>
      <c r="Z27" s="1">
        <v>45285.81</v>
      </c>
      <c r="AA27" s="28">
        <v>0</v>
      </c>
      <c r="AB27" s="28">
        <v>36654.665</v>
      </c>
      <c r="AC27" s="62">
        <v>0</v>
      </c>
      <c r="AD27" s="62">
        <v>34049.4</v>
      </c>
      <c r="AE27" s="28">
        <v>0</v>
      </c>
      <c r="AF27" s="28">
        <v>53373.75</v>
      </c>
      <c r="AG27" s="28">
        <v>0</v>
      </c>
      <c r="AH27" s="28">
        <v>59967.79</v>
      </c>
      <c r="AI27" s="1">
        <v>0</v>
      </c>
      <c r="AJ27" s="1">
        <v>24714.65</v>
      </c>
      <c r="AK27" s="1">
        <v>0</v>
      </c>
      <c r="AL27" s="1">
        <v>46417.07</v>
      </c>
      <c r="AM27" s="8">
        <f t="shared" si="8"/>
        <v>0</v>
      </c>
      <c r="AN27" s="8">
        <f t="shared" si="9"/>
        <v>629972.265</v>
      </c>
      <c r="AO27" s="23">
        <f t="shared" si="10"/>
        <v>629972.265</v>
      </c>
      <c r="AP27" s="9"/>
      <c r="AQ27" s="9"/>
      <c r="AR27" s="9"/>
      <c r="AS27" s="9"/>
      <c r="AT27" s="9">
        <f t="shared" si="13"/>
        <v>60.592999999999996</v>
      </c>
      <c r="AU27" s="9">
        <f>AO27+AP27+AQ27+AR27+AS27</f>
        <v>629972.265</v>
      </c>
      <c r="AV27" s="2">
        <f t="shared" si="14"/>
        <v>745.76</v>
      </c>
      <c r="AW27" s="2">
        <v>3029.46</v>
      </c>
      <c r="AX27" s="1">
        <v>-28965.76</v>
      </c>
      <c r="AY27" s="1"/>
      <c r="AZ27" s="26">
        <f t="shared" si="11"/>
        <v>170715.07499999998</v>
      </c>
      <c r="BA27" s="81">
        <v>129604.11</v>
      </c>
      <c r="BB27" s="1"/>
    </row>
    <row r="28" spans="1:54" ht="15.75" customHeight="1">
      <c r="A28" s="1">
        <v>21</v>
      </c>
      <c r="B28" s="1" t="s">
        <v>13</v>
      </c>
      <c r="C28" s="1">
        <v>500.6</v>
      </c>
      <c r="D28" s="1">
        <v>0</v>
      </c>
      <c r="E28" s="1">
        <f t="shared" si="15"/>
        <v>500.6</v>
      </c>
      <c r="F28" s="1">
        <v>12.51</v>
      </c>
      <c r="G28" s="2">
        <f t="shared" si="1"/>
        <v>6262.506</v>
      </c>
      <c r="H28" s="2">
        <f t="shared" si="4"/>
        <v>37575.036</v>
      </c>
      <c r="I28" s="2">
        <f t="shared" si="5"/>
        <v>12.51</v>
      </c>
      <c r="J28" s="2">
        <f t="shared" si="6"/>
        <v>6262.506</v>
      </c>
      <c r="K28" s="2">
        <f t="shared" si="7"/>
        <v>37575.036</v>
      </c>
      <c r="L28" s="11">
        <f t="shared" si="2"/>
        <v>75150.072</v>
      </c>
      <c r="M28" s="26"/>
      <c r="N28" s="29">
        <f t="shared" si="3"/>
        <v>75150.072</v>
      </c>
      <c r="O28" s="1">
        <v>0</v>
      </c>
      <c r="P28" s="1">
        <v>2270.9</v>
      </c>
      <c r="Q28" s="1">
        <v>0</v>
      </c>
      <c r="R28" s="1">
        <v>2638.83</v>
      </c>
      <c r="S28" s="61">
        <v>0</v>
      </c>
      <c r="T28" s="1">
        <v>3431.31</v>
      </c>
      <c r="U28" s="28">
        <v>0</v>
      </c>
      <c r="V28" s="28">
        <v>2270.9</v>
      </c>
      <c r="W28" s="54">
        <v>0</v>
      </c>
      <c r="X28" s="54">
        <v>2976.75</v>
      </c>
      <c r="Y28" s="1">
        <v>0</v>
      </c>
      <c r="Z28" s="1">
        <v>2976.75</v>
      </c>
      <c r="AA28" s="28">
        <v>0</v>
      </c>
      <c r="AB28" s="28">
        <v>2976.748</v>
      </c>
      <c r="AC28" s="62">
        <v>0</v>
      </c>
      <c r="AD28" s="62">
        <v>2976.75</v>
      </c>
      <c r="AE28" s="28">
        <v>0</v>
      </c>
      <c r="AF28" s="28">
        <v>2976.75</v>
      </c>
      <c r="AG28" s="28">
        <v>0</v>
      </c>
      <c r="AH28" s="28">
        <v>3431.31</v>
      </c>
      <c r="AI28" s="1">
        <v>0</v>
      </c>
      <c r="AJ28" s="1">
        <v>2270.9</v>
      </c>
      <c r="AK28" s="1">
        <v>0</v>
      </c>
      <c r="AL28" s="1">
        <v>2270.9</v>
      </c>
      <c r="AM28" s="8">
        <f t="shared" si="8"/>
        <v>0</v>
      </c>
      <c r="AN28" s="8">
        <f t="shared" si="9"/>
        <v>33468.798</v>
      </c>
      <c r="AO28" s="23">
        <f t="shared" si="10"/>
        <v>33468.798</v>
      </c>
      <c r="AP28" s="9"/>
      <c r="AQ28" s="9"/>
      <c r="AR28" s="9"/>
      <c r="AS28" s="9"/>
      <c r="AT28" s="9">
        <f t="shared" si="13"/>
        <v>6.5078</v>
      </c>
      <c r="AU28" s="9">
        <f>AO28+AP28+AQ28+AR28+AS28</f>
        <v>33468.798</v>
      </c>
      <c r="AV28" s="2">
        <f t="shared" si="14"/>
        <v>80.096</v>
      </c>
      <c r="AW28" s="2">
        <v>325.39</v>
      </c>
      <c r="AX28" s="1">
        <v>-2936.38</v>
      </c>
      <c r="AY28" s="1"/>
      <c r="AZ28" s="26">
        <f t="shared" si="11"/>
        <v>45023.13999999999</v>
      </c>
      <c r="BA28" s="81">
        <v>87873.55</v>
      </c>
      <c r="BB28" s="1"/>
    </row>
    <row r="29" spans="1:54" ht="15.75" customHeight="1">
      <c r="A29" s="1">
        <v>22</v>
      </c>
      <c r="B29" s="1" t="s">
        <v>14</v>
      </c>
      <c r="C29" s="1">
        <v>1322.4</v>
      </c>
      <c r="D29" s="1">
        <v>0</v>
      </c>
      <c r="E29" s="1">
        <f t="shared" si="15"/>
        <v>1322.4</v>
      </c>
      <c r="F29" s="1">
        <v>8.81</v>
      </c>
      <c r="G29" s="2">
        <f t="shared" si="1"/>
        <v>11650.344000000001</v>
      </c>
      <c r="H29" s="2">
        <f t="shared" si="4"/>
        <v>69902.06400000001</v>
      </c>
      <c r="I29" s="2">
        <f t="shared" si="5"/>
        <v>8.81</v>
      </c>
      <c r="J29" s="2">
        <f t="shared" si="6"/>
        <v>11650.344000000001</v>
      </c>
      <c r="K29" s="2">
        <f t="shared" si="7"/>
        <v>69902.06400000001</v>
      </c>
      <c r="L29" s="11">
        <f t="shared" si="2"/>
        <v>139804.12800000003</v>
      </c>
      <c r="M29" s="26">
        <v>-6658.862399999992</v>
      </c>
      <c r="N29" s="29">
        <f t="shared" si="3"/>
        <v>133145.26560000004</v>
      </c>
      <c r="O29" s="1">
        <v>0</v>
      </c>
      <c r="P29" s="1">
        <v>8059.7</v>
      </c>
      <c r="Q29" s="1">
        <v>0</v>
      </c>
      <c r="R29" s="1">
        <v>9511.52</v>
      </c>
      <c r="S29" s="61">
        <v>0</v>
      </c>
      <c r="T29" s="1">
        <v>52085.8</v>
      </c>
      <c r="U29" s="28">
        <v>0</v>
      </c>
      <c r="V29" s="28">
        <v>22029.52</v>
      </c>
      <c r="W29" s="54">
        <v>0</v>
      </c>
      <c r="X29" s="54">
        <v>3487.98</v>
      </c>
      <c r="Y29" s="1">
        <v>0</v>
      </c>
      <c r="Z29" s="1">
        <v>15485.32</v>
      </c>
      <c r="AA29" s="28">
        <v>0</v>
      </c>
      <c r="AB29" s="28">
        <v>32045.772</v>
      </c>
      <c r="AC29" s="62">
        <v>0</v>
      </c>
      <c r="AD29" s="62">
        <v>5193.15</v>
      </c>
      <c r="AE29" s="28">
        <v>0</v>
      </c>
      <c r="AF29" s="28">
        <v>6154.36</v>
      </c>
      <c r="AG29" s="28">
        <v>0</v>
      </c>
      <c r="AH29" s="28">
        <v>4648.39</v>
      </c>
      <c r="AI29" s="1">
        <v>0</v>
      </c>
      <c r="AJ29" s="1">
        <v>18408.85</v>
      </c>
      <c r="AK29" s="1">
        <v>0</v>
      </c>
      <c r="AL29" s="1">
        <v>3487.98</v>
      </c>
      <c r="AM29" s="8">
        <f t="shared" si="8"/>
        <v>0</v>
      </c>
      <c r="AN29" s="8">
        <f t="shared" si="9"/>
        <v>180598.342</v>
      </c>
      <c r="AO29" s="23">
        <f t="shared" si="10"/>
        <v>180598.342</v>
      </c>
      <c r="AP29" s="9"/>
      <c r="AQ29" s="9"/>
      <c r="AR29" s="9"/>
      <c r="AS29" s="9"/>
      <c r="AT29" s="9">
        <f t="shared" si="13"/>
        <v>17.191200000000002</v>
      </c>
      <c r="AU29" s="9">
        <f>AO29+AP29+AQ29+AR29+AS29</f>
        <v>180598.342</v>
      </c>
      <c r="AV29" s="2">
        <f t="shared" si="14"/>
        <v>211.58400000000003</v>
      </c>
      <c r="AW29" s="2">
        <v>859.56</v>
      </c>
      <c r="AX29" s="1">
        <v>19207.22</v>
      </c>
      <c r="AY29" s="1"/>
      <c r="AZ29" s="26">
        <f t="shared" si="11"/>
        <v>-65589.15239999996</v>
      </c>
      <c r="BA29" s="81">
        <v>30845.16</v>
      </c>
      <c r="BB29" s="1"/>
    </row>
    <row r="30" spans="1:54" ht="15.75" customHeight="1">
      <c r="A30" s="1">
        <v>23</v>
      </c>
      <c r="B30" s="1" t="s">
        <v>15</v>
      </c>
      <c r="C30" s="1">
        <v>1425.9</v>
      </c>
      <c r="D30" s="1">
        <v>0</v>
      </c>
      <c r="E30" s="1">
        <f t="shared" si="15"/>
        <v>1425.9</v>
      </c>
      <c r="F30" s="1">
        <v>12.89</v>
      </c>
      <c r="G30" s="2">
        <f t="shared" si="1"/>
        <v>18379.851000000002</v>
      </c>
      <c r="H30" s="2">
        <f t="shared" si="4"/>
        <v>110279.10600000001</v>
      </c>
      <c r="I30" s="2">
        <f t="shared" si="5"/>
        <v>12.89</v>
      </c>
      <c r="J30" s="2">
        <f t="shared" si="6"/>
        <v>18379.851000000002</v>
      </c>
      <c r="K30" s="2">
        <f t="shared" si="7"/>
        <v>110279.10600000001</v>
      </c>
      <c r="L30" s="11">
        <f t="shared" si="2"/>
        <v>220558.21200000003</v>
      </c>
      <c r="M30" s="26">
        <v>-59523.51860000001</v>
      </c>
      <c r="N30" s="29">
        <f t="shared" si="3"/>
        <v>161034.69340000002</v>
      </c>
      <c r="O30" s="1">
        <v>0</v>
      </c>
      <c r="P30" s="1">
        <v>3744.66</v>
      </c>
      <c r="Q30" s="1">
        <v>0</v>
      </c>
      <c r="R30" s="1">
        <v>4039</v>
      </c>
      <c r="S30" s="61">
        <v>0</v>
      </c>
      <c r="T30" s="1">
        <v>62465.93</v>
      </c>
      <c r="U30" s="28">
        <v>0</v>
      </c>
      <c r="V30" s="28">
        <v>3744.66</v>
      </c>
      <c r="W30" s="54">
        <v>0</v>
      </c>
      <c r="X30" s="54">
        <v>6095.95</v>
      </c>
      <c r="Y30" s="1">
        <v>0</v>
      </c>
      <c r="Z30" s="1">
        <v>5533.83</v>
      </c>
      <c r="AA30" s="28">
        <v>0</v>
      </c>
      <c r="AB30" s="28">
        <v>3744.6620000000003</v>
      </c>
      <c r="AC30" s="62">
        <v>0</v>
      </c>
      <c r="AD30" s="62">
        <v>3744.66</v>
      </c>
      <c r="AE30" s="28">
        <v>0</v>
      </c>
      <c r="AF30" s="28">
        <v>3744.66</v>
      </c>
      <c r="AG30" s="28">
        <v>0</v>
      </c>
      <c r="AH30" s="28">
        <v>27140.36</v>
      </c>
      <c r="AI30" s="1">
        <v>0</v>
      </c>
      <c r="AJ30" s="1">
        <v>3744.66</v>
      </c>
      <c r="AK30" s="1">
        <v>0</v>
      </c>
      <c r="AL30" s="1">
        <v>3744.66</v>
      </c>
      <c r="AM30" s="8">
        <f t="shared" si="8"/>
        <v>0</v>
      </c>
      <c r="AN30" s="8">
        <f t="shared" si="9"/>
        <v>131487.692</v>
      </c>
      <c r="AO30" s="23">
        <f t="shared" si="10"/>
        <v>131487.692</v>
      </c>
      <c r="AP30" s="9"/>
      <c r="AQ30" s="9"/>
      <c r="AR30" s="9"/>
      <c r="AS30" s="9"/>
      <c r="AT30" s="9">
        <f t="shared" si="13"/>
        <v>18.5367</v>
      </c>
      <c r="AU30" s="9">
        <f>AO30+AP30+AQ30+AR30+AS30+AT30</f>
        <v>131506.2287</v>
      </c>
      <c r="AV30" s="2">
        <f t="shared" si="14"/>
        <v>228.144</v>
      </c>
      <c r="AW30" s="2">
        <v>926.84</v>
      </c>
      <c r="AX30" s="1">
        <v>59237.13</v>
      </c>
      <c r="AY30" s="1"/>
      <c r="AZ30" s="26">
        <f t="shared" si="11"/>
        <v>-28553.681299999986</v>
      </c>
      <c r="BA30" s="81">
        <v>92094.98</v>
      </c>
      <c r="BB30" s="1"/>
    </row>
    <row r="31" spans="1:54" ht="15.75" customHeight="1">
      <c r="A31" s="1">
        <v>24</v>
      </c>
      <c r="B31" s="1" t="s">
        <v>16</v>
      </c>
      <c r="C31" s="1">
        <v>493.4</v>
      </c>
      <c r="D31" s="1">
        <v>0</v>
      </c>
      <c r="E31" s="1">
        <f t="shared" si="15"/>
        <v>493.4</v>
      </c>
      <c r="F31" s="1">
        <v>12.51</v>
      </c>
      <c r="G31" s="2">
        <f t="shared" si="1"/>
        <v>6172.433999999999</v>
      </c>
      <c r="H31" s="2">
        <f t="shared" si="4"/>
        <v>37034.60399999999</v>
      </c>
      <c r="I31" s="2">
        <f t="shared" si="5"/>
        <v>12.51</v>
      </c>
      <c r="J31" s="2">
        <f t="shared" si="6"/>
        <v>6172.433999999999</v>
      </c>
      <c r="K31" s="2">
        <f t="shared" si="7"/>
        <v>37034.60399999999</v>
      </c>
      <c r="L31" s="11">
        <f t="shared" si="2"/>
        <v>74069.20799999998</v>
      </c>
      <c r="M31" s="26"/>
      <c r="N31" s="29">
        <f t="shared" si="3"/>
        <v>74069.20799999998</v>
      </c>
      <c r="O31" s="1">
        <v>0</v>
      </c>
      <c r="P31" s="1">
        <v>2241.24</v>
      </c>
      <c r="Q31" s="1">
        <v>0</v>
      </c>
      <c r="R31" s="1">
        <v>4820.03</v>
      </c>
      <c r="S31" s="61">
        <v>0</v>
      </c>
      <c r="T31" s="1">
        <v>68337.26</v>
      </c>
      <c r="U31" s="28">
        <v>0</v>
      </c>
      <c r="V31" s="28">
        <v>61407.27</v>
      </c>
      <c r="W31" s="54">
        <v>0</v>
      </c>
      <c r="X31" s="54">
        <v>2936.93</v>
      </c>
      <c r="Y31" s="1">
        <v>0</v>
      </c>
      <c r="Z31" s="1">
        <v>2936.93</v>
      </c>
      <c r="AA31" s="28">
        <v>0</v>
      </c>
      <c r="AB31" s="28">
        <v>2936.9319999999993</v>
      </c>
      <c r="AC31" s="62">
        <v>0</v>
      </c>
      <c r="AD31" s="62">
        <v>2936.93</v>
      </c>
      <c r="AE31" s="28">
        <v>0</v>
      </c>
      <c r="AF31" s="28">
        <v>4936.7</v>
      </c>
      <c r="AG31" s="28">
        <v>0</v>
      </c>
      <c r="AH31" s="28">
        <v>90230.44</v>
      </c>
      <c r="AI31" s="1">
        <v>0</v>
      </c>
      <c r="AJ31" s="1">
        <v>7079.06</v>
      </c>
      <c r="AK31" s="1">
        <v>0</v>
      </c>
      <c r="AL31" s="1">
        <v>2241.24</v>
      </c>
      <c r="AM31" s="8">
        <f t="shared" si="8"/>
        <v>0</v>
      </c>
      <c r="AN31" s="8">
        <f t="shared" si="9"/>
        <v>253040.96199999997</v>
      </c>
      <c r="AO31" s="23">
        <f t="shared" si="10"/>
        <v>253040.96199999997</v>
      </c>
      <c r="AP31" s="9"/>
      <c r="AQ31" s="9"/>
      <c r="AR31" s="9"/>
      <c r="AS31" s="9"/>
      <c r="AT31" s="9"/>
      <c r="AU31" s="9">
        <f>AO31+AP31+AQ31+AR31+AS31+AT31</f>
        <v>253040.96199999997</v>
      </c>
      <c r="AV31" s="2"/>
      <c r="AW31" s="2"/>
      <c r="AX31" s="1">
        <v>6101.55</v>
      </c>
      <c r="AY31" s="1"/>
      <c r="AZ31" s="26">
        <f t="shared" si="11"/>
        <v>-185073.30399999997</v>
      </c>
      <c r="BA31" s="81">
        <v>9058.39</v>
      </c>
      <c r="BB31" s="1"/>
    </row>
    <row r="32" spans="1:54" ht="15.75" customHeight="1">
      <c r="A32" s="1">
        <v>25</v>
      </c>
      <c r="B32" s="1" t="s">
        <v>17</v>
      </c>
      <c r="C32" s="1">
        <v>1357.3</v>
      </c>
      <c r="D32" s="1">
        <v>0</v>
      </c>
      <c r="E32" s="1">
        <f t="shared" si="15"/>
        <v>1357.3</v>
      </c>
      <c r="F32" s="1">
        <v>12.51</v>
      </c>
      <c r="G32" s="2">
        <f t="shared" si="1"/>
        <v>16979.823</v>
      </c>
      <c r="H32" s="2">
        <f t="shared" si="4"/>
        <v>101878.938</v>
      </c>
      <c r="I32" s="2">
        <f t="shared" si="5"/>
        <v>12.51</v>
      </c>
      <c r="J32" s="2">
        <f t="shared" si="6"/>
        <v>16979.823</v>
      </c>
      <c r="K32" s="2">
        <f t="shared" si="7"/>
        <v>101878.938</v>
      </c>
      <c r="L32" s="11">
        <f t="shared" si="2"/>
        <v>203757.876</v>
      </c>
      <c r="M32" s="26">
        <v>-66434.56940000004</v>
      </c>
      <c r="N32" s="29">
        <f t="shared" si="3"/>
        <v>137323.30659999995</v>
      </c>
      <c r="O32" s="1">
        <v>0</v>
      </c>
      <c r="P32" s="1">
        <v>3367.59</v>
      </c>
      <c r="Q32" s="1">
        <v>0</v>
      </c>
      <c r="R32" s="1">
        <v>7455.19</v>
      </c>
      <c r="S32" s="61">
        <v>0</v>
      </c>
      <c r="T32" s="1">
        <v>72751.45</v>
      </c>
      <c r="U32" s="28">
        <v>0</v>
      </c>
      <c r="V32" s="28">
        <v>3367.59</v>
      </c>
      <c r="W32" s="54">
        <v>0</v>
      </c>
      <c r="X32" s="54">
        <v>3367.59</v>
      </c>
      <c r="Y32" s="1">
        <v>0</v>
      </c>
      <c r="Z32" s="1">
        <v>5293.41</v>
      </c>
      <c r="AA32" s="28">
        <v>0</v>
      </c>
      <c r="AB32" s="28">
        <v>3367.592</v>
      </c>
      <c r="AC32" s="62">
        <v>0</v>
      </c>
      <c r="AD32" s="62">
        <v>3367.59</v>
      </c>
      <c r="AE32" s="28">
        <v>0</v>
      </c>
      <c r="AF32" s="28">
        <v>4482</v>
      </c>
      <c r="AG32" s="28">
        <v>0</v>
      </c>
      <c r="AH32" s="28">
        <v>4528</v>
      </c>
      <c r="AI32" s="1">
        <v>0</v>
      </c>
      <c r="AJ32" s="1">
        <v>3367.59</v>
      </c>
      <c r="AK32" s="1">
        <v>0</v>
      </c>
      <c r="AL32" s="1">
        <v>3367.59</v>
      </c>
      <c r="AM32" s="8">
        <f t="shared" si="8"/>
        <v>0</v>
      </c>
      <c r="AN32" s="8">
        <f t="shared" si="9"/>
        <v>118083.18199999999</v>
      </c>
      <c r="AO32" s="23">
        <f t="shared" si="10"/>
        <v>118083.18199999999</v>
      </c>
      <c r="AP32" s="9"/>
      <c r="AQ32" s="9">
        <v>1035</v>
      </c>
      <c r="AR32" s="9"/>
      <c r="AS32" s="9"/>
      <c r="AT32" s="9">
        <f aca="true" t="shared" si="16" ref="AT32:AT44">0.013*E32</f>
        <v>17.6449</v>
      </c>
      <c r="AU32" s="9">
        <f>AO32+AP32+AQ32+AR32+AS32</f>
        <v>119118.18199999999</v>
      </c>
      <c r="AV32" s="2">
        <f aca="true" t="shared" si="17" ref="AV32:AV42">(E32*0.08)*2</f>
        <v>217.168</v>
      </c>
      <c r="AW32" s="2">
        <v>882.25</v>
      </c>
      <c r="AX32" s="1">
        <v>57210.09</v>
      </c>
      <c r="AY32" s="1"/>
      <c r="AZ32" s="26">
        <f t="shared" si="11"/>
        <v>-37905.54740000003</v>
      </c>
      <c r="BA32" s="81">
        <v>232947.37</v>
      </c>
      <c r="BB32" s="1"/>
    </row>
    <row r="33" spans="1:54" ht="15.75" customHeight="1">
      <c r="A33" s="1">
        <v>26</v>
      </c>
      <c r="B33" s="1" t="s">
        <v>18</v>
      </c>
      <c r="C33" s="1">
        <v>2531.7</v>
      </c>
      <c r="D33" s="1">
        <v>0</v>
      </c>
      <c r="E33" s="1">
        <f t="shared" si="15"/>
        <v>2531.7</v>
      </c>
      <c r="F33" s="1">
        <v>13.82</v>
      </c>
      <c r="G33" s="2">
        <f t="shared" si="1"/>
        <v>34988.094</v>
      </c>
      <c r="H33" s="2">
        <f t="shared" si="4"/>
        <v>209928.56399999998</v>
      </c>
      <c r="I33" s="2">
        <f t="shared" si="5"/>
        <v>13.82</v>
      </c>
      <c r="J33" s="2">
        <f t="shared" si="6"/>
        <v>34988.094</v>
      </c>
      <c r="K33" s="2">
        <f t="shared" si="7"/>
        <v>209928.56399999998</v>
      </c>
      <c r="L33" s="11">
        <f t="shared" si="2"/>
        <v>419857.12799999997</v>
      </c>
      <c r="M33" s="26">
        <v>-457774.0442</v>
      </c>
      <c r="N33" s="29">
        <f t="shared" si="3"/>
        <v>-37916.916200000036</v>
      </c>
      <c r="O33" s="1">
        <v>4481.46</v>
      </c>
      <c r="P33" s="1">
        <v>8801.41</v>
      </c>
      <c r="Q33" s="1">
        <v>5364.97</v>
      </c>
      <c r="R33" s="1">
        <v>16946.35</v>
      </c>
      <c r="S33" s="61">
        <v>15119.523000000001</v>
      </c>
      <c r="T33" s="1">
        <v>30667.2</v>
      </c>
      <c r="U33" s="28">
        <v>4481.463000000001</v>
      </c>
      <c r="V33" s="28">
        <v>6487.54</v>
      </c>
      <c r="W33" s="54">
        <v>9545.263</v>
      </c>
      <c r="X33" s="54">
        <v>6487.54</v>
      </c>
      <c r="Y33" s="1">
        <v>9545.26</v>
      </c>
      <c r="Z33" s="1">
        <v>17522.09</v>
      </c>
      <c r="AA33" s="28">
        <v>9545.263</v>
      </c>
      <c r="AB33" s="28">
        <v>6487.542</v>
      </c>
      <c r="AC33" s="62">
        <v>10617.233</v>
      </c>
      <c r="AD33" s="62">
        <v>6732.98</v>
      </c>
      <c r="AE33" s="28">
        <v>10345.89</v>
      </c>
      <c r="AF33" s="28">
        <v>9153.92</v>
      </c>
      <c r="AG33" s="28">
        <v>5006.213000000001</v>
      </c>
      <c r="AH33" s="28">
        <v>11704.16</v>
      </c>
      <c r="AI33" s="1">
        <v>4481.46</v>
      </c>
      <c r="AJ33" s="1">
        <v>21968.98</v>
      </c>
      <c r="AK33" s="1">
        <v>8789.24</v>
      </c>
      <c r="AL33" s="1">
        <v>6487.54</v>
      </c>
      <c r="AM33" s="8">
        <f t="shared" si="8"/>
        <v>97323.23800000001</v>
      </c>
      <c r="AN33" s="8">
        <f t="shared" si="9"/>
        <v>149447.252</v>
      </c>
      <c r="AO33" s="23">
        <f t="shared" si="10"/>
        <v>246770.49000000002</v>
      </c>
      <c r="AP33" s="9"/>
      <c r="AQ33" s="9">
        <f>1725+1725+71841.05</f>
        <v>75291.05</v>
      </c>
      <c r="AR33" s="9"/>
      <c r="AS33" s="9"/>
      <c r="AT33" s="9">
        <f t="shared" si="16"/>
        <v>32.912099999999995</v>
      </c>
      <c r="AU33" s="9">
        <f>AO33+AP33+AQ33+AR33+AS33+AT33</f>
        <v>322094.45210000005</v>
      </c>
      <c r="AV33" s="2">
        <f t="shared" si="17"/>
        <v>405.072</v>
      </c>
      <c r="AW33" s="2">
        <v>1645.61</v>
      </c>
      <c r="AX33" s="1">
        <v>196677.28</v>
      </c>
      <c r="AY33" s="1"/>
      <c r="AZ33" s="26">
        <f t="shared" si="11"/>
        <v>-554637.9663000001</v>
      </c>
      <c r="BA33" s="81">
        <v>332512.57</v>
      </c>
      <c r="BB33" s="1"/>
    </row>
    <row r="34" spans="1:54" ht="15.75" customHeight="1">
      <c r="A34" s="1">
        <v>27</v>
      </c>
      <c r="B34" s="1" t="s">
        <v>19</v>
      </c>
      <c r="C34" s="1">
        <v>3201.4</v>
      </c>
      <c r="D34" s="1">
        <v>0</v>
      </c>
      <c r="E34" s="1">
        <f t="shared" si="15"/>
        <v>3201.4</v>
      </c>
      <c r="F34" s="1">
        <v>13.82</v>
      </c>
      <c r="G34" s="2">
        <f t="shared" si="1"/>
        <v>44243.348000000005</v>
      </c>
      <c r="H34" s="2">
        <f t="shared" si="4"/>
        <v>265460.08800000005</v>
      </c>
      <c r="I34" s="2">
        <f t="shared" si="5"/>
        <v>13.82</v>
      </c>
      <c r="J34" s="2">
        <f t="shared" si="6"/>
        <v>44243.348000000005</v>
      </c>
      <c r="K34" s="2">
        <f t="shared" si="7"/>
        <v>265460.08800000005</v>
      </c>
      <c r="L34" s="11">
        <f t="shared" si="2"/>
        <v>530920.1760000001</v>
      </c>
      <c r="M34" s="26"/>
      <c r="N34" s="29">
        <f t="shared" si="3"/>
        <v>530920.1760000001</v>
      </c>
      <c r="O34" s="1">
        <v>0</v>
      </c>
      <c r="P34" s="1">
        <v>55806.91</v>
      </c>
      <c r="Q34" s="1">
        <v>0</v>
      </c>
      <c r="R34" s="1">
        <v>20133.4</v>
      </c>
      <c r="S34" s="61">
        <v>0</v>
      </c>
      <c r="T34" s="1">
        <v>32070.24</v>
      </c>
      <c r="U34" s="28">
        <v>0</v>
      </c>
      <c r="V34" s="28">
        <v>25729</v>
      </c>
      <c r="W34" s="54">
        <v>0</v>
      </c>
      <c r="X34" s="54">
        <v>34928.58</v>
      </c>
      <c r="Y34" s="1">
        <v>0</v>
      </c>
      <c r="Z34" s="1">
        <v>42731.82</v>
      </c>
      <c r="AA34" s="28">
        <v>0</v>
      </c>
      <c r="AB34" s="28">
        <v>29486.415</v>
      </c>
      <c r="AC34" s="62">
        <v>0</v>
      </c>
      <c r="AD34" s="62">
        <v>29075.54</v>
      </c>
      <c r="AE34" s="28">
        <v>0</v>
      </c>
      <c r="AF34" s="28">
        <v>23705.03</v>
      </c>
      <c r="AG34" s="28">
        <v>0</v>
      </c>
      <c r="AH34" s="28">
        <v>26805.1</v>
      </c>
      <c r="AI34" s="1">
        <v>0</v>
      </c>
      <c r="AJ34" s="1">
        <v>17181.1</v>
      </c>
      <c r="AK34" s="1">
        <v>0</v>
      </c>
      <c r="AL34" s="1">
        <v>24061.5</v>
      </c>
      <c r="AM34" s="8">
        <f t="shared" si="8"/>
        <v>0</v>
      </c>
      <c r="AN34" s="8">
        <f t="shared" si="9"/>
        <v>361714.635</v>
      </c>
      <c r="AO34" s="23">
        <f t="shared" si="10"/>
        <v>361714.635</v>
      </c>
      <c r="AP34" s="9"/>
      <c r="AQ34" s="9"/>
      <c r="AR34" s="9"/>
      <c r="AS34" s="9"/>
      <c r="AT34" s="9">
        <f t="shared" si="16"/>
        <v>41.6182</v>
      </c>
      <c r="AU34" s="9">
        <f>AO34+AP34+AQ34+AR34+AS34</f>
        <v>361714.635</v>
      </c>
      <c r="AV34" s="2">
        <f t="shared" si="17"/>
        <v>512.224</v>
      </c>
      <c r="AW34" s="2">
        <v>2080.91</v>
      </c>
      <c r="AX34" s="1">
        <v>105836.59</v>
      </c>
      <c r="AY34" s="1"/>
      <c r="AZ34" s="26">
        <f t="shared" si="11"/>
        <v>65962.0850000001</v>
      </c>
      <c r="BA34" s="81">
        <v>312803.92</v>
      </c>
      <c r="BB34" s="1"/>
    </row>
    <row r="35" spans="1:54" ht="15.75" customHeight="1">
      <c r="A35" s="1">
        <v>28</v>
      </c>
      <c r="B35" s="1" t="s">
        <v>20</v>
      </c>
      <c r="C35" s="1">
        <v>3181.1</v>
      </c>
      <c r="D35" s="1">
        <v>0</v>
      </c>
      <c r="E35" s="1">
        <f t="shared" si="15"/>
        <v>3181.1</v>
      </c>
      <c r="F35" s="1">
        <v>12.84</v>
      </c>
      <c r="G35" s="2">
        <f t="shared" si="1"/>
        <v>40845.324</v>
      </c>
      <c r="H35" s="2">
        <f t="shared" si="4"/>
        <v>245071.94400000002</v>
      </c>
      <c r="I35" s="2">
        <f t="shared" si="5"/>
        <v>12.84</v>
      </c>
      <c r="J35" s="2">
        <f t="shared" si="6"/>
        <v>40845.324</v>
      </c>
      <c r="K35" s="2">
        <f t="shared" si="7"/>
        <v>245071.94400000002</v>
      </c>
      <c r="L35" s="11">
        <f t="shared" si="2"/>
        <v>490143.88800000004</v>
      </c>
      <c r="M35" s="26"/>
      <c r="N35" s="29">
        <f t="shared" si="3"/>
        <v>490143.88800000004</v>
      </c>
      <c r="O35" s="1">
        <v>0</v>
      </c>
      <c r="P35" s="1">
        <v>55516.15</v>
      </c>
      <c r="Q35" s="1">
        <v>0</v>
      </c>
      <c r="R35" s="1">
        <v>19223.82</v>
      </c>
      <c r="S35" s="61">
        <v>0</v>
      </c>
      <c r="T35" s="1">
        <v>22473.55</v>
      </c>
      <c r="U35" s="28">
        <v>0</v>
      </c>
      <c r="V35" s="28">
        <v>47088.15</v>
      </c>
      <c r="W35" s="54">
        <v>0</v>
      </c>
      <c r="X35" s="54">
        <v>29370.38</v>
      </c>
      <c r="Y35" s="1">
        <v>0</v>
      </c>
      <c r="Z35" s="1">
        <v>34482.1</v>
      </c>
      <c r="AA35" s="28">
        <v>0</v>
      </c>
      <c r="AB35" s="28">
        <v>17795.489</v>
      </c>
      <c r="AC35" s="62">
        <v>0</v>
      </c>
      <c r="AD35" s="62">
        <v>21246.36</v>
      </c>
      <c r="AE35" s="28">
        <v>0</v>
      </c>
      <c r="AF35" s="28">
        <v>29630.17</v>
      </c>
      <c r="AG35" s="28">
        <v>0</v>
      </c>
      <c r="AH35" s="28">
        <v>19552.88</v>
      </c>
      <c r="AI35" s="1">
        <v>0</v>
      </c>
      <c r="AJ35" s="1">
        <v>30839.34</v>
      </c>
      <c r="AK35" s="1">
        <v>0</v>
      </c>
      <c r="AL35" s="1">
        <v>22219.66</v>
      </c>
      <c r="AM35" s="8">
        <f t="shared" si="8"/>
        <v>0</v>
      </c>
      <c r="AN35" s="8">
        <f t="shared" si="9"/>
        <v>349438.049</v>
      </c>
      <c r="AO35" s="23">
        <f t="shared" si="10"/>
        <v>349438.049</v>
      </c>
      <c r="AP35" s="9"/>
      <c r="AQ35" s="9"/>
      <c r="AR35" s="9"/>
      <c r="AS35" s="9"/>
      <c r="AT35" s="9">
        <f t="shared" si="16"/>
        <v>41.354299999999995</v>
      </c>
      <c r="AU35" s="9">
        <f>AO35+AP35+AQ35+AR35+AS35</f>
        <v>349438.049</v>
      </c>
      <c r="AV35" s="2">
        <f t="shared" si="17"/>
        <v>508.976</v>
      </c>
      <c r="AW35" s="2">
        <v>2067.72</v>
      </c>
      <c r="AX35" s="1">
        <v>62553.54</v>
      </c>
      <c r="AY35" s="1"/>
      <c r="AZ35" s="26">
        <f t="shared" si="11"/>
        <v>80728.99500000002</v>
      </c>
      <c r="BA35" s="81">
        <v>543716.01</v>
      </c>
      <c r="BB35" s="1"/>
    </row>
    <row r="36" spans="1:54" ht="15.75" customHeight="1">
      <c r="A36" s="1">
        <v>29</v>
      </c>
      <c r="B36" s="1" t="s">
        <v>21</v>
      </c>
      <c r="C36" s="1">
        <v>1991.9</v>
      </c>
      <c r="D36" s="1">
        <v>42.4</v>
      </c>
      <c r="E36" s="1">
        <f t="shared" si="15"/>
        <v>2034.3000000000002</v>
      </c>
      <c r="F36" s="1">
        <v>13.44</v>
      </c>
      <c r="G36" s="2">
        <f t="shared" si="1"/>
        <v>27340.992000000002</v>
      </c>
      <c r="H36" s="2">
        <f t="shared" si="4"/>
        <v>164045.95200000002</v>
      </c>
      <c r="I36" s="2">
        <f t="shared" si="5"/>
        <v>13.44</v>
      </c>
      <c r="J36" s="2">
        <f t="shared" si="6"/>
        <v>27340.992000000002</v>
      </c>
      <c r="K36" s="2">
        <f t="shared" si="7"/>
        <v>164045.95200000002</v>
      </c>
      <c r="L36" s="11">
        <f t="shared" si="2"/>
        <v>328091.90400000004</v>
      </c>
      <c r="M36" s="26"/>
      <c r="N36" s="29">
        <f t="shared" si="3"/>
        <v>328091.90400000004</v>
      </c>
      <c r="O36" s="1">
        <v>3337.73</v>
      </c>
      <c r="P36" s="1">
        <v>5255.73</v>
      </c>
      <c r="Q36" s="1">
        <v>49462.24</v>
      </c>
      <c r="R36" s="1">
        <v>5255.73</v>
      </c>
      <c r="S36" s="61">
        <v>77660.678</v>
      </c>
      <c r="T36" s="1">
        <v>8553.64</v>
      </c>
      <c r="U36" s="28">
        <v>14518.137999999999</v>
      </c>
      <c r="V36" s="28">
        <v>44567.79</v>
      </c>
      <c r="W36" s="54">
        <v>19281.63</v>
      </c>
      <c r="X36" s="54">
        <v>12499.16</v>
      </c>
      <c r="Y36" s="1">
        <v>26984.83</v>
      </c>
      <c r="Z36" s="1">
        <v>12629.91</v>
      </c>
      <c r="AA36" s="28">
        <v>19784.63</v>
      </c>
      <c r="AB36" s="28">
        <v>5255.726000000001</v>
      </c>
      <c r="AC36" s="62">
        <v>18410.38</v>
      </c>
      <c r="AD36" s="62">
        <v>5047.3</v>
      </c>
      <c r="AE36" s="28">
        <v>19589.23</v>
      </c>
      <c r="AF36" s="28">
        <v>16593.1</v>
      </c>
      <c r="AG36" s="28">
        <v>3862.478</v>
      </c>
      <c r="AH36" s="28">
        <v>5891.39</v>
      </c>
      <c r="AI36" s="1">
        <v>6109.73</v>
      </c>
      <c r="AJ36" s="1">
        <v>5255.73</v>
      </c>
      <c r="AK36" s="1">
        <v>5610.19</v>
      </c>
      <c r="AL36" s="1">
        <v>5255.73</v>
      </c>
      <c r="AM36" s="8">
        <f t="shared" si="8"/>
        <v>264611.884</v>
      </c>
      <c r="AN36" s="8">
        <f t="shared" si="9"/>
        <v>132060.93600000002</v>
      </c>
      <c r="AO36" s="23">
        <f t="shared" si="10"/>
        <v>396672.82000000007</v>
      </c>
      <c r="AP36" s="9"/>
      <c r="AQ36" s="9"/>
      <c r="AR36" s="9"/>
      <c r="AS36" s="9"/>
      <c r="AT36" s="9">
        <f t="shared" si="16"/>
        <v>26.4459</v>
      </c>
      <c r="AU36" s="9">
        <f>AO36+AP36+AQ36+AR36+AS36</f>
        <v>396672.82000000007</v>
      </c>
      <c r="AV36" s="2">
        <f t="shared" si="17"/>
        <v>325.48800000000006</v>
      </c>
      <c r="AW36" s="2">
        <v>1322.75</v>
      </c>
      <c r="AX36" s="1">
        <v>-10689.96</v>
      </c>
      <c r="AY36" s="1"/>
      <c r="AZ36" s="26">
        <f t="shared" si="11"/>
        <v>-56242.71800000003</v>
      </c>
      <c r="BA36" s="81">
        <v>39086.49</v>
      </c>
      <c r="BB36" s="1"/>
    </row>
    <row r="37" spans="1:54" ht="15.75" customHeight="1">
      <c r="A37" s="1">
        <v>30</v>
      </c>
      <c r="B37" s="1" t="s">
        <v>22</v>
      </c>
      <c r="C37" s="1">
        <v>2165.4</v>
      </c>
      <c r="D37" s="1">
        <v>665.76</v>
      </c>
      <c r="E37" s="1">
        <f t="shared" si="15"/>
        <v>2831.16</v>
      </c>
      <c r="F37" s="1">
        <v>13.32</v>
      </c>
      <c r="G37" s="2">
        <f t="shared" si="1"/>
        <v>37711.0512</v>
      </c>
      <c r="H37" s="2">
        <f t="shared" si="4"/>
        <v>226266.3072</v>
      </c>
      <c r="I37" s="2">
        <f t="shared" si="5"/>
        <v>13.32</v>
      </c>
      <c r="J37" s="2">
        <f t="shared" si="6"/>
        <v>37711.0512</v>
      </c>
      <c r="K37" s="2">
        <f t="shared" si="7"/>
        <v>226266.3072</v>
      </c>
      <c r="L37" s="11">
        <f t="shared" si="2"/>
        <v>452532.6144</v>
      </c>
      <c r="M37" s="26">
        <v>-131391.42320000002</v>
      </c>
      <c r="N37" s="29">
        <f t="shared" si="3"/>
        <v>321141.1912</v>
      </c>
      <c r="O37" s="1">
        <v>18948.1</v>
      </c>
      <c r="P37" s="1">
        <v>19522.75</v>
      </c>
      <c r="Q37" s="1">
        <v>9610.15</v>
      </c>
      <c r="R37" s="1">
        <v>30981</v>
      </c>
      <c r="S37" s="61">
        <v>97708.59220000001</v>
      </c>
      <c r="T37" s="1">
        <v>130319.24</v>
      </c>
      <c r="U37" s="28">
        <v>7720.462200000001</v>
      </c>
      <c r="V37" s="28">
        <v>8808.22</v>
      </c>
      <c r="W37" s="54">
        <v>11549.4022</v>
      </c>
      <c r="X37" s="54">
        <v>32720.81</v>
      </c>
      <c r="Y37" s="1">
        <v>11084.54</v>
      </c>
      <c r="Z37" s="1">
        <v>49569.98</v>
      </c>
      <c r="AA37" s="28">
        <v>10710.0422</v>
      </c>
      <c r="AB37" s="28">
        <v>8246.0028</v>
      </c>
      <c r="AC37" s="62">
        <v>13109.3922</v>
      </c>
      <c r="AD37" s="62">
        <v>8071.86</v>
      </c>
      <c r="AE37" s="28">
        <v>37633.49</v>
      </c>
      <c r="AF37" s="28">
        <v>18768.82</v>
      </c>
      <c r="AG37" s="28">
        <v>6460.172200000001</v>
      </c>
      <c r="AH37" s="28">
        <v>24239.41</v>
      </c>
      <c r="AI37" s="1">
        <v>10654.63</v>
      </c>
      <c r="AJ37" s="1">
        <v>8907.49</v>
      </c>
      <c r="AK37" s="1">
        <v>8683.25</v>
      </c>
      <c r="AL37" s="1">
        <v>7915.25</v>
      </c>
      <c r="AM37" s="8">
        <f t="shared" si="8"/>
        <v>243872.22320000004</v>
      </c>
      <c r="AN37" s="8">
        <f t="shared" si="9"/>
        <v>348070.8328</v>
      </c>
      <c r="AO37" s="23">
        <f t="shared" si="10"/>
        <v>591943.056</v>
      </c>
      <c r="AP37" s="9"/>
      <c r="AQ37" s="9"/>
      <c r="AR37" s="9"/>
      <c r="AS37" s="9"/>
      <c r="AT37" s="9">
        <f t="shared" si="16"/>
        <v>36.80508</v>
      </c>
      <c r="AU37" s="9">
        <f>AO37+AP37+AQ37+AR37+AS37+AT37</f>
        <v>591979.86108</v>
      </c>
      <c r="AV37" s="2">
        <f t="shared" si="17"/>
        <v>452.9856</v>
      </c>
      <c r="AW37" s="2">
        <v>1840.25</v>
      </c>
      <c r="AX37" s="1">
        <v>0</v>
      </c>
      <c r="AY37" s="1"/>
      <c r="AZ37" s="26">
        <f t="shared" si="11"/>
        <v>-268545.4342799999</v>
      </c>
      <c r="BA37" s="81">
        <v>1675157.78</v>
      </c>
      <c r="BB37" s="1"/>
    </row>
    <row r="38" spans="1:54" ht="15">
      <c r="A38" s="1">
        <v>31</v>
      </c>
      <c r="B38" s="1" t="s">
        <v>23</v>
      </c>
      <c r="C38" s="1">
        <v>2335.6</v>
      </c>
      <c r="D38" s="1">
        <v>175.3</v>
      </c>
      <c r="E38" s="1">
        <f t="shared" si="15"/>
        <v>2510.9</v>
      </c>
      <c r="F38" s="1">
        <v>13.32</v>
      </c>
      <c r="G38" s="2">
        <f t="shared" si="1"/>
        <v>33445.188</v>
      </c>
      <c r="H38" s="2">
        <f t="shared" si="4"/>
        <v>200671.12800000003</v>
      </c>
      <c r="I38" s="2">
        <f t="shared" si="5"/>
        <v>13.32</v>
      </c>
      <c r="J38" s="2">
        <f t="shared" si="6"/>
        <v>33445.188</v>
      </c>
      <c r="K38" s="2">
        <f t="shared" si="7"/>
        <v>200671.12800000003</v>
      </c>
      <c r="L38" s="11">
        <f t="shared" si="2"/>
        <v>401342.25600000005</v>
      </c>
      <c r="M38" s="26"/>
      <c r="N38" s="29">
        <f t="shared" si="3"/>
        <v>401342.25600000005</v>
      </c>
      <c r="O38" s="1">
        <v>4461.11</v>
      </c>
      <c r="P38" s="1">
        <v>8965.47</v>
      </c>
      <c r="Q38" s="1">
        <v>4461.11</v>
      </c>
      <c r="R38" s="1">
        <v>48232.22</v>
      </c>
      <c r="S38" s="61">
        <v>25208.178</v>
      </c>
      <c r="T38" s="1">
        <v>9881.27</v>
      </c>
      <c r="U38" s="28">
        <v>7572.928</v>
      </c>
      <c r="V38" s="28">
        <v>35431</v>
      </c>
      <c r="W38" s="54">
        <v>10341.268000000002</v>
      </c>
      <c r="X38" s="54">
        <v>7649.21</v>
      </c>
      <c r="Y38" s="1">
        <v>10467.91</v>
      </c>
      <c r="Z38" s="1">
        <v>6667.45</v>
      </c>
      <c r="AA38" s="28">
        <v>9501.908000000001</v>
      </c>
      <c r="AB38" s="28">
        <v>14383.642</v>
      </c>
      <c r="AC38" s="62">
        <v>10182.228000000001</v>
      </c>
      <c r="AD38" s="62">
        <v>18083.55</v>
      </c>
      <c r="AE38" s="28">
        <v>14750.5</v>
      </c>
      <c r="AF38" s="28">
        <v>12631.37</v>
      </c>
      <c r="AG38" s="28">
        <v>6721.298000000001</v>
      </c>
      <c r="AH38" s="28">
        <v>13410.58</v>
      </c>
      <c r="AI38" s="1">
        <v>5368.21</v>
      </c>
      <c r="AJ38" s="1">
        <v>113631.95</v>
      </c>
      <c r="AK38" s="1">
        <v>7188.06</v>
      </c>
      <c r="AL38" s="1">
        <v>32066.17</v>
      </c>
      <c r="AM38" s="8">
        <f t="shared" si="8"/>
        <v>116224.708</v>
      </c>
      <c r="AN38" s="8">
        <f t="shared" si="9"/>
        <v>321033.882</v>
      </c>
      <c r="AO38" s="23">
        <f t="shared" si="10"/>
        <v>437258.58999999997</v>
      </c>
      <c r="AP38" s="9"/>
      <c r="AQ38" s="9"/>
      <c r="AR38" s="9"/>
      <c r="AS38" s="9"/>
      <c r="AT38" s="9">
        <f t="shared" si="16"/>
        <v>32.6417</v>
      </c>
      <c r="AU38" s="9">
        <f>AO38+AP38+AQ38+AR38+AS38</f>
        <v>437258.58999999997</v>
      </c>
      <c r="AV38" s="2">
        <f t="shared" si="17"/>
        <v>401.744</v>
      </c>
      <c r="AW38" s="2">
        <v>1632.22</v>
      </c>
      <c r="AX38" s="1">
        <v>0</v>
      </c>
      <c r="AY38" s="1">
        <v>8000</v>
      </c>
      <c r="AZ38" s="26">
        <f t="shared" si="11"/>
        <v>-25882.369999999915</v>
      </c>
      <c r="BA38" s="81">
        <v>1223026.91</v>
      </c>
      <c r="BB38" s="1"/>
    </row>
    <row r="39" spans="1:54" ht="15.75" customHeight="1">
      <c r="A39" s="1">
        <v>32</v>
      </c>
      <c r="B39" s="1" t="s">
        <v>24</v>
      </c>
      <c r="C39" s="1">
        <v>3210.5</v>
      </c>
      <c r="D39" s="1">
        <v>159.4</v>
      </c>
      <c r="E39" s="1">
        <f t="shared" si="15"/>
        <v>3369.9</v>
      </c>
      <c r="F39" s="1">
        <v>13.44</v>
      </c>
      <c r="G39" s="2">
        <f t="shared" si="1"/>
        <v>45291.456</v>
      </c>
      <c r="H39" s="2">
        <f t="shared" si="4"/>
        <v>271748.736</v>
      </c>
      <c r="I39" s="2">
        <f t="shared" si="5"/>
        <v>13.44</v>
      </c>
      <c r="J39" s="2">
        <f t="shared" si="6"/>
        <v>45291.456</v>
      </c>
      <c r="K39" s="2">
        <f t="shared" si="7"/>
        <v>271748.736</v>
      </c>
      <c r="L39" s="11">
        <f t="shared" si="2"/>
        <v>543497.472</v>
      </c>
      <c r="M39" s="26"/>
      <c r="N39" s="29">
        <f t="shared" si="3"/>
        <v>543497.472</v>
      </c>
      <c r="O39" s="1">
        <v>14456.45</v>
      </c>
      <c r="P39" s="1">
        <v>8776.1</v>
      </c>
      <c r="Q39" s="1">
        <v>5521.06</v>
      </c>
      <c r="R39" s="1">
        <v>18243.4</v>
      </c>
      <c r="S39" s="61">
        <v>26512.8</v>
      </c>
      <c r="T39" s="1">
        <v>13574.26</v>
      </c>
      <c r="U39" s="28">
        <v>6360.42</v>
      </c>
      <c r="V39" s="28">
        <v>8348.92</v>
      </c>
      <c r="W39" s="54">
        <v>10267.824999999999</v>
      </c>
      <c r="X39" s="54">
        <v>8348.92</v>
      </c>
      <c r="Y39" s="1">
        <v>11947.6</v>
      </c>
      <c r="Z39" s="1">
        <v>8348.92</v>
      </c>
      <c r="AA39" s="28">
        <v>15735.585</v>
      </c>
      <c r="AB39" s="28">
        <v>65663.12</v>
      </c>
      <c r="AC39" s="62">
        <v>15090.765</v>
      </c>
      <c r="AD39" s="62">
        <v>49810.68</v>
      </c>
      <c r="AE39" s="28">
        <v>10267.83</v>
      </c>
      <c r="AF39" s="28">
        <v>9919.97</v>
      </c>
      <c r="AG39" s="28">
        <v>8787.81</v>
      </c>
      <c r="AH39" s="28">
        <v>16516.33</v>
      </c>
      <c r="AI39" s="1">
        <v>9423.86</v>
      </c>
      <c r="AJ39" s="1">
        <v>8348.92</v>
      </c>
      <c r="AK39" s="1">
        <v>32537.56</v>
      </c>
      <c r="AL39" s="1">
        <v>8348.92</v>
      </c>
      <c r="AM39" s="8">
        <f t="shared" si="8"/>
        <v>166909.565</v>
      </c>
      <c r="AN39" s="8">
        <f t="shared" si="9"/>
        <v>224248.46000000002</v>
      </c>
      <c r="AO39" s="23">
        <f t="shared" si="10"/>
        <v>391158.025</v>
      </c>
      <c r="AP39" s="9"/>
      <c r="AQ39" s="9"/>
      <c r="AR39" s="9"/>
      <c r="AS39" s="9"/>
      <c r="AT39" s="9">
        <f t="shared" si="16"/>
        <v>43.8087</v>
      </c>
      <c r="AU39" s="9">
        <f>AO39+AP39+AQ39+AR39+AS39</f>
        <v>391158.025</v>
      </c>
      <c r="AV39" s="2">
        <f t="shared" si="17"/>
        <v>539.184</v>
      </c>
      <c r="AW39" s="2"/>
      <c r="AX39" s="1">
        <v>11093.27</v>
      </c>
      <c r="AY39" s="1"/>
      <c r="AZ39" s="26">
        <f t="shared" si="11"/>
        <v>141785.36099999995</v>
      </c>
      <c r="BA39" s="81">
        <v>111061.75</v>
      </c>
      <c r="BB39" s="1"/>
    </row>
    <row r="40" spans="1:54" ht="15.75" customHeight="1">
      <c r="A40" s="1">
        <v>33</v>
      </c>
      <c r="B40" s="1" t="s">
        <v>25</v>
      </c>
      <c r="C40" s="1">
        <v>839</v>
      </c>
      <c r="D40" s="1">
        <v>0</v>
      </c>
      <c r="E40" s="1">
        <f t="shared" si="15"/>
        <v>839</v>
      </c>
      <c r="F40" s="1">
        <v>13.94</v>
      </c>
      <c r="G40" s="2">
        <f t="shared" si="1"/>
        <v>11695.66</v>
      </c>
      <c r="H40" s="2">
        <f t="shared" si="4"/>
        <v>70173.95999999999</v>
      </c>
      <c r="I40" s="2">
        <f t="shared" si="5"/>
        <v>13.94</v>
      </c>
      <c r="J40" s="2">
        <f t="shared" si="6"/>
        <v>11695.66</v>
      </c>
      <c r="K40" s="2">
        <f t="shared" si="7"/>
        <v>70173.95999999999</v>
      </c>
      <c r="L40" s="11">
        <f t="shared" si="2"/>
        <v>140347.91999999998</v>
      </c>
      <c r="M40" s="26"/>
      <c r="N40" s="29">
        <f t="shared" si="3"/>
        <v>140347.91999999998</v>
      </c>
      <c r="O40" s="1">
        <v>1375.96</v>
      </c>
      <c r="P40" s="1">
        <v>3587.29</v>
      </c>
      <c r="Q40" s="1">
        <v>47979.34</v>
      </c>
      <c r="R40" s="1">
        <v>2289.15</v>
      </c>
      <c r="S40" s="61">
        <v>4218.58</v>
      </c>
      <c r="T40" s="1">
        <v>2289.15</v>
      </c>
      <c r="U40" s="28">
        <v>1375.96</v>
      </c>
      <c r="V40" s="28">
        <v>2289.15</v>
      </c>
      <c r="W40" s="54">
        <v>3398.31</v>
      </c>
      <c r="X40" s="54">
        <v>3755.66</v>
      </c>
      <c r="Y40" s="1">
        <v>2558.95</v>
      </c>
      <c r="Z40" s="1">
        <v>15412.3</v>
      </c>
      <c r="AA40" s="28">
        <v>3012.5</v>
      </c>
      <c r="AB40" s="28">
        <v>2289.15</v>
      </c>
      <c r="AC40" s="62">
        <v>2558.95</v>
      </c>
      <c r="AD40" s="62">
        <v>3622.34</v>
      </c>
      <c r="AE40" s="28">
        <v>2558.95</v>
      </c>
      <c r="AF40" s="28">
        <v>23342.62</v>
      </c>
      <c r="AG40" s="28">
        <v>1900.71</v>
      </c>
      <c r="AH40" s="28">
        <v>2924.81</v>
      </c>
      <c r="AI40" s="1">
        <v>1375.96</v>
      </c>
      <c r="AJ40" s="1">
        <v>6567.31</v>
      </c>
      <c r="AK40" s="1">
        <v>13338.84</v>
      </c>
      <c r="AL40" s="1">
        <v>3622.34</v>
      </c>
      <c r="AM40" s="8">
        <f t="shared" si="8"/>
        <v>85653.01</v>
      </c>
      <c r="AN40" s="8">
        <f t="shared" si="9"/>
        <v>71991.26999999999</v>
      </c>
      <c r="AO40" s="23">
        <f t="shared" si="10"/>
        <v>157644.27999999997</v>
      </c>
      <c r="AP40" s="9"/>
      <c r="AQ40" s="9"/>
      <c r="AR40" s="9"/>
      <c r="AS40" s="9"/>
      <c r="AT40" s="9">
        <f t="shared" si="16"/>
        <v>10.907</v>
      </c>
      <c r="AU40" s="9">
        <f>AO40+AP40+AQ40+AR40+AS40</f>
        <v>157644.27999999997</v>
      </c>
      <c r="AV40" s="2">
        <f t="shared" si="17"/>
        <v>134.24</v>
      </c>
      <c r="AW40" s="2">
        <v>545.35</v>
      </c>
      <c r="AX40" s="1">
        <v>-6609.85</v>
      </c>
      <c r="AY40" s="1"/>
      <c r="AZ40" s="26">
        <f t="shared" si="11"/>
        <v>-10006.919999999986</v>
      </c>
      <c r="BA40" s="81">
        <v>335922.53</v>
      </c>
      <c r="BB40" s="1"/>
    </row>
    <row r="41" spans="1:54" ht="15">
      <c r="A41" s="1">
        <v>34</v>
      </c>
      <c r="B41" s="1" t="s">
        <v>26</v>
      </c>
      <c r="C41" s="1">
        <v>2006.9</v>
      </c>
      <c r="D41" s="1">
        <v>0</v>
      </c>
      <c r="E41" s="1">
        <f t="shared" si="15"/>
        <v>2006.9</v>
      </c>
      <c r="F41" s="1">
        <v>13.44</v>
      </c>
      <c r="G41" s="2">
        <f t="shared" si="1"/>
        <v>26972.736</v>
      </c>
      <c r="H41" s="2">
        <f t="shared" si="4"/>
        <v>161836.416</v>
      </c>
      <c r="I41" s="2">
        <f t="shared" si="5"/>
        <v>13.44</v>
      </c>
      <c r="J41" s="2">
        <f t="shared" si="6"/>
        <v>26972.736</v>
      </c>
      <c r="K41" s="2">
        <f t="shared" si="7"/>
        <v>161836.416</v>
      </c>
      <c r="L41" s="11">
        <f t="shared" si="2"/>
        <v>323672.832</v>
      </c>
      <c r="M41" s="26">
        <v>-279311.37299999996</v>
      </c>
      <c r="N41" s="29">
        <f t="shared" si="3"/>
        <v>44361.45900000003</v>
      </c>
      <c r="O41" s="1">
        <v>11147.52</v>
      </c>
      <c r="P41" s="1">
        <v>43062.35</v>
      </c>
      <c r="Q41" s="1">
        <v>0</v>
      </c>
      <c r="R41" s="1">
        <v>5590.64</v>
      </c>
      <c r="S41" s="61">
        <v>25008.79</v>
      </c>
      <c r="T41" s="1">
        <v>7426.78</v>
      </c>
      <c r="U41" s="28">
        <v>6276.43</v>
      </c>
      <c r="V41" s="28">
        <v>54678.93</v>
      </c>
      <c r="W41" s="54">
        <v>1259.04</v>
      </c>
      <c r="X41" s="54">
        <v>5181.57</v>
      </c>
      <c r="Y41" s="1">
        <v>38174.02</v>
      </c>
      <c r="Z41" s="1">
        <v>99206.83</v>
      </c>
      <c r="AA41" s="28">
        <v>2062.5</v>
      </c>
      <c r="AB41" s="28">
        <v>11181.974000000002</v>
      </c>
      <c r="AC41" s="62">
        <v>453.55</v>
      </c>
      <c r="AD41" s="62">
        <v>5181.57</v>
      </c>
      <c r="AE41" s="28">
        <v>0</v>
      </c>
      <c r="AF41" s="28">
        <v>7847.95</v>
      </c>
      <c r="AG41" s="28">
        <v>9902.62</v>
      </c>
      <c r="AH41" s="28">
        <v>5817.23</v>
      </c>
      <c r="AI41" s="1">
        <v>0</v>
      </c>
      <c r="AJ41" s="1">
        <v>6574.54</v>
      </c>
      <c r="AK41" s="1">
        <v>9024.93</v>
      </c>
      <c r="AL41" s="1">
        <v>9895.2</v>
      </c>
      <c r="AM41" s="8">
        <f t="shared" si="8"/>
        <v>103309.4</v>
      </c>
      <c r="AN41" s="8">
        <f t="shared" si="9"/>
        <v>261645.564</v>
      </c>
      <c r="AO41" s="23">
        <f t="shared" si="10"/>
        <v>364954.96400000004</v>
      </c>
      <c r="AP41" s="9"/>
      <c r="AQ41" s="9">
        <f>(42149.5-4128)</f>
        <v>38021.5</v>
      </c>
      <c r="AR41" s="9"/>
      <c r="AS41" s="9"/>
      <c r="AT41" s="9">
        <f t="shared" si="16"/>
        <v>26.0897</v>
      </c>
      <c r="AU41" s="9">
        <f>AO41+AP41+AQ41+AR41+AS41+AT41</f>
        <v>403002.55370000005</v>
      </c>
      <c r="AV41" s="2">
        <f t="shared" si="17"/>
        <v>321.10400000000004</v>
      </c>
      <c r="AW41" s="2">
        <v>1304.49</v>
      </c>
      <c r="AX41" s="1">
        <v>95522.89</v>
      </c>
      <c r="AY41" s="1"/>
      <c r="AZ41" s="26">
        <f t="shared" si="11"/>
        <v>-452538.39070000005</v>
      </c>
      <c r="BA41" s="81">
        <v>248133.08</v>
      </c>
      <c r="BB41" s="1"/>
    </row>
    <row r="42" spans="1:54" ht="15.75" customHeight="1">
      <c r="A42" s="1">
        <v>35</v>
      </c>
      <c r="B42" s="1" t="s">
        <v>27</v>
      </c>
      <c r="C42" s="1">
        <v>528.8</v>
      </c>
      <c r="D42" s="1">
        <v>0</v>
      </c>
      <c r="E42" s="1">
        <f t="shared" si="15"/>
        <v>528.8</v>
      </c>
      <c r="F42" s="1">
        <v>12.51</v>
      </c>
      <c r="G42" s="2">
        <f t="shared" si="1"/>
        <v>6615.288</v>
      </c>
      <c r="H42" s="2">
        <f t="shared" si="4"/>
        <v>39691.727999999996</v>
      </c>
      <c r="I42" s="2">
        <f t="shared" si="5"/>
        <v>12.51</v>
      </c>
      <c r="J42" s="2">
        <f t="shared" si="6"/>
        <v>6615.288</v>
      </c>
      <c r="K42" s="2">
        <f t="shared" si="7"/>
        <v>39691.727999999996</v>
      </c>
      <c r="L42" s="11">
        <f t="shared" si="2"/>
        <v>79383.45599999999</v>
      </c>
      <c r="M42" s="26"/>
      <c r="N42" s="29">
        <f t="shared" si="3"/>
        <v>79383.45599999999</v>
      </c>
      <c r="O42" s="1">
        <v>0</v>
      </c>
      <c r="P42" s="1">
        <v>5630.94</v>
      </c>
      <c r="Q42" s="1">
        <v>0</v>
      </c>
      <c r="R42" s="1">
        <v>4570.36</v>
      </c>
      <c r="S42" s="61">
        <v>0</v>
      </c>
      <c r="T42" s="1">
        <v>7457.62</v>
      </c>
      <c r="U42" s="28">
        <v>0</v>
      </c>
      <c r="V42" s="28">
        <v>2387.08</v>
      </c>
      <c r="W42" s="54">
        <v>0</v>
      </c>
      <c r="X42" s="54">
        <v>3132.69</v>
      </c>
      <c r="Y42" s="1">
        <v>0</v>
      </c>
      <c r="Z42" s="1">
        <v>5122.12</v>
      </c>
      <c r="AA42" s="28">
        <v>0</v>
      </c>
      <c r="AB42" s="28">
        <v>3132.6939999999995</v>
      </c>
      <c r="AC42" s="62">
        <v>0</v>
      </c>
      <c r="AD42" s="62">
        <v>4492.16</v>
      </c>
      <c r="AE42" s="28">
        <v>0</v>
      </c>
      <c r="AF42" s="28">
        <v>8206.77</v>
      </c>
      <c r="AG42" s="28">
        <v>0</v>
      </c>
      <c r="AH42" s="28">
        <v>5686.57</v>
      </c>
      <c r="AI42" s="1">
        <v>0</v>
      </c>
      <c r="AJ42" s="1">
        <v>16069.3</v>
      </c>
      <c r="AK42" s="1">
        <v>0</v>
      </c>
      <c r="AL42" s="1">
        <v>2387.08</v>
      </c>
      <c r="AM42" s="8">
        <f t="shared" si="8"/>
        <v>0</v>
      </c>
      <c r="AN42" s="8">
        <f t="shared" si="9"/>
        <v>68275.38399999999</v>
      </c>
      <c r="AO42" s="23">
        <f t="shared" si="10"/>
        <v>68275.38399999999</v>
      </c>
      <c r="AP42" s="9"/>
      <c r="AQ42" s="9"/>
      <c r="AR42" s="9"/>
      <c r="AS42" s="9"/>
      <c r="AT42" s="9">
        <f t="shared" si="16"/>
        <v>6.874399999999999</v>
      </c>
      <c r="AU42" s="9">
        <f>AO42+AP42+AQ42+AR42+AS42</f>
        <v>68275.38399999999</v>
      </c>
      <c r="AV42" s="2">
        <f t="shared" si="17"/>
        <v>84.60799999999999</v>
      </c>
      <c r="AW42" s="2">
        <v>343.72</v>
      </c>
      <c r="AX42" s="1">
        <v>-4852.88</v>
      </c>
      <c r="AY42" s="1"/>
      <c r="AZ42" s="26">
        <f t="shared" si="11"/>
        <v>16389.280000000002</v>
      </c>
      <c r="BA42" s="81">
        <v>100565.58</v>
      </c>
      <c r="BB42" s="1"/>
    </row>
    <row r="43" spans="1:77" s="16" customFormat="1" ht="15">
      <c r="A43" s="1">
        <v>36</v>
      </c>
      <c r="B43" s="1" t="s">
        <v>28</v>
      </c>
      <c r="C43" s="1">
        <v>271.8</v>
      </c>
      <c r="D43" s="1">
        <v>0</v>
      </c>
      <c r="E43" s="1">
        <f t="shared" si="15"/>
        <v>271.8</v>
      </c>
      <c r="F43" s="1">
        <v>11.81</v>
      </c>
      <c r="G43" s="2">
        <f t="shared" si="1"/>
        <v>3209.958</v>
      </c>
      <c r="H43" s="2">
        <f t="shared" si="4"/>
        <v>19259.748</v>
      </c>
      <c r="I43" s="2">
        <f t="shared" si="5"/>
        <v>11.81</v>
      </c>
      <c r="J43" s="2">
        <f t="shared" si="6"/>
        <v>3209.958</v>
      </c>
      <c r="K43" s="2">
        <f t="shared" si="7"/>
        <v>19259.748</v>
      </c>
      <c r="L43" s="11">
        <f t="shared" si="2"/>
        <v>38519.496</v>
      </c>
      <c r="M43" s="26">
        <v>-90674.32239999999</v>
      </c>
      <c r="N43" s="29">
        <f t="shared" si="3"/>
        <v>-52154.82639999999</v>
      </c>
      <c r="O43" s="1">
        <v>0</v>
      </c>
      <c r="P43" s="1">
        <v>4737.2</v>
      </c>
      <c r="Q43" s="1">
        <v>0</v>
      </c>
      <c r="R43" s="1">
        <v>882.49</v>
      </c>
      <c r="S43" s="61">
        <v>0</v>
      </c>
      <c r="T43" s="1">
        <v>2042.9</v>
      </c>
      <c r="U43" s="28">
        <v>0</v>
      </c>
      <c r="V43" s="28">
        <v>1567.42</v>
      </c>
      <c r="W43" s="54">
        <v>0</v>
      </c>
      <c r="X43" s="54">
        <v>882.49</v>
      </c>
      <c r="Y43" s="1">
        <v>0</v>
      </c>
      <c r="Z43" s="1">
        <v>10501.14</v>
      </c>
      <c r="AA43" s="28">
        <v>0</v>
      </c>
      <c r="AB43" s="28">
        <v>12303.754</v>
      </c>
      <c r="AC43" s="62">
        <v>0</v>
      </c>
      <c r="AD43" s="62">
        <v>882.49</v>
      </c>
      <c r="AE43" s="28">
        <v>0</v>
      </c>
      <c r="AF43" s="28">
        <v>882.49</v>
      </c>
      <c r="AG43" s="28">
        <v>0</v>
      </c>
      <c r="AH43" s="28">
        <v>1407.24</v>
      </c>
      <c r="AI43" s="1">
        <v>0</v>
      </c>
      <c r="AJ43" s="1">
        <v>882.49</v>
      </c>
      <c r="AK43" s="1">
        <v>0</v>
      </c>
      <c r="AL43" s="1">
        <v>882.49</v>
      </c>
      <c r="AM43" s="8">
        <f t="shared" si="8"/>
        <v>0</v>
      </c>
      <c r="AN43" s="8">
        <f t="shared" si="9"/>
        <v>37854.59399999999</v>
      </c>
      <c r="AO43" s="23">
        <f t="shared" si="10"/>
        <v>37854.59399999999</v>
      </c>
      <c r="AP43" s="9"/>
      <c r="AQ43" s="9"/>
      <c r="AR43" s="9"/>
      <c r="AS43" s="9"/>
      <c r="AT43" s="9">
        <f t="shared" si="16"/>
        <v>3.5334</v>
      </c>
      <c r="AU43" s="9">
        <f>AO43+AP43+AQ43+AR43+AS43+AT43</f>
        <v>37858.12739999999</v>
      </c>
      <c r="AV43" s="2">
        <v>334.31</v>
      </c>
      <c r="AW43" s="2">
        <v>176.67</v>
      </c>
      <c r="AX43" s="1">
        <v>-2168.31</v>
      </c>
      <c r="AY43" s="1"/>
      <c r="AZ43" s="26">
        <f t="shared" si="11"/>
        <v>-87333.6638</v>
      </c>
      <c r="BA43" s="81">
        <v>199757.84</v>
      </c>
      <c r="BB43" s="1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1:54" ht="15.75" customHeight="1">
      <c r="A44" s="1">
        <v>37</v>
      </c>
      <c r="B44" s="1" t="s">
        <v>29</v>
      </c>
      <c r="C44" s="1">
        <v>622.4</v>
      </c>
      <c r="D44" s="1">
        <v>0</v>
      </c>
      <c r="E44" s="1">
        <f t="shared" si="15"/>
        <v>622.4</v>
      </c>
      <c r="F44" s="1">
        <v>8.81</v>
      </c>
      <c r="G44" s="2">
        <f t="shared" si="1"/>
        <v>5483.344</v>
      </c>
      <c r="H44" s="2">
        <f t="shared" si="4"/>
        <v>32900.064</v>
      </c>
      <c r="I44" s="2">
        <f t="shared" si="5"/>
        <v>8.81</v>
      </c>
      <c r="J44" s="2">
        <f t="shared" si="6"/>
        <v>5483.344</v>
      </c>
      <c r="K44" s="2">
        <f t="shared" si="7"/>
        <v>32900.064</v>
      </c>
      <c r="L44" s="11">
        <f t="shared" si="2"/>
        <v>65800.128</v>
      </c>
      <c r="M44" s="26"/>
      <c r="N44" s="29">
        <f t="shared" si="3"/>
        <v>65800.128</v>
      </c>
      <c r="O44" s="1">
        <v>0</v>
      </c>
      <c r="P44" s="1">
        <v>725.74</v>
      </c>
      <c r="Q44" s="1">
        <v>0</v>
      </c>
      <c r="R44" s="1">
        <v>1543.55</v>
      </c>
      <c r="S44" s="61">
        <v>0</v>
      </c>
      <c r="T44" s="1">
        <v>2703.96</v>
      </c>
      <c r="U44" s="28">
        <v>0</v>
      </c>
      <c r="V44" s="28">
        <v>1543.55</v>
      </c>
      <c r="W44" s="54">
        <v>0</v>
      </c>
      <c r="X44" s="54">
        <v>1543.55</v>
      </c>
      <c r="Y44" s="1">
        <v>0</v>
      </c>
      <c r="Z44" s="1">
        <v>1543.55</v>
      </c>
      <c r="AA44" s="28">
        <v>0</v>
      </c>
      <c r="AB44" s="28">
        <v>1543.552</v>
      </c>
      <c r="AC44" s="62">
        <v>0</v>
      </c>
      <c r="AD44" s="62">
        <v>1543.55</v>
      </c>
      <c r="AE44" s="28">
        <v>0</v>
      </c>
      <c r="AF44" s="28">
        <v>118706.84</v>
      </c>
      <c r="AG44" s="28">
        <v>0</v>
      </c>
      <c r="AH44" s="28">
        <v>5529.86</v>
      </c>
      <c r="AI44" s="1">
        <v>0</v>
      </c>
      <c r="AJ44" s="1">
        <v>14115.39</v>
      </c>
      <c r="AK44" s="1">
        <v>0</v>
      </c>
      <c r="AL44" s="1">
        <v>3268.62</v>
      </c>
      <c r="AM44" s="8">
        <f t="shared" si="8"/>
        <v>0</v>
      </c>
      <c r="AN44" s="8">
        <f t="shared" si="9"/>
        <v>154311.712</v>
      </c>
      <c r="AO44" s="23">
        <f t="shared" si="10"/>
        <v>154311.712</v>
      </c>
      <c r="AP44" s="9"/>
      <c r="AQ44" s="9"/>
      <c r="AR44" s="9"/>
      <c r="AS44" s="9"/>
      <c r="AT44" s="9">
        <f t="shared" si="16"/>
        <v>8.091199999999999</v>
      </c>
      <c r="AU44" s="9">
        <f>AO44+AP44+AQ44+AR44+AS44</f>
        <v>154311.712</v>
      </c>
      <c r="AV44" s="2">
        <f>(E44*0.08)*2</f>
        <v>99.584</v>
      </c>
      <c r="AW44" s="2">
        <v>404.56</v>
      </c>
      <c r="AX44" s="1">
        <v>0</v>
      </c>
      <c r="AY44" s="1"/>
      <c r="AZ44" s="26">
        <f t="shared" si="11"/>
        <v>-88007.44</v>
      </c>
      <c r="BA44" s="81">
        <v>8926.66</v>
      </c>
      <c r="BB44" s="1"/>
    </row>
    <row r="45" spans="1:54" ht="15">
      <c r="A45" s="1">
        <v>38</v>
      </c>
      <c r="B45" s="1" t="s">
        <v>30</v>
      </c>
      <c r="C45" s="1">
        <v>515.8</v>
      </c>
      <c r="D45" s="1">
        <v>0</v>
      </c>
      <c r="E45" s="1">
        <f t="shared" si="15"/>
        <v>515.8</v>
      </c>
      <c r="F45" s="1">
        <v>9.03</v>
      </c>
      <c r="G45" s="2">
        <f t="shared" si="1"/>
        <v>4657.673999999999</v>
      </c>
      <c r="H45" s="2">
        <f t="shared" si="4"/>
        <v>27946.043999999994</v>
      </c>
      <c r="I45" s="2">
        <f t="shared" si="5"/>
        <v>9.03</v>
      </c>
      <c r="J45" s="2">
        <f t="shared" si="6"/>
        <v>4657.673999999999</v>
      </c>
      <c r="K45" s="2">
        <f t="shared" si="7"/>
        <v>27946.043999999994</v>
      </c>
      <c r="L45" s="11">
        <f t="shared" si="2"/>
        <v>55892.08799999999</v>
      </c>
      <c r="M45" s="26">
        <v>-110036.37600000003</v>
      </c>
      <c r="N45" s="29">
        <f t="shared" si="3"/>
        <v>-54144.288000000044</v>
      </c>
      <c r="O45" s="1">
        <v>0</v>
      </c>
      <c r="P45" s="1">
        <v>16532.38</v>
      </c>
      <c r="Q45" s="1">
        <v>0</v>
      </c>
      <c r="R45" s="1">
        <v>1279.18</v>
      </c>
      <c r="S45" s="61">
        <v>0</v>
      </c>
      <c r="T45" s="1">
        <v>12114.28</v>
      </c>
      <c r="U45" s="28">
        <v>0</v>
      </c>
      <c r="V45" s="28">
        <v>26062.85</v>
      </c>
      <c r="W45" s="54">
        <v>0</v>
      </c>
      <c r="X45" s="54">
        <v>1279.18</v>
      </c>
      <c r="Y45" s="1">
        <v>0</v>
      </c>
      <c r="Z45" s="1">
        <v>1523.48</v>
      </c>
      <c r="AA45" s="28">
        <v>0</v>
      </c>
      <c r="AB45" s="28">
        <v>1279.184</v>
      </c>
      <c r="AC45" s="62">
        <v>0</v>
      </c>
      <c r="AD45" s="62">
        <v>1279.18</v>
      </c>
      <c r="AE45" s="28">
        <v>0</v>
      </c>
      <c r="AF45" s="28">
        <v>1279.18</v>
      </c>
      <c r="AG45" s="28">
        <v>0</v>
      </c>
      <c r="AH45" s="28">
        <v>1803.93</v>
      </c>
      <c r="AI45" s="1">
        <v>0</v>
      </c>
      <c r="AJ45" s="1">
        <v>2129.18</v>
      </c>
      <c r="AK45" s="1">
        <v>0</v>
      </c>
      <c r="AL45" s="1">
        <v>4339.18</v>
      </c>
      <c r="AM45" s="8">
        <f t="shared" si="8"/>
        <v>0</v>
      </c>
      <c r="AN45" s="8">
        <f t="shared" si="9"/>
        <v>70901.18400000001</v>
      </c>
      <c r="AO45" s="23">
        <f t="shared" si="10"/>
        <v>70901.18400000001</v>
      </c>
      <c r="AP45" s="9"/>
      <c r="AQ45" s="9"/>
      <c r="AR45" s="9"/>
      <c r="AS45" s="9"/>
      <c r="AT45" s="9"/>
      <c r="AU45" s="9">
        <f>AO45+AP45+AQ45+AR45+AS45+AT45</f>
        <v>70901.18400000001</v>
      </c>
      <c r="AV45" s="2"/>
      <c r="AW45" s="2"/>
      <c r="AX45" s="1">
        <v>15.37</v>
      </c>
      <c r="AY45" s="1"/>
      <c r="AZ45" s="26">
        <f t="shared" si="11"/>
        <v>-125060.84200000005</v>
      </c>
      <c r="BA45" s="81">
        <v>483682.58</v>
      </c>
      <c r="BB45" s="1"/>
    </row>
    <row r="46" spans="1:77" s="16" customFormat="1" ht="15.75" customHeight="1">
      <c r="A46" s="1">
        <v>39</v>
      </c>
      <c r="B46" s="1" t="s">
        <v>31</v>
      </c>
      <c r="C46" s="1">
        <v>507.4</v>
      </c>
      <c r="D46" s="1">
        <v>0</v>
      </c>
      <c r="E46" s="1">
        <f t="shared" si="15"/>
        <v>507.4</v>
      </c>
      <c r="F46" s="1">
        <v>9.03</v>
      </c>
      <c r="G46" s="2">
        <f t="shared" si="1"/>
        <v>4581.821999999999</v>
      </c>
      <c r="H46" s="2">
        <f t="shared" si="4"/>
        <v>27490.931999999993</v>
      </c>
      <c r="I46" s="2">
        <f t="shared" si="5"/>
        <v>9.03</v>
      </c>
      <c r="J46" s="2">
        <f t="shared" si="6"/>
        <v>4581.821999999999</v>
      </c>
      <c r="K46" s="2">
        <f t="shared" si="7"/>
        <v>27490.931999999993</v>
      </c>
      <c r="L46" s="11">
        <f t="shared" si="2"/>
        <v>54981.86399999999</v>
      </c>
      <c r="M46" s="26">
        <v>-235543.78800000006</v>
      </c>
      <c r="N46" s="29">
        <f t="shared" si="3"/>
        <v>-180561.92400000006</v>
      </c>
      <c r="O46" s="1">
        <v>0</v>
      </c>
      <c r="P46" s="1">
        <v>1258.35</v>
      </c>
      <c r="Q46" s="1">
        <v>0</v>
      </c>
      <c r="R46" s="1">
        <v>1258.35</v>
      </c>
      <c r="S46" s="61">
        <v>0</v>
      </c>
      <c r="T46" s="1">
        <v>1421.98</v>
      </c>
      <c r="U46" s="28">
        <v>0</v>
      </c>
      <c r="V46" s="28">
        <v>1340.16</v>
      </c>
      <c r="W46" s="54">
        <v>0</v>
      </c>
      <c r="X46" s="54">
        <v>1258.35</v>
      </c>
      <c r="Y46" s="1">
        <v>0</v>
      </c>
      <c r="Z46" s="1">
        <v>1258.35</v>
      </c>
      <c r="AA46" s="28">
        <v>0</v>
      </c>
      <c r="AB46" s="28">
        <v>1258.3519999999999</v>
      </c>
      <c r="AC46" s="62">
        <v>0</v>
      </c>
      <c r="AD46" s="62">
        <v>1258.35</v>
      </c>
      <c r="AE46" s="28">
        <v>0</v>
      </c>
      <c r="AF46" s="28">
        <v>1258.35</v>
      </c>
      <c r="AG46" s="28">
        <v>0</v>
      </c>
      <c r="AH46" s="28">
        <v>6887.45</v>
      </c>
      <c r="AI46" s="1">
        <v>0</v>
      </c>
      <c r="AJ46" s="1">
        <v>2108.35</v>
      </c>
      <c r="AK46" s="1">
        <v>0</v>
      </c>
      <c r="AL46" s="1">
        <v>7701.1</v>
      </c>
      <c r="AM46" s="8">
        <f t="shared" si="8"/>
        <v>0</v>
      </c>
      <c r="AN46" s="8">
        <f t="shared" si="9"/>
        <v>28267.492</v>
      </c>
      <c r="AO46" s="23">
        <f t="shared" si="10"/>
        <v>28267.492</v>
      </c>
      <c r="AP46" s="9"/>
      <c r="AQ46" s="9"/>
      <c r="AR46" s="9"/>
      <c r="AS46" s="9"/>
      <c r="AT46" s="9"/>
      <c r="AU46" s="9">
        <f>AO46+AP46+AQ46+AR46+AS46+AT46</f>
        <v>28267.492</v>
      </c>
      <c r="AV46" s="2"/>
      <c r="AW46" s="2"/>
      <c r="AX46" s="1">
        <v>15.37</v>
      </c>
      <c r="AY46" s="1"/>
      <c r="AZ46" s="26">
        <f t="shared" si="11"/>
        <v>-208844.78600000005</v>
      </c>
      <c r="BA46" s="81">
        <v>368034.24</v>
      </c>
      <c r="BB46" s="1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</row>
    <row r="47" spans="1:54" ht="15">
      <c r="A47" s="1">
        <v>40</v>
      </c>
      <c r="B47" s="1" t="s">
        <v>32</v>
      </c>
      <c r="C47" s="1">
        <v>964.4</v>
      </c>
      <c r="D47" s="1">
        <v>0</v>
      </c>
      <c r="E47" s="1">
        <f t="shared" si="15"/>
        <v>964.4</v>
      </c>
      <c r="F47" s="1">
        <v>14.25</v>
      </c>
      <c r="G47" s="2">
        <f t="shared" si="1"/>
        <v>13742.699999999999</v>
      </c>
      <c r="H47" s="2">
        <f t="shared" si="4"/>
        <v>82456.2</v>
      </c>
      <c r="I47" s="2">
        <f t="shared" si="5"/>
        <v>14.25</v>
      </c>
      <c r="J47" s="2">
        <f t="shared" si="6"/>
        <v>13742.699999999999</v>
      </c>
      <c r="K47" s="2">
        <f t="shared" si="7"/>
        <v>82456.2</v>
      </c>
      <c r="L47" s="11">
        <f t="shared" si="2"/>
        <v>164912.4</v>
      </c>
      <c r="M47" s="26"/>
      <c r="N47" s="29">
        <f t="shared" si="3"/>
        <v>164912.4</v>
      </c>
      <c r="O47" s="1">
        <v>0</v>
      </c>
      <c r="P47" s="1">
        <v>4307.13</v>
      </c>
      <c r="Q47" s="1">
        <v>0</v>
      </c>
      <c r="R47" s="1">
        <v>8026.59</v>
      </c>
      <c r="S47" s="61">
        <v>0</v>
      </c>
      <c r="T47" s="1">
        <v>9356.24</v>
      </c>
      <c r="U47" s="28">
        <v>0</v>
      </c>
      <c r="V47" s="28">
        <v>7244.89</v>
      </c>
      <c r="W47" s="54">
        <v>0</v>
      </c>
      <c r="X47" s="54">
        <v>6235.93</v>
      </c>
      <c r="Y47" s="1">
        <v>0</v>
      </c>
      <c r="Z47" s="1">
        <v>20666.37</v>
      </c>
      <c r="AA47" s="28">
        <v>0</v>
      </c>
      <c r="AB47" s="28">
        <v>6235.93</v>
      </c>
      <c r="AC47" s="62">
        <v>0</v>
      </c>
      <c r="AD47" s="62">
        <v>10695.9</v>
      </c>
      <c r="AE47" s="28">
        <v>0</v>
      </c>
      <c r="AF47" s="28">
        <v>12422.11</v>
      </c>
      <c r="AG47" s="28">
        <v>0</v>
      </c>
      <c r="AH47" s="28">
        <v>10885.14</v>
      </c>
      <c r="AI47" s="1">
        <v>0</v>
      </c>
      <c r="AJ47" s="1">
        <v>8675.21</v>
      </c>
      <c r="AK47" s="1">
        <v>0</v>
      </c>
      <c r="AL47" s="1">
        <v>35033.05</v>
      </c>
      <c r="AM47" s="8">
        <f t="shared" si="8"/>
        <v>0</v>
      </c>
      <c r="AN47" s="8">
        <f t="shared" si="9"/>
        <v>139784.49</v>
      </c>
      <c r="AO47" s="23">
        <f t="shared" si="10"/>
        <v>139784.49</v>
      </c>
      <c r="AP47" s="9"/>
      <c r="AQ47" s="9">
        <v>2413.58</v>
      </c>
      <c r="AR47" s="9">
        <v>358.24</v>
      </c>
      <c r="AS47" s="9"/>
      <c r="AT47" s="9">
        <f>0.013*E47</f>
        <v>12.537199999999999</v>
      </c>
      <c r="AU47" s="9">
        <f>AO47+AP47+AQ47+AR47+AS47</f>
        <v>142556.30999999997</v>
      </c>
      <c r="AV47" s="2">
        <f>(E47*0.08)*2</f>
        <v>154.304</v>
      </c>
      <c r="AW47" s="2">
        <v>626.86</v>
      </c>
      <c r="AX47" s="1">
        <v>-3647.95</v>
      </c>
      <c r="AY47" s="1"/>
      <c r="AZ47" s="26">
        <f t="shared" si="11"/>
        <v>26785.204000000027</v>
      </c>
      <c r="BA47" s="81">
        <v>52847.32</v>
      </c>
      <c r="BB47" s="1"/>
    </row>
    <row r="48" spans="1:54" ht="15">
      <c r="A48" s="1">
        <v>41</v>
      </c>
      <c r="B48" s="1" t="s">
        <v>33</v>
      </c>
      <c r="C48" s="1">
        <v>556.9</v>
      </c>
      <c r="D48" s="1">
        <v>0</v>
      </c>
      <c r="E48" s="1">
        <f t="shared" si="15"/>
        <v>556.9</v>
      </c>
      <c r="F48" s="1">
        <v>14.46</v>
      </c>
      <c r="G48" s="2">
        <f t="shared" si="1"/>
        <v>8052.774</v>
      </c>
      <c r="H48" s="2">
        <f t="shared" si="4"/>
        <v>48316.644</v>
      </c>
      <c r="I48" s="2">
        <f t="shared" si="5"/>
        <v>14.46</v>
      </c>
      <c r="J48" s="2">
        <f t="shared" si="6"/>
        <v>8052.774</v>
      </c>
      <c r="K48" s="2">
        <f t="shared" si="7"/>
        <v>48316.644</v>
      </c>
      <c r="L48" s="11">
        <f t="shared" si="2"/>
        <v>96633.288</v>
      </c>
      <c r="M48" s="26"/>
      <c r="N48" s="29">
        <f t="shared" si="3"/>
        <v>96633.288</v>
      </c>
      <c r="O48" s="1">
        <v>0</v>
      </c>
      <c r="P48" s="1">
        <v>2502.86</v>
      </c>
      <c r="Q48" s="1">
        <v>0</v>
      </c>
      <c r="R48" s="1">
        <v>2502.86</v>
      </c>
      <c r="S48" s="61">
        <v>0</v>
      </c>
      <c r="T48" s="1">
        <v>6643.62</v>
      </c>
      <c r="U48" s="28">
        <v>0</v>
      </c>
      <c r="V48" s="28">
        <v>4266.88</v>
      </c>
      <c r="W48" s="54">
        <v>0</v>
      </c>
      <c r="X48" s="54">
        <v>3288.09</v>
      </c>
      <c r="Y48" s="1">
        <v>0</v>
      </c>
      <c r="Z48" s="1">
        <v>13120.81</v>
      </c>
      <c r="AA48" s="28">
        <v>0</v>
      </c>
      <c r="AB48" s="28">
        <v>3288.0869999999995</v>
      </c>
      <c r="AC48" s="62">
        <v>0</v>
      </c>
      <c r="AD48" s="62">
        <v>3288.09</v>
      </c>
      <c r="AE48" s="28">
        <v>0</v>
      </c>
      <c r="AF48" s="28">
        <v>3288.09</v>
      </c>
      <c r="AG48" s="28">
        <v>0</v>
      </c>
      <c r="AH48" s="28">
        <v>3663.27</v>
      </c>
      <c r="AI48" s="1">
        <v>0</v>
      </c>
      <c r="AJ48" s="1">
        <v>14771.17</v>
      </c>
      <c r="AK48" s="1">
        <v>0</v>
      </c>
      <c r="AL48" s="1">
        <v>18931.78</v>
      </c>
      <c r="AM48" s="8">
        <f t="shared" si="8"/>
        <v>0</v>
      </c>
      <c r="AN48" s="8">
        <f t="shared" si="9"/>
        <v>79555.60699999999</v>
      </c>
      <c r="AO48" s="23">
        <f t="shared" si="10"/>
        <v>79555.60699999999</v>
      </c>
      <c r="AP48" s="9"/>
      <c r="AQ48" s="9"/>
      <c r="AR48" s="9"/>
      <c r="AS48" s="9"/>
      <c r="AT48" s="9"/>
      <c r="AU48" s="9">
        <f aca="true" t="shared" si="18" ref="AU48:AU54">AO48+AP48+AQ48+AR48+AS48+AT48</f>
        <v>79555.60699999999</v>
      </c>
      <c r="AV48" s="2"/>
      <c r="AW48" s="2"/>
      <c r="AX48" s="1">
        <v>-389.02</v>
      </c>
      <c r="AY48" s="1"/>
      <c r="AZ48" s="26">
        <f t="shared" si="11"/>
        <v>17466.701000000012</v>
      </c>
      <c r="BA48" s="81">
        <v>11759.53</v>
      </c>
      <c r="BB48" s="1"/>
    </row>
    <row r="49" spans="1:54" ht="15.75" customHeight="1">
      <c r="A49" s="1">
        <v>42</v>
      </c>
      <c r="B49" s="1" t="s">
        <v>34</v>
      </c>
      <c r="C49" s="1">
        <v>119.9</v>
      </c>
      <c r="D49" s="1">
        <v>0</v>
      </c>
      <c r="E49" s="1">
        <f t="shared" si="15"/>
        <v>119.9</v>
      </c>
      <c r="F49" s="1">
        <v>7.39</v>
      </c>
      <c r="G49" s="2">
        <f t="shared" si="1"/>
        <v>886.061</v>
      </c>
      <c r="H49" s="2">
        <f t="shared" si="4"/>
        <v>5316.366</v>
      </c>
      <c r="I49" s="2">
        <f t="shared" si="5"/>
        <v>7.39</v>
      </c>
      <c r="J49" s="2">
        <f t="shared" si="6"/>
        <v>886.061</v>
      </c>
      <c r="K49" s="2">
        <f t="shared" si="7"/>
        <v>5316.366</v>
      </c>
      <c r="L49" s="11">
        <f t="shared" si="2"/>
        <v>10632.732</v>
      </c>
      <c r="M49" s="26"/>
      <c r="N49" s="29">
        <f t="shared" si="3"/>
        <v>10632.732</v>
      </c>
      <c r="O49" s="1">
        <v>0</v>
      </c>
      <c r="P49" s="1">
        <v>297.35</v>
      </c>
      <c r="Q49" s="1">
        <v>0</v>
      </c>
      <c r="R49" s="1">
        <v>297.35</v>
      </c>
      <c r="S49" s="61">
        <v>0</v>
      </c>
      <c r="T49" s="1">
        <v>297.35</v>
      </c>
      <c r="U49" s="28">
        <v>0</v>
      </c>
      <c r="V49" s="28">
        <v>297.35</v>
      </c>
      <c r="W49" s="54">
        <v>0</v>
      </c>
      <c r="X49" s="54">
        <v>297.35</v>
      </c>
      <c r="Y49" s="1">
        <v>0</v>
      </c>
      <c r="Z49" s="1">
        <v>297.35</v>
      </c>
      <c r="AA49" s="28">
        <v>0</v>
      </c>
      <c r="AB49" s="28">
        <v>297.35200000000003</v>
      </c>
      <c r="AC49" s="62">
        <v>0</v>
      </c>
      <c r="AD49" s="62">
        <v>297.35</v>
      </c>
      <c r="AE49" s="28">
        <v>0</v>
      </c>
      <c r="AF49" s="28">
        <v>297.35</v>
      </c>
      <c r="AG49" s="28">
        <v>524.75</v>
      </c>
      <c r="AH49" s="28">
        <v>297.35</v>
      </c>
      <c r="AI49" s="1">
        <v>0</v>
      </c>
      <c r="AJ49" s="1">
        <v>-148.68</v>
      </c>
      <c r="AK49" s="1">
        <v>0</v>
      </c>
      <c r="AL49" s="1">
        <v>0</v>
      </c>
      <c r="AM49" s="8">
        <f t="shared" si="8"/>
        <v>524.75</v>
      </c>
      <c r="AN49" s="8">
        <f t="shared" si="9"/>
        <v>2824.8219999999997</v>
      </c>
      <c r="AO49" s="23">
        <f t="shared" si="10"/>
        <v>3349.5719999999997</v>
      </c>
      <c r="AP49" s="9"/>
      <c r="AQ49" s="9"/>
      <c r="AR49" s="9"/>
      <c r="AS49" s="9"/>
      <c r="AT49" s="9"/>
      <c r="AU49" s="9">
        <f t="shared" si="18"/>
        <v>3349.5719999999997</v>
      </c>
      <c r="AV49" s="2"/>
      <c r="AW49" s="2"/>
      <c r="AX49" s="1">
        <v>0</v>
      </c>
      <c r="AY49" s="1"/>
      <c r="AZ49" s="26">
        <f t="shared" si="11"/>
        <v>7283.16</v>
      </c>
      <c r="BA49" s="81">
        <v>28197</v>
      </c>
      <c r="BB49" s="1"/>
    </row>
    <row r="50" spans="1:54" ht="15.75" customHeight="1">
      <c r="A50" s="1">
        <v>43</v>
      </c>
      <c r="B50" s="1" t="s">
        <v>35</v>
      </c>
      <c r="C50" s="1">
        <v>106.3</v>
      </c>
      <c r="D50" s="1">
        <v>0</v>
      </c>
      <c r="E50" s="1">
        <f t="shared" si="15"/>
        <v>106.3</v>
      </c>
      <c r="F50" s="1">
        <v>7.39</v>
      </c>
      <c r="G50" s="2">
        <f t="shared" si="1"/>
        <v>785.5569999999999</v>
      </c>
      <c r="H50" s="2">
        <f t="shared" si="4"/>
        <v>4713.342</v>
      </c>
      <c r="I50" s="2">
        <f t="shared" si="5"/>
        <v>7.39</v>
      </c>
      <c r="J50" s="2">
        <f t="shared" si="6"/>
        <v>785.5569999999999</v>
      </c>
      <c r="K50" s="2">
        <f t="shared" si="7"/>
        <v>4713.342</v>
      </c>
      <c r="L50" s="11">
        <f t="shared" si="2"/>
        <v>9426.684</v>
      </c>
      <c r="M50" s="26"/>
      <c r="N50" s="29">
        <f t="shared" si="3"/>
        <v>9426.684</v>
      </c>
      <c r="O50" s="1">
        <v>0</v>
      </c>
      <c r="P50" s="1">
        <v>263.62</v>
      </c>
      <c r="Q50" s="1">
        <v>0</v>
      </c>
      <c r="R50" s="1">
        <v>263.62</v>
      </c>
      <c r="S50" s="61">
        <v>0</v>
      </c>
      <c r="T50" s="1">
        <v>263.62</v>
      </c>
      <c r="U50" s="28">
        <v>0</v>
      </c>
      <c r="V50" s="28">
        <v>263.62</v>
      </c>
      <c r="W50" s="54">
        <v>0</v>
      </c>
      <c r="X50" s="54">
        <v>263.62</v>
      </c>
      <c r="Y50" s="1">
        <v>0</v>
      </c>
      <c r="Z50" s="1">
        <v>263.62</v>
      </c>
      <c r="AA50" s="28">
        <v>0</v>
      </c>
      <c r="AB50" s="28">
        <v>263.62399999999997</v>
      </c>
      <c r="AC50" s="62">
        <v>0</v>
      </c>
      <c r="AD50" s="62">
        <v>263.62</v>
      </c>
      <c r="AE50" s="28">
        <v>0</v>
      </c>
      <c r="AF50" s="28">
        <v>263.62</v>
      </c>
      <c r="AG50" s="28">
        <v>0</v>
      </c>
      <c r="AH50" s="28">
        <v>0</v>
      </c>
      <c r="AI50" s="65">
        <v>0</v>
      </c>
      <c r="AJ50" s="65">
        <v>0</v>
      </c>
      <c r="AK50" s="65">
        <v>0</v>
      </c>
      <c r="AL50" s="65">
        <v>0</v>
      </c>
      <c r="AM50" s="66">
        <f t="shared" si="8"/>
        <v>0</v>
      </c>
      <c r="AN50" s="66">
        <f t="shared" si="9"/>
        <v>2372.584</v>
      </c>
      <c r="AO50" s="67">
        <f t="shared" si="10"/>
        <v>2372.584</v>
      </c>
      <c r="AP50" s="68"/>
      <c r="AQ50" s="68"/>
      <c r="AR50" s="68"/>
      <c r="AS50" s="68"/>
      <c r="AT50" s="9"/>
      <c r="AU50" s="9">
        <f t="shared" si="18"/>
        <v>2372.584</v>
      </c>
      <c r="AV50" s="2"/>
      <c r="AW50" s="2"/>
      <c r="AX50" s="1">
        <v>0</v>
      </c>
      <c r="AY50" s="1"/>
      <c r="AZ50" s="26">
        <f t="shared" si="11"/>
        <v>7054.099999999999</v>
      </c>
      <c r="BA50" s="81">
        <v>78089.47</v>
      </c>
      <c r="BB50" s="1"/>
    </row>
    <row r="51" spans="1:54" ht="15.75" customHeight="1">
      <c r="A51" s="1">
        <v>44</v>
      </c>
      <c r="B51" s="1" t="s">
        <v>36</v>
      </c>
      <c r="C51" s="1">
        <v>159.9</v>
      </c>
      <c r="D51" s="1">
        <v>0</v>
      </c>
      <c r="E51" s="1">
        <f t="shared" si="15"/>
        <v>159.9</v>
      </c>
      <c r="F51" s="1">
        <v>7.39</v>
      </c>
      <c r="G51" s="2">
        <f t="shared" si="1"/>
        <v>1181.661</v>
      </c>
      <c r="H51" s="2">
        <f t="shared" si="4"/>
        <v>7089.966</v>
      </c>
      <c r="I51" s="2">
        <f t="shared" si="5"/>
        <v>7.39</v>
      </c>
      <c r="J51" s="2">
        <f t="shared" si="6"/>
        <v>1181.661</v>
      </c>
      <c r="K51" s="2">
        <f t="shared" si="7"/>
        <v>7089.966</v>
      </c>
      <c r="L51" s="11">
        <f t="shared" si="2"/>
        <v>14179.932</v>
      </c>
      <c r="M51" s="26"/>
      <c r="N51" s="29">
        <f t="shared" si="3"/>
        <v>14179.932</v>
      </c>
      <c r="O51" s="1">
        <v>0</v>
      </c>
      <c r="P51" s="1">
        <v>396.55</v>
      </c>
      <c r="Q51" s="1">
        <v>0</v>
      </c>
      <c r="R51" s="1">
        <v>396.55</v>
      </c>
      <c r="S51" s="61">
        <v>0</v>
      </c>
      <c r="T51" s="1">
        <v>396.55</v>
      </c>
      <c r="U51" s="28">
        <v>0</v>
      </c>
      <c r="V51" s="28">
        <v>396.55</v>
      </c>
      <c r="W51" s="54">
        <v>0</v>
      </c>
      <c r="X51" s="54">
        <v>396.55</v>
      </c>
      <c r="Y51" s="1">
        <v>0</v>
      </c>
      <c r="Z51" s="1">
        <v>396.55</v>
      </c>
      <c r="AA51" s="28">
        <v>0</v>
      </c>
      <c r="AB51" s="28">
        <v>396.552</v>
      </c>
      <c r="AC51" s="62">
        <v>0</v>
      </c>
      <c r="AD51" s="62">
        <v>396.55</v>
      </c>
      <c r="AE51" s="28">
        <v>0</v>
      </c>
      <c r="AF51" s="28">
        <v>396.55</v>
      </c>
      <c r="AG51" s="28">
        <v>524.75</v>
      </c>
      <c r="AH51" s="28">
        <v>396.55</v>
      </c>
      <c r="AI51" s="1">
        <v>0</v>
      </c>
      <c r="AJ51" s="1">
        <v>396.55</v>
      </c>
      <c r="AK51" s="1">
        <v>0</v>
      </c>
      <c r="AL51" s="1">
        <v>396.55</v>
      </c>
      <c r="AM51" s="8">
        <f t="shared" si="8"/>
        <v>524.75</v>
      </c>
      <c r="AN51" s="8">
        <f t="shared" si="9"/>
        <v>4758.602000000001</v>
      </c>
      <c r="AO51" s="23">
        <f t="shared" si="10"/>
        <v>5283.352000000001</v>
      </c>
      <c r="AP51" s="9"/>
      <c r="AQ51" s="9"/>
      <c r="AR51" s="9"/>
      <c r="AS51" s="9"/>
      <c r="AT51" s="9"/>
      <c r="AU51" s="9">
        <f t="shared" si="18"/>
        <v>5283.352000000001</v>
      </c>
      <c r="AV51" s="2"/>
      <c r="AW51" s="2"/>
      <c r="AX51" s="1">
        <v>0</v>
      </c>
      <c r="AY51" s="1"/>
      <c r="AZ51" s="26">
        <f t="shared" si="11"/>
        <v>8896.58</v>
      </c>
      <c r="BA51" s="81">
        <v>183224.61</v>
      </c>
      <c r="BB51" s="1"/>
    </row>
    <row r="52" spans="1:54" ht="15">
      <c r="A52" s="1">
        <v>45</v>
      </c>
      <c r="B52" s="1" t="s">
        <v>37</v>
      </c>
      <c r="C52" s="1">
        <v>575.8</v>
      </c>
      <c r="D52" s="1">
        <v>71.7</v>
      </c>
      <c r="E52" s="1">
        <f t="shared" si="15"/>
        <v>647.5</v>
      </c>
      <c r="F52" s="1">
        <v>8.81</v>
      </c>
      <c r="G52" s="2">
        <f t="shared" si="1"/>
        <v>5704.475</v>
      </c>
      <c r="H52" s="2">
        <f t="shared" si="4"/>
        <v>34226.850000000006</v>
      </c>
      <c r="I52" s="2">
        <f t="shared" si="5"/>
        <v>8.81</v>
      </c>
      <c r="J52" s="2">
        <f t="shared" si="6"/>
        <v>5704.475</v>
      </c>
      <c r="K52" s="2">
        <f t="shared" si="7"/>
        <v>34226.850000000006</v>
      </c>
      <c r="L52" s="11">
        <f t="shared" si="2"/>
        <v>68453.70000000001</v>
      </c>
      <c r="M52" s="26"/>
      <c r="N52" s="29">
        <f t="shared" si="3"/>
        <v>68453.70000000001</v>
      </c>
      <c r="O52" s="1">
        <v>0</v>
      </c>
      <c r="P52" s="1">
        <v>20048.97</v>
      </c>
      <c r="Q52" s="1">
        <v>0</v>
      </c>
      <c r="R52" s="1">
        <v>2182.16</v>
      </c>
      <c r="S52" s="61">
        <v>0</v>
      </c>
      <c r="T52" s="1">
        <v>9169.23</v>
      </c>
      <c r="U52" s="28">
        <v>0</v>
      </c>
      <c r="V52" s="28">
        <v>1814.23</v>
      </c>
      <c r="W52" s="54">
        <v>0</v>
      </c>
      <c r="X52" s="54">
        <v>1814.23</v>
      </c>
      <c r="Y52" s="1">
        <v>0</v>
      </c>
      <c r="Z52" s="1">
        <v>1814.23</v>
      </c>
      <c r="AA52" s="28">
        <v>0</v>
      </c>
      <c r="AB52" s="28">
        <v>2298.56</v>
      </c>
      <c r="AC52" s="62">
        <v>0</v>
      </c>
      <c r="AD52" s="62">
        <v>1814.23</v>
      </c>
      <c r="AE52" s="28">
        <v>0</v>
      </c>
      <c r="AF52" s="28">
        <v>1814.23</v>
      </c>
      <c r="AG52" s="28">
        <v>0</v>
      </c>
      <c r="AH52" s="28">
        <v>5113.72</v>
      </c>
      <c r="AI52" s="1">
        <v>0</v>
      </c>
      <c r="AJ52" s="1">
        <v>4480.61</v>
      </c>
      <c r="AK52" s="1">
        <v>0</v>
      </c>
      <c r="AL52" s="1">
        <v>8120.95</v>
      </c>
      <c r="AM52" s="8">
        <f t="shared" si="8"/>
        <v>0</v>
      </c>
      <c r="AN52" s="8">
        <f t="shared" si="9"/>
        <v>60485.35000000001</v>
      </c>
      <c r="AO52" s="23">
        <f t="shared" si="10"/>
        <v>60485.35000000001</v>
      </c>
      <c r="AP52" s="9"/>
      <c r="AQ52" s="9"/>
      <c r="AR52" s="9"/>
      <c r="AS52" s="9"/>
      <c r="AT52" s="9">
        <f aca="true" t="shared" si="19" ref="AT52:AT65">0.013*E52</f>
        <v>8.4175</v>
      </c>
      <c r="AU52" s="9">
        <f t="shared" si="18"/>
        <v>60493.767500000016</v>
      </c>
      <c r="AV52" s="2">
        <f aca="true" t="shared" si="20" ref="AV52:AV64">(E52*0.08)*2</f>
        <v>103.60000000000001</v>
      </c>
      <c r="AW52" s="2"/>
      <c r="AX52" s="1">
        <v>-3425.98</v>
      </c>
      <c r="AY52" s="1"/>
      <c r="AZ52" s="26">
        <f t="shared" si="11"/>
        <v>11489.512499999995</v>
      </c>
      <c r="BA52" s="81">
        <v>7755.35</v>
      </c>
      <c r="BB52" s="1"/>
    </row>
    <row r="53" spans="1:54" ht="15">
      <c r="A53" s="1">
        <v>46</v>
      </c>
      <c r="B53" s="1" t="s">
        <v>38</v>
      </c>
      <c r="C53" s="1">
        <v>1529</v>
      </c>
      <c r="D53" s="1">
        <v>84.5</v>
      </c>
      <c r="E53" s="1">
        <f t="shared" si="15"/>
        <v>1613.5</v>
      </c>
      <c r="F53" s="1">
        <v>13.82</v>
      </c>
      <c r="G53" s="2">
        <f t="shared" si="1"/>
        <v>22298.57</v>
      </c>
      <c r="H53" s="2">
        <f t="shared" si="4"/>
        <v>133791.41999999998</v>
      </c>
      <c r="I53" s="2">
        <f t="shared" si="5"/>
        <v>13.82</v>
      </c>
      <c r="J53" s="2">
        <f t="shared" si="6"/>
        <v>22298.57</v>
      </c>
      <c r="K53" s="2">
        <f t="shared" si="7"/>
        <v>133791.41999999998</v>
      </c>
      <c r="L53" s="11">
        <f t="shared" si="2"/>
        <v>267582.83999999997</v>
      </c>
      <c r="M53" s="26">
        <v>-214146.11980000007</v>
      </c>
      <c r="N53" s="29">
        <f t="shared" si="3"/>
        <v>53436.720199999894</v>
      </c>
      <c r="O53" s="1">
        <v>0</v>
      </c>
      <c r="P53" s="1">
        <v>4212.64</v>
      </c>
      <c r="Q53" s="1">
        <v>0</v>
      </c>
      <c r="R53" s="1">
        <v>4212.64</v>
      </c>
      <c r="S53" s="61">
        <v>0</v>
      </c>
      <c r="T53" s="1">
        <v>5373.05</v>
      </c>
      <c r="U53" s="28">
        <v>0</v>
      </c>
      <c r="V53" s="28">
        <v>5200.44</v>
      </c>
      <c r="W53" s="54">
        <v>0</v>
      </c>
      <c r="X53" s="54">
        <v>4212.64</v>
      </c>
      <c r="Y53" s="1">
        <v>0</v>
      </c>
      <c r="Z53" s="1">
        <v>4212.64</v>
      </c>
      <c r="AA53" s="28">
        <v>0</v>
      </c>
      <c r="AB53" s="28">
        <v>4212.638</v>
      </c>
      <c r="AC53" s="62">
        <v>0</v>
      </c>
      <c r="AD53" s="62">
        <v>4212.64</v>
      </c>
      <c r="AE53" s="28">
        <v>0</v>
      </c>
      <c r="AF53" s="28">
        <v>4660</v>
      </c>
      <c r="AG53" s="28">
        <v>0</v>
      </c>
      <c r="AH53" s="28">
        <v>7512.13</v>
      </c>
      <c r="AI53" s="1">
        <v>0</v>
      </c>
      <c r="AJ53" s="1">
        <v>4212.64</v>
      </c>
      <c r="AK53" s="1">
        <v>0</v>
      </c>
      <c r="AL53" s="1">
        <v>4212.64</v>
      </c>
      <c r="AM53" s="8">
        <f t="shared" si="8"/>
        <v>0</v>
      </c>
      <c r="AN53" s="8">
        <f t="shared" si="9"/>
        <v>56446.738</v>
      </c>
      <c r="AO53" s="23">
        <f t="shared" si="10"/>
        <v>56446.738</v>
      </c>
      <c r="AP53" s="9"/>
      <c r="AQ53" s="9">
        <v>1380</v>
      </c>
      <c r="AR53" s="9"/>
      <c r="AS53" s="9"/>
      <c r="AT53" s="9">
        <f t="shared" si="19"/>
        <v>20.9755</v>
      </c>
      <c r="AU53" s="9">
        <f t="shared" si="18"/>
        <v>57847.7135</v>
      </c>
      <c r="AV53" s="2">
        <f t="shared" si="20"/>
        <v>258.16</v>
      </c>
      <c r="AW53" s="2"/>
      <c r="AX53" s="1">
        <v>51096.35</v>
      </c>
      <c r="AY53" s="1"/>
      <c r="AZ53" s="26">
        <f t="shared" si="11"/>
        <v>-55249.1833000001</v>
      </c>
      <c r="BA53" s="81">
        <v>202311.02</v>
      </c>
      <c r="BB53" s="1"/>
    </row>
    <row r="54" spans="1:77" s="16" customFormat="1" ht="15">
      <c r="A54" s="1">
        <v>47</v>
      </c>
      <c r="B54" s="1" t="s">
        <v>39</v>
      </c>
      <c r="C54" s="1">
        <v>614.1</v>
      </c>
      <c r="D54" s="1">
        <v>45.2</v>
      </c>
      <c r="E54" s="1">
        <f t="shared" si="15"/>
        <v>659.3000000000001</v>
      </c>
      <c r="F54" s="1">
        <v>8.81</v>
      </c>
      <c r="G54" s="2">
        <f t="shared" si="1"/>
        <v>5808.433000000001</v>
      </c>
      <c r="H54" s="2">
        <f t="shared" si="4"/>
        <v>34850.598000000005</v>
      </c>
      <c r="I54" s="2">
        <f t="shared" si="5"/>
        <v>8.81</v>
      </c>
      <c r="J54" s="2">
        <f t="shared" si="6"/>
        <v>5808.433000000001</v>
      </c>
      <c r="K54" s="2">
        <f t="shared" si="7"/>
        <v>34850.598000000005</v>
      </c>
      <c r="L54" s="11">
        <f t="shared" si="2"/>
        <v>69701.19600000001</v>
      </c>
      <c r="M54" s="26">
        <v>-196186.26739999998</v>
      </c>
      <c r="N54" s="29">
        <f t="shared" si="3"/>
        <v>-126485.07139999997</v>
      </c>
      <c r="O54" s="1">
        <v>0</v>
      </c>
      <c r="P54" s="1">
        <v>20078.23</v>
      </c>
      <c r="Q54" s="1">
        <v>0</v>
      </c>
      <c r="R54" s="1">
        <v>2211.42</v>
      </c>
      <c r="S54" s="61">
        <v>0</v>
      </c>
      <c r="T54" s="1">
        <v>7208.83</v>
      </c>
      <c r="U54" s="28">
        <v>0</v>
      </c>
      <c r="V54" s="28">
        <v>1843.49</v>
      </c>
      <c r="W54" s="54">
        <v>0</v>
      </c>
      <c r="X54" s="54">
        <v>1843.49</v>
      </c>
      <c r="Y54" s="1">
        <v>0</v>
      </c>
      <c r="Z54" s="1">
        <v>1843.49</v>
      </c>
      <c r="AA54" s="28">
        <v>0</v>
      </c>
      <c r="AB54" s="28">
        <v>1843.494</v>
      </c>
      <c r="AC54" s="62">
        <v>0</v>
      </c>
      <c r="AD54" s="62">
        <v>1843.49</v>
      </c>
      <c r="AE54" s="28">
        <v>0</v>
      </c>
      <c r="AF54" s="28">
        <v>5259.4</v>
      </c>
      <c r="AG54" s="28">
        <v>0</v>
      </c>
      <c r="AH54" s="28">
        <v>3003.9</v>
      </c>
      <c r="AI54" s="1">
        <v>0</v>
      </c>
      <c r="AJ54" s="1">
        <v>1843.49</v>
      </c>
      <c r="AK54" s="1">
        <v>0</v>
      </c>
      <c r="AL54" s="1">
        <v>1843.49</v>
      </c>
      <c r="AM54" s="8">
        <f t="shared" si="8"/>
        <v>0</v>
      </c>
      <c r="AN54" s="8">
        <f t="shared" si="9"/>
        <v>50666.214</v>
      </c>
      <c r="AO54" s="23">
        <f t="shared" si="10"/>
        <v>50666.214</v>
      </c>
      <c r="AP54" s="9"/>
      <c r="AQ54" s="9"/>
      <c r="AR54" s="9"/>
      <c r="AS54" s="9"/>
      <c r="AT54" s="9">
        <f t="shared" si="19"/>
        <v>8.5709</v>
      </c>
      <c r="AU54" s="9">
        <f t="shared" si="18"/>
        <v>50674.7849</v>
      </c>
      <c r="AV54" s="2">
        <f t="shared" si="20"/>
        <v>105.48800000000001</v>
      </c>
      <c r="AW54" s="2"/>
      <c r="AX54" s="1">
        <v>29714.54</v>
      </c>
      <c r="AY54" s="1"/>
      <c r="AZ54" s="26">
        <f t="shared" si="11"/>
        <v>-206768.90829999998</v>
      </c>
      <c r="BA54" s="81">
        <v>105449.72</v>
      </c>
      <c r="BB54" s="1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</row>
    <row r="55" spans="1:54" ht="15.75" customHeight="1">
      <c r="A55" s="1">
        <v>48</v>
      </c>
      <c r="B55" s="1" t="s">
        <v>40</v>
      </c>
      <c r="C55" s="1">
        <v>1639.6</v>
      </c>
      <c r="D55" s="1">
        <v>149.1</v>
      </c>
      <c r="E55" s="1">
        <f t="shared" si="15"/>
        <v>1788.6999999999998</v>
      </c>
      <c r="F55" s="1">
        <v>13.35</v>
      </c>
      <c r="G55" s="2">
        <f t="shared" si="1"/>
        <v>23879.144999999997</v>
      </c>
      <c r="H55" s="2">
        <f t="shared" si="4"/>
        <v>143274.87</v>
      </c>
      <c r="I55" s="2">
        <f t="shared" si="5"/>
        <v>13.35</v>
      </c>
      <c r="J55" s="2">
        <f t="shared" si="6"/>
        <v>23879.144999999997</v>
      </c>
      <c r="K55" s="2">
        <f t="shared" si="7"/>
        <v>143274.87</v>
      </c>
      <c r="L55" s="11">
        <f t="shared" si="2"/>
        <v>286549.74</v>
      </c>
      <c r="M55" s="26">
        <v>-169880.8362</v>
      </c>
      <c r="N55" s="29">
        <f t="shared" si="3"/>
        <v>116668.9038</v>
      </c>
      <c r="O55" s="1">
        <v>0</v>
      </c>
      <c r="P55" s="1">
        <v>7581.17</v>
      </c>
      <c r="Q55" s="1">
        <v>0</v>
      </c>
      <c r="R55" s="1">
        <v>10412.86</v>
      </c>
      <c r="S55" s="61">
        <v>0</v>
      </c>
      <c r="T55" s="1">
        <v>65221.74</v>
      </c>
      <c r="U55" s="28">
        <v>0</v>
      </c>
      <c r="V55" s="28">
        <v>7581.17</v>
      </c>
      <c r="W55" s="54">
        <v>0</v>
      </c>
      <c r="X55" s="54">
        <v>10677.07</v>
      </c>
      <c r="Y55" s="1">
        <v>0</v>
      </c>
      <c r="Z55" s="1">
        <v>10104.37</v>
      </c>
      <c r="AA55" s="28">
        <v>0</v>
      </c>
      <c r="AB55" s="28">
        <v>10699.365</v>
      </c>
      <c r="AC55" s="62">
        <v>0</v>
      </c>
      <c r="AD55" s="62">
        <v>10104.37</v>
      </c>
      <c r="AE55" s="28">
        <v>0</v>
      </c>
      <c r="AF55" s="28">
        <v>15281.87</v>
      </c>
      <c r="AG55" s="28">
        <v>0</v>
      </c>
      <c r="AH55" s="28">
        <v>8741.58</v>
      </c>
      <c r="AI55" s="1">
        <v>0</v>
      </c>
      <c r="AJ55" s="1">
        <v>7581.17</v>
      </c>
      <c r="AK55" s="1">
        <v>0</v>
      </c>
      <c r="AL55" s="1">
        <v>23398.55</v>
      </c>
      <c r="AM55" s="8">
        <f t="shared" si="8"/>
        <v>0</v>
      </c>
      <c r="AN55" s="8">
        <f t="shared" si="9"/>
        <v>187385.28499999997</v>
      </c>
      <c r="AO55" s="23">
        <f t="shared" si="10"/>
        <v>187385.28499999997</v>
      </c>
      <c r="AP55" s="9"/>
      <c r="AQ55" s="9">
        <f>17527.83+1725+1725</f>
        <v>20977.83</v>
      </c>
      <c r="AR55" s="9"/>
      <c r="AS55" s="9"/>
      <c r="AT55" s="9">
        <f t="shared" si="19"/>
        <v>23.253099999999996</v>
      </c>
      <c r="AU55" s="9">
        <f>AO55+AP55+AQ55+AR55+AS55</f>
        <v>208363.115</v>
      </c>
      <c r="AV55" s="2">
        <f t="shared" si="20"/>
        <v>286.19199999999995</v>
      </c>
      <c r="AW55" s="2"/>
      <c r="AX55" s="1">
        <v>114312.75</v>
      </c>
      <c r="AY55" s="1"/>
      <c r="AZ55" s="26">
        <f t="shared" si="11"/>
        <v>-205720.76919999998</v>
      </c>
      <c r="BA55" s="81">
        <v>146727.49</v>
      </c>
      <c r="BB55" s="1"/>
    </row>
    <row r="56" spans="1:54" ht="15.75" customHeight="1">
      <c r="A56" s="1">
        <v>49</v>
      </c>
      <c r="B56" s="1" t="s">
        <v>41</v>
      </c>
      <c r="C56" s="1">
        <v>1847</v>
      </c>
      <c r="D56" s="1">
        <v>159.2</v>
      </c>
      <c r="E56" s="1">
        <f t="shared" si="15"/>
        <v>2006.2</v>
      </c>
      <c r="F56" s="1">
        <v>12.84</v>
      </c>
      <c r="G56" s="2">
        <f t="shared" si="1"/>
        <v>25759.608</v>
      </c>
      <c r="H56" s="2">
        <f t="shared" si="4"/>
        <v>154557.648</v>
      </c>
      <c r="I56" s="2">
        <f t="shared" si="5"/>
        <v>12.84</v>
      </c>
      <c r="J56" s="2">
        <f t="shared" si="6"/>
        <v>25759.608</v>
      </c>
      <c r="K56" s="2">
        <f t="shared" si="7"/>
        <v>154557.648</v>
      </c>
      <c r="L56" s="11">
        <f t="shared" si="2"/>
        <v>309115.296</v>
      </c>
      <c r="M56" s="26"/>
      <c r="N56" s="29">
        <f t="shared" si="3"/>
        <v>309115.296</v>
      </c>
      <c r="O56" s="1">
        <v>0</v>
      </c>
      <c r="P56" s="1">
        <v>15384.65</v>
      </c>
      <c r="Q56" s="1">
        <v>0</v>
      </c>
      <c r="R56" s="1">
        <v>47587.44</v>
      </c>
      <c r="S56" s="61">
        <v>0</v>
      </c>
      <c r="T56" s="1">
        <v>75039.11</v>
      </c>
      <c r="U56" s="28">
        <v>0</v>
      </c>
      <c r="V56" s="28">
        <v>10850.49</v>
      </c>
      <c r="W56" s="54">
        <v>0</v>
      </c>
      <c r="X56" s="54">
        <v>11302.72</v>
      </c>
      <c r="Y56" s="1">
        <v>0</v>
      </c>
      <c r="Z56" s="1">
        <v>13134.59</v>
      </c>
      <c r="AA56" s="28">
        <v>0</v>
      </c>
      <c r="AB56" s="28">
        <v>12006.216</v>
      </c>
      <c r="AC56" s="62">
        <v>0</v>
      </c>
      <c r="AD56" s="62">
        <v>22520.37</v>
      </c>
      <c r="AE56" s="28">
        <v>0</v>
      </c>
      <c r="AF56" s="28">
        <v>12663.38</v>
      </c>
      <c r="AG56" s="28">
        <v>0</v>
      </c>
      <c r="AH56" s="28">
        <v>14063.3</v>
      </c>
      <c r="AI56" s="1">
        <v>0</v>
      </c>
      <c r="AJ56" s="1">
        <v>72001.26</v>
      </c>
      <c r="AK56" s="1">
        <v>0</v>
      </c>
      <c r="AL56" s="1">
        <v>8473.98</v>
      </c>
      <c r="AM56" s="8">
        <f t="shared" si="8"/>
        <v>0</v>
      </c>
      <c r="AN56" s="8">
        <f t="shared" si="9"/>
        <v>315027.506</v>
      </c>
      <c r="AO56" s="23">
        <f t="shared" si="10"/>
        <v>315027.506</v>
      </c>
      <c r="AP56" s="9"/>
      <c r="AQ56" s="9"/>
      <c r="AR56" s="9"/>
      <c r="AS56" s="9"/>
      <c r="AT56" s="9">
        <f t="shared" si="19"/>
        <v>26.0806</v>
      </c>
      <c r="AU56" s="9">
        <f>AO56+AP56+AQ56+AR56+AS56</f>
        <v>315027.506</v>
      </c>
      <c r="AV56" s="2">
        <f t="shared" si="20"/>
        <v>320.992</v>
      </c>
      <c r="AW56" s="2"/>
      <c r="AX56" s="1">
        <v>31915.67</v>
      </c>
      <c r="AY56" s="1"/>
      <c r="AZ56" s="26">
        <f t="shared" si="11"/>
        <v>-37506.88800000002</v>
      </c>
      <c r="BA56" s="81">
        <v>224062.97</v>
      </c>
      <c r="BB56" s="1"/>
    </row>
    <row r="57" spans="1:54" ht="15.75" customHeight="1">
      <c r="A57" s="1">
        <v>50</v>
      </c>
      <c r="B57" s="1" t="s">
        <v>42</v>
      </c>
      <c r="C57" s="1">
        <v>2512.26</v>
      </c>
      <c r="D57" s="1">
        <v>251.9</v>
      </c>
      <c r="E57" s="1">
        <f t="shared" si="15"/>
        <v>2764.1600000000003</v>
      </c>
      <c r="F57" s="1">
        <v>13.82</v>
      </c>
      <c r="G57" s="2">
        <f t="shared" si="1"/>
        <v>38200.69120000001</v>
      </c>
      <c r="H57" s="2">
        <f t="shared" si="4"/>
        <v>229204.14720000006</v>
      </c>
      <c r="I57" s="2">
        <f t="shared" si="5"/>
        <v>13.82</v>
      </c>
      <c r="J57" s="2">
        <f t="shared" si="6"/>
        <v>38200.69120000001</v>
      </c>
      <c r="K57" s="2">
        <f t="shared" si="7"/>
        <v>229204.14720000006</v>
      </c>
      <c r="L57" s="11">
        <f t="shared" si="2"/>
        <v>458408.29440000013</v>
      </c>
      <c r="M57" s="26"/>
      <c r="N57" s="29">
        <f t="shared" si="3"/>
        <v>458408.29440000013</v>
      </c>
      <c r="O57" s="1">
        <v>4892.28</v>
      </c>
      <c r="P57" s="1">
        <v>4722.92</v>
      </c>
      <c r="Q57" s="1">
        <v>17229.63</v>
      </c>
      <c r="R57" s="1">
        <v>24072.41</v>
      </c>
      <c r="S57" s="61">
        <v>58822.54</v>
      </c>
      <c r="T57" s="1">
        <v>15491.85</v>
      </c>
      <c r="U57" s="28">
        <v>4892.28</v>
      </c>
      <c r="V57" s="28">
        <v>6854.72</v>
      </c>
      <c r="W57" s="54">
        <v>10420.28</v>
      </c>
      <c r="X57" s="54">
        <v>6854.72</v>
      </c>
      <c r="Y57" s="1">
        <v>10420.28</v>
      </c>
      <c r="Z57" s="1">
        <v>182639.57</v>
      </c>
      <c r="AA57" s="28">
        <v>27795.29</v>
      </c>
      <c r="AB57" s="28">
        <v>7302.08</v>
      </c>
      <c r="AC57" s="62">
        <v>12817.39</v>
      </c>
      <c r="AD57" s="62">
        <v>6854.72</v>
      </c>
      <c r="AE57" s="28">
        <v>15490.6</v>
      </c>
      <c r="AF57" s="28">
        <v>12424.63</v>
      </c>
      <c r="AG57" s="28">
        <v>17105.41</v>
      </c>
      <c r="AH57" s="28">
        <v>7490.38</v>
      </c>
      <c r="AI57" s="1">
        <v>7680.78</v>
      </c>
      <c r="AJ57" s="1">
        <v>8187.91</v>
      </c>
      <c r="AK57" s="1">
        <v>23754.58</v>
      </c>
      <c r="AL57" s="1">
        <v>6854.72</v>
      </c>
      <c r="AM57" s="8">
        <f t="shared" si="8"/>
        <v>211321.33999999997</v>
      </c>
      <c r="AN57" s="8">
        <f t="shared" si="9"/>
        <v>289750.62999999995</v>
      </c>
      <c r="AO57" s="23">
        <f t="shared" si="10"/>
        <v>501071.9699999999</v>
      </c>
      <c r="AP57" s="9"/>
      <c r="AQ57" s="9"/>
      <c r="AR57" s="9"/>
      <c r="AS57" s="9"/>
      <c r="AT57" s="9">
        <f t="shared" si="19"/>
        <v>35.93408</v>
      </c>
      <c r="AU57" s="9">
        <f>AO57+AP57+AQ57+AR57+AS57</f>
        <v>501071.9699999999</v>
      </c>
      <c r="AV57" s="2">
        <f t="shared" si="20"/>
        <v>442.26560000000006</v>
      </c>
      <c r="AW57" s="2">
        <v>1796.57</v>
      </c>
      <c r="AX57" s="1">
        <v>0</v>
      </c>
      <c r="AY57" s="1"/>
      <c r="AZ57" s="26">
        <f t="shared" si="11"/>
        <v>-40424.839999999786</v>
      </c>
      <c r="BA57" s="81">
        <v>180292.34</v>
      </c>
      <c r="BB57" s="1"/>
    </row>
    <row r="58" spans="1:54" ht="15">
      <c r="A58" s="1">
        <v>51</v>
      </c>
      <c r="B58" s="1" t="s">
        <v>43</v>
      </c>
      <c r="C58" s="1">
        <v>2009.5</v>
      </c>
      <c r="D58" s="1">
        <v>0</v>
      </c>
      <c r="E58" s="1">
        <f t="shared" si="15"/>
        <v>2009.5</v>
      </c>
      <c r="F58" s="1">
        <v>13.35</v>
      </c>
      <c r="G58" s="2">
        <f t="shared" si="1"/>
        <v>26826.825</v>
      </c>
      <c r="H58" s="2">
        <f t="shared" si="4"/>
        <v>160960.95</v>
      </c>
      <c r="I58" s="2">
        <f t="shared" si="5"/>
        <v>13.35</v>
      </c>
      <c r="J58" s="2">
        <f t="shared" si="6"/>
        <v>26826.825</v>
      </c>
      <c r="K58" s="2">
        <f t="shared" si="7"/>
        <v>160960.95</v>
      </c>
      <c r="L58" s="11">
        <f t="shared" si="2"/>
        <v>321921.9</v>
      </c>
      <c r="M58" s="26">
        <v>-88125.76019999999</v>
      </c>
      <c r="N58" s="29">
        <f t="shared" si="3"/>
        <v>233796.13980000003</v>
      </c>
      <c r="O58" s="1">
        <v>0</v>
      </c>
      <c r="P58" s="1">
        <v>8974.74</v>
      </c>
      <c r="Q58" s="1">
        <v>0</v>
      </c>
      <c r="R58" s="1">
        <v>61419.45</v>
      </c>
      <c r="S58" s="61">
        <v>0</v>
      </c>
      <c r="T58" s="1">
        <v>14900.72</v>
      </c>
      <c r="U58" s="28">
        <v>0</v>
      </c>
      <c r="V58" s="28">
        <v>23842.92</v>
      </c>
      <c r="W58" s="54">
        <v>0</v>
      </c>
      <c r="X58" s="54">
        <v>14561.93</v>
      </c>
      <c r="Y58" s="1">
        <v>0</v>
      </c>
      <c r="Z58" s="1">
        <v>40411.97</v>
      </c>
      <c r="AA58" s="28">
        <v>0</v>
      </c>
      <c r="AB58" s="28">
        <v>31919.617999999995</v>
      </c>
      <c r="AC58" s="62">
        <v>0</v>
      </c>
      <c r="AD58" s="62">
        <v>41562.61</v>
      </c>
      <c r="AE58" s="28">
        <v>0</v>
      </c>
      <c r="AF58" s="28">
        <v>34599.84</v>
      </c>
      <c r="AG58" s="28">
        <v>0</v>
      </c>
      <c r="AH58" s="28">
        <v>9644.27</v>
      </c>
      <c r="AI58" s="1">
        <v>0</v>
      </c>
      <c r="AJ58" s="1">
        <v>8483.86</v>
      </c>
      <c r="AK58" s="1">
        <v>0</v>
      </c>
      <c r="AL58" s="1">
        <v>24873.49</v>
      </c>
      <c r="AM58" s="8">
        <f t="shared" si="8"/>
        <v>0</v>
      </c>
      <c r="AN58" s="8">
        <f t="shared" si="9"/>
        <v>315195.41799999995</v>
      </c>
      <c r="AO58" s="23">
        <f t="shared" si="10"/>
        <v>315195.41799999995</v>
      </c>
      <c r="AP58" s="9"/>
      <c r="AQ58" s="9">
        <f>1380+42149.5</f>
        <v>43529.5</v>
      </c>
      <c r="AR58" s="9"/>
      <c r="AS58" s="9"/>
      <c r="AT58" s="9">
        <f t="shared" si="19"/>
        <v>26.1235</v>
      </c>
      <c r="AU58" s="9">
        <f>AO58+AP58+AQ58+AR58+AS58+AT58</f>
        <v>358751.04149999993</v>
      </c>
      <c r="AV58" s="2">
        <f t="shared" si="20"/>
        <v>321.52</v>
      </c>
      <c r="AW58" s="2"/>
      <c r="AX58" s="1">
        <v>52391.15</v>
      </c>
      <c r="AY58" s="1"/>
      <c r="AZ58" s="26">
        <f t="shared" si="11"/>
        <v>-177024.5316999999</v>
      </c>
      <c r="BA58" s="81">
        <v>132567.16</v>
      </c>
      <c r="BB58" s="1"/>
    </row>
    <row r="59" spans="1:54" ht="15">
      <c r="A59" s="1">
        <v>52</v>
      </c>
      <c r="B59" s="1" t="s">
        <v>44</v>
      </c>
      <c r="C59" s="1">
        <v>1272.3</v>
      </c>
      <c r="D59" s="1">
        <v>0</v>
      </c>
      <c r="E59" s="1">
        <f t="shared" si="15"/>
        <v>1272.3</v>
      </c>
      <c r="F59" s="1">
        <v>13.44</v>
      </c>
      <c r="G59" s="2">
        <f t="shared" si="1"/>
        <v>17099.712</v>
      </c>
      <c r="H59" s="2">
        <f t="shared" si="4"/>
        <v>102598.272</v>
      </c>
      <c r="I59" s="2">
        <f t="shared" si="5"/>
        <v>13.44</v>
      </c>
      <c r="J59" s="2">
        <f t="shared" si="6"/>
        <v>17099.712</v>
      </c>
      <c r="K59" s="2">
        <f t="shared" si="7"/>
        <v>102598.272</v>
      </c>
      <c r="L59" s="11">
        <f t="shared" si="2"/>
        <v>205196.544</v>
      </c>
      <c r="M59" s="26"/>
      <c r="N59" s="29">
        <f t="shared" si="3"/>
        <v>205196.544</v>
      </c>
      <c r="O59" s="1">
        <v>3598.77</v>
      </c>
      <c r="P59" s="1">
        <v>4122.37</v>
      </c>
      <c r="Q59" s="1">
        <v>9964.17</v>
      </c>
      <c r="R59" s="1">
        <v>3363.73</v>
      </c>
      <c r="S59" s="61">
        <v>3246.982</v>
      </c>
      <c r="T59" s="1">
        <v>3363.73</v>
      </c>
      <c r="U59" s="28">
        <v>4399.922</v>
      </c>
      <c r="V59" s="28">
        <v>4662.42</v>
      </c>
      <c r="W59" s="54">
        <v>31041.734999999997</v>
      </c>
      <c r="X59" s="54">
        <v>11123.86</v>
      </c>
      <c r="Y59" s="1">
        <v>53640.76</v>
      </c>
      <c r="Z59" s="1">
        <v>3363.73</v>
      </c>
      <c r="AA59" s="28">
        <v>3880.5149999999994</v>
      </c>
      <c r="AB59" s="28">
        <v>3363.734</v>
      </c>
      <c r="AC59" s="62">
        <v>3880.5149999999994</v>
      </c>
      <c r="AD59" s="62">
        <v>3363.73</v>
      </c>
      <c r="AE59" s="28">
        <v>78810.87</v>
      </c>
      <c r="AF59" s="28">
        <v>9357.86</v>
      </c>
      <c r="AG59" s="28">
        <v>2611.3219999999997</v>
      </c>
      <c r="AH59" s="28">
        <v>3999.39</v>
      </c>
      <c r="AI59" s="1">
        <v>2086.57</v>
      </c>
      <c r="AJ59" s="1">
        <v>3363.73</v>
      </c>
      <c r="AK59" s="1">
        <v>2086.57</v>
      </c>
      <c r="AL59" s="1">
        <v>3363.73</v>
      </c>
      <c r="AM59" s="8">
        <f t="shared" si="8"/>
        <v>199248.701</v>
      </c>
      <c r="AN59" s="8">
        <f t="shared" si="9"/>
        <v>56812.01400000001</v>
      </c>
      <c r="AO59" s="23">
        <f t="shared" si="10"/>
        <v>256060.71500000003</v>
      </c>
      <c r="AP59" s="9"/>
      <c r="AQ59" s="9"/>
      <c r="AR59" s="9"/>
      <c r="AS59" s="9"/>
      <c r="AT59" s="9">
        <f t="shared" si="19"/>
        <v>16.5399</v>
      </c>
      <c r="AU59" s="9">
        <f>AO59+AP59+AQ59+AR59+AS59</f>
        <v>256060.71500000003</v>
      </c>
      <c r="AV59" s="2">
        <f t="shared" si="20"/>
        <v>203.56799999999998</v>
      </c>
      <c r="AW59" s="2"/>
      <c r="AX59" s="1">
        <v>5929.6</v>
      </c>
      <c r="AY59" s="1"/>
      <c r="AZ59" s="26">
        <f t="shared" si="11"/>
        <v>-56590.20300000003</v>
      </c>
      <c r="BA59" s="81">
        <v>61438.77</v>
      </c>
      <c r="BB59" s="1"/>
    </row>
    <row r="60" spans="1:54" ht="15">
      <c r="A60" s="1">
        <v>53</v>
      </c>
      <c r="B60" s="1" t="s">
        <v>45</v>
      </c>
      <c r="C60" s="1">
        <v>1950</v>
      </c>
      <c r="D60" s="1">
        <v>221.8</v>
      </c>
      <c r="E60" s="1">
        <f t="shared" si="15"/>
        <v>2171.8</v>
      </c>
      <c r="F60" s="1">
        <v>13.44</v>
      </c>
      <c r="G60" s="2">
        <f t="shared" si="1"/>
        <v>29188.992000000002</v>
      </c>
      <c r="H60" s="2">
        <f t="shared" si="4"/>
        <v>175133.95200000002</v>
      </c>
      <c r="I60" s="2">
        <f t="shared" si="5"/>
        <v>13.44</v>
      </c>
      <c r="J60" s="2">
        <f t="shared" si="6"/>
        <v>29188.992000000002</v>
      </c>
      <c r="K60" s="2">
        <f t="shared" si="7"/>
        <v>175133.95200000002</v>
      </c>
      <c r="L60" s="11">
        <f t="shared" si="2"/>
        <v>350267.90400000004</v>
      </c>
      <c r="M60" s="26">
        <v>-148483.07079999987</v>
      </c>
      <c r="N60" s="29">
        <f t="shared" si="3"/>
        <v>201784.83320000017</v>
      </c>
      <c r="O60" s="1">
        <v>0</v>
      </c>
      <c r="P60" s="1">
        <v>5590.53</v>
      </c>
      <c r="Q60" s="1">
        <v>0</v>
      </c>
      <c r="R60" s="1">
        <v>54451.03</v>
      </c>
      <c r="S60" s="61">
        <v>0</v>
      </c>
      <c r="T60" s="1">
        <v>15223.56</v>
      </c>
      <c r="U60" s="28">
        <v>0</v>
      </c>
      <c r="V60" s="28">
        <v>19202.76</v>
      </c>
      <c r="W60" s="54">
        <v>0</v>
      </c>
      <c r="X60" s="54">
        <v>9816.96</v>
      </c>
      <c r="Y60" s="1">
        <v>0</v>
      </c>
      <c r="Z60" s="1">
        <v>7797.02</v>
      </c>
      <c r="AA60" s="28">
        <v>0</v>
      </c>
      <c r="AB60" s="28">
        <v>19192.226</v>
      </c>
      <c r="AC60" s="62">
        <v>0</v>
      </c>
      <c r="AD60" s="62">
        <v>27978.43</v>
      </c>
      <c r="AE60" s="28">
        <v>0</v>
      </c>
      <c r="AF60" s="28">
        <v>7647.14</v>
      </c>
      <c r="AG60" s="28">
        <v>0</v>
      </c>
      <c r="AH60" s="28">
        <v>9690.65</v>
      </c>
      <c r="AI60" s="1">
        <v>0</v>
      </c>
      <c r="AJ60" s="1">
        <v>11703.85</v>
      </c>
      <c r="AK60" s="1">
        <v>0</v>
      </c>
      <c r="AL60" s="1">
        <v>5590.53</v>
      </c>
      <c r="AM60" s="8">
        <f t="shared" si="8"/>
        <v>0</v>
      </c>
      <c r="AN60" s="8">
        <f t="shared" si="9"/>
        <v>193884.68600000002</v>
      </c>
      <c r="AO60" s="23">
        <f t="shared" si="10"/>
        <v>193884.68600000002</v>
      </c>
      <c r="AP60" s="9"/>
      <c r="AQ60" s="9"/>
      <c r="AR60" s="9"/>
      <c r="AS60" s="9"/>
      <c r="AT60" s="9">
        <f t="shared" si="19"/>
        <v>28.2334</v>
      </c>
      <c r="AU60" s="9">
        <f>AO60+AP60+AQ60+AR60+AS60+AT60</f>
        <v>193912.9194</v>
      </c>
      <c r="AV60" s="2">
        <f t="shared" si="20"/>
        <v>347.48800000000006</v>
      </c>
      <c r="AW60" s="2"/>
      <c r="AX60" s="1">
        <v>74979.74</v>
      </c>
      <c r="AY60" s="1"/>
      <c r="AZ60" s="26">
        <f t="shared" si="11"/>
        <v>-66760.33819999985</v>
      </c>
      <c r="BA60" s="81">
        <v>212673.96</v>
      </c>
      <c r="BB60" s="1"/>
    </row>
    <row r="61" spans="1:54" ht="15.75" customHeight="1">
      <c r="A61" s="1">
        <v>54</v>
      </c>
      <c r="B61" s="1" t="s">
        <v>46</v>
      </c>
      <c r="C61" s="1">
        <v>1072.8</v>
      </c>
      <c r="D61" s="1">
        <v>217.6</v>
      </c>
      <c r="E61" s="1">
        <f t="shared" si="15"/>
        <v>1290.3999999999999</v>
      </c>
      <c r="F61" s="1">
        <v>13.47</v>
      </c>
      <c r="G61" s="2">
        <f t="shared" si="1"/>
        <v>17381.688</v>
      </c>
      <c r="H61" s="2">
        <f t="shared" si="4"/>
        <v>104290.128</v>
      </c>
      <c r="I61" s="2">
        <f t="shared" si="5"/>
        <v>13.47</v>
      </c>
      <c r="J61" s="2">
        <f t="shared" si="6"/>
        <v>17381.688</v>
      </c>
      <c r="K61" s="2">
        <f t="shared" si="7"/>
        <v>104290.128</v>
      </c>
      <c r="L61" s="11">
        <f t="shared" si="2"/>
        <v>208580.256</v>
      </c>
      <c r="M61" s="26">
        <v>-21221.616</v>
      </c>
      <c r="N61" s="29">
        <f t="shared" si="3"/>
        <v>187358.63999999998</v>
      </c>
      <c r="O61" s="1">
        <v>2284.54</v>
      </c>
      <c r="P61" s="1">
        <v>3409.37</v>
      </c>
      <c r="Q61" s="1">
        <v>47076.44</v>
      </c>
      <c r="R61" s="1">
        <v>5150.54</v>
      </c>
      <c r="S61" s="61">
        <v>13640.249</v>
      </c>
      <c r="T61" s="1">
        <v>18767.4</v>
      </c>
      <c r="U61" s="28">
        <v>34969.719</v>
      </c>
      <c r="V61" s="28">
        <v>3409.37</v>
      </c>
      <c r="W61" s="54">
        <v>10392.899000000001</v>
      </c>
      <c r="X61" s="54">
        <v>3409.37</v>
      </c>
      <c r="Y61" s="1">
        <v>4865.94</v>
      </c>
      <c r="Z61" s="1">
        <v>3409.37</v>
      </c>
      <c r="AA61" s="28">
        <v>8806.109</v>
      </c>
      <c r="AB61" s="28">
        <v>12598.086</v>
      </c>
      <c r="AC61" s="62">
        <v>4865.939</v>
      </c>
      <c r="AD61" s="62">
        <v>3409.37</v>
      </c>
      <c r="AE61" s="28">
        <v>4865.94</v>
      </c>
      <c r="AF61" s="28">
        <v>3409.37</v>
      </c>
      <c r="AG61" s="28">
        <v>7666.529</v>
      </c>
      <c r="AH61" s="28">
        <v>4045.03</v>
      </c>
      <c r="AI61" s="1">
        <v>2284.54</v>
      </c>
      <c r="AJ61" s="1">
        <v>3409.37</v>
      </c>
      <c r="AK61" s="1">
        <v>34321.24</v>
      </c>
      <c r="AL61" s="1">
        <v>10411.41</v>
      </c>
      <c r="AM61" s="8">
        <f t="shared" si="8"/>
        <v>176040.084</v>
      </c>
      <c r="AN61" s="8">
        <f t="shared" si="9"/>
        <v>74838.05600000001</v>
      </c>
      <c r="AO61" s="23">
        <f t="shared" si="10"/>
        <v>250878.14</v>
      </c>
      <c r="AP61" s="9"/>
      <c r="AQ61" s="9"/>
      <c r="AR61" s="9"/>
      <c r="AS61" s="9"/>
      <c r="AT61" s="9">
        <f t="shared" si="19"/>
        <v>16.775199999999998</v>
      </c>
      <c r="AU61" s="9">
        <f>AO61+AP61+AQ61+AR61+AS61+AT61</f>
        <v>250894.91520000002</v>
      </c>
      <c r="AV61" s="2">
        <f t="shared" si="20"/>
        <v>206.46399999999997</v>
      </c>
      <c r="AW61" s="2"/>
      <c r="AX61" s="1">
        <v>0.88</v>
      </c>
      <c r="AY61" s="1"/>
      <c r="AZ61" s="26">
        <f t="shared" si="11"/>
        <v>-63330.69120000003</v>
      </c>
      <c r="BA61" s="81">
        <v>178575.78</v>
      </c>
      <c r="BB61" s="1"/>
    </row>
    <row r="62" spans="1:54" ht="15.75" customHeight="1">
      <c r="A62" s="1">
        <v>55</v>
      </c>
      <c r="B62" s="1" t="s">
        <v>47</v>
      </c>
      <c r="C62" s="1">
        <v>2565.3</v>
      </c>
      <c r="D62" s="1">
        <v>0</v>
      </c>
      <c r="E62" s="1">
        <f t="shared" si="15"/>
        <v>2565.3</v>
      </c>
      <c r="F62" s="1">
        <v>13.82</v>
      </c>
      <c r="G62" s="2">
        <f t="shared" si="1"/>
        <v>35452.446</v>
      </c>
      <c r="H62" s="2">
        <f t="shared" si="4"/>
        <v>212714.67600000004</v>
      </c>
      <c r="I62" s="2">
        <f t="shared" si="5"/>
        <v>13.82</v>
      </c>
      <c r="J62" s="2">
        <f t="shared" si="6"/>
        <v>35452.446</v>
      </c>
      <c r="K62" s="2">
        <f t="shared" si="7"/>
        <v>212714.67600000004</v>
      </c>
      <c r="L62" s="11">
        <f t="shared" si="2"/>
        <v>425429.3520000001</v>
      </c>
      <c r="M62" s="26">
        <v>-147333.1864</v>
      </c>
      <c r="N62" s="29">
        <f t="shared" si="3"/>
        <v>278096.16560000007</v>
      </c>
      <c r="O62" s="1">
        <v>4542.88</v>
      </c>
      <c r="P62" s="1">
        <v>6573.6</v>
      </c>
      <c r="Q62" s="1">
        <v>46253.11</v>
      </c>
      <c r="R62" s="1">
        <v>6573.6</v>
      </c>
      <c r="S62" s="61">
        <v>23583.982</v>
      </c>
      <c r="T62" s="1">
        <v>8573.37</v>
      </c>
      <c r="U62" s="28">
        <v>4542.882</v>
      </c>
      <c r="V62" s="28">
        <v>6573.6</v>
      </c>
      <c r="W62" s="54">
        <v>9676.082</v>
      </c>
      <c r="X62" s="54">
        <v>8563.03</v>
      </c>
      <c r="Y62" s="1">
        <v>19161.29</v>
      </c>
      <c r="Z62" s="1">
        <v>7163.8</v>
      </c>
      <c r="AA62" s="28">
        <v>30195.932</v>
      </c>
      <c r="AB62" s="28">
        <v>47049.428</v>
      </c>
      <c r="AC62" s="62">
        <v>10970.272</v>
      </c>
      <c r="AD62" s="62">
        <v>7910.36</v>
      </c>
      <c r="AE62" s="28">
        <v>9676.08</v>
      </c>
      <c r="AF62" s="28">
        <v>14016.73</v>
      </c>
      <c r="AG62" s="28">
        <v>15013.302</v>
      </c>
      <c r="AH62" s="28">
        <v>9348.34</v>
      </c>
      <c r="AI62" s="1">
        <v>9245.38</v>
      </c>
      <c r="AJ62" s="1">
        <v>8311.62</v>
      </c>
      <c r="AK62" s="1">
        <v>7356.25</v>
      </c>
      <c r="AL62" s="1">
        <v>6573.6</v>
      </c>
      <c r="AM62" s="8">
        <f t="shared" si="8"/>
        <v>190217.44199999998</v>
      </c>
      <c r="AN62" s="8">
        <f t="shared" si="9"/>
        <v>137231.07799999998</v>
      </c>
      <c r="AO62" s="23">
        <f t="shared" si="10"/>
        <v>327448.51999999996</v>
      </c>
      <c r="AP62" s="9"/>
      <c r="AQ62" s="9">
        <f>1725+71841.05</f>
        <v>73566.05</v>
      </c>
      <c r="AR62" s="9"/>
      <c r="AS62" s="9"/>
      <c r="AT62" s="9">
        <f t="shared" si="19"/>
        <v>33.3489</v>
      </c>
      <c r="AU62" s="9">
        <f>AO62+AP62+AQ62+AR62+AS62+AT62</f>
        <v>401047.91889999993</v>
      </c>
      <c r="AV62" s="2">
        <f t="shared" si="20"/>
        <v>410.44800000000004</v>
      </c>
      <c r="AW62" s="2">
        <v>1668.29</v>
      </c>
      <c r="AX62" s="1">
        <v>54609.78</v>
      </c>
      <c r="AY62" s="1"/>
      <c r="AZ62" s="26">
        <f t="shared" si="11"/>
        <v>-175482.79529999985</v>
      </c>
      <c r="BA62" s="81">
        <v>264979.65</v>
      </c>
      <c r="BB62" s="1"/>
    </row>
    <row r="63" spans="1:54" ht="15.75" customHeight="1">
      <c r="A63" s="1">
        <v>56</v>
      </c>
      <c r="B63" s="1" t="s">
        <v>48</v>
      </c>
      <c r="C63" s="1">
        <v>4518.2</v>
      </c>
      <c r="D63" s="1">
        <v>294.2</v>
      </c>
      <c r="E63" s="1">
        <f t="shared" si="15"/>
        <v>4812.4</v>
      </c>
      <c r="F63" s="1">
        <v>13.82</v>
      </c>
      <c r="G63" s="2">
        <f t="shared" si="1"/>
        <v>66507.368</v>
      </c>
      <c r="H63" s="2">
        <f t="shared" si="4"/>
        <v>399044.208</v>
      </c>
      <c r="I63" s="2">
        <f t="shared" si="5"/>
        <v>13.82</v>
      </c>
      <c r="J63" s="2">
        <f t="shared" si="6"/>
        <v>66507.368</v>
      </c>
      <c r="K63" s="2">
        <f t="shared" si="7"/>
        <v>399044.208</v>
      </c>
      <c r="L63" s="11">
        <f t="shared" si="2"/>
        <v>798088.416</v>
      </c>
      <c r="M63" s="26"/>
      <c r="N63" s="29">
        <f t="shared" si="3"/>
        <v>798088.416</v>
      </c>
      <c r="O63" s="1">
        <v>17454.4</v>
      </c>
      <c r="P63" s="1">
        <v>41839.29</v>
      </c>
      <c r="Q63" s="1">
        <v>21715</v>
      </c>
      <c r="R63" s="1">
        <v>20845.21</v>
      </c>
      <c r="S63" s="61">
        <v>116774.59</v>
      </c>
      <c r="T63" s="1">
        <v>12353.1</v>
      </c>
      <c r="U63" s="28">
        <v>11824.65</v>
      </c>
      <c r="V63" s="28">
        <v>18984.97</v>
      </c>
      <c r="W63" s="54">
        <v>18145.01</v>
      </c>
      <c r="X63" s="54">
        <v>48657.89</v>
      </c>
      <c r="Y63" s="1">
        <v>107621.55</v>
      </c>
      <c r="Z63" s="1">
        <v>12353.1</v>
      </c>
      <c r="AA63" s="28">
        <v>32684.49</v>
      </c>
      <c r="AB63" s="28">
        <v>21541.82</v>
      </c>
      <c r="AC63" s="62">
        <v>18145.01</v>
      </c>
      <c r="AD63" s="62">
        <v>23006.48</v>
      </c>
      <c r="AE63" s="28">
        <v>36690.87</v>
      </c>
      <c r="AF63" s="28">
        <v>31258.23</v>
      </c>
      <c r="AG63" s="28">
        <v>19015.28</v>
      </c>
      <c r="AH63" s="28">
        <v>22965.99</v>
      </c>
      <c r="AI63" s="1">
        <v>9803.58</v>
      </c>
      <c r="AJ63" s="1">
        <v>19820.48</v>
      </c>
      <c r="AK63" s="1">
        <v>39397.2</v>
      </c>
      <c r="AL63" s="1">
        <v>20682.98</v>
      </c>
      <c r="AM63" s="8">
        <f t="shared" si="8"/>
        <v>449271.63</v>
      </c>
      <c r="AN63" s="8">
        <f t="shared" si="9"/>
        <v>294309.54000000004</v>
      </c>
      <c r="AO63" s="23">
        <f t="shared" si="10"/>
        <v>743581.17</v>
      </c>
      <c r="AP63" s="9"/>
      <c r="AQ63" s="9"/>
      <c r="AR63" s="9"/>
      <c r="AS63" s="9"/>
      <c r="AT63" s="9">
        <f t="shared" si="19"/>
        <v>62.56119999999999</v>
      </c>
      <c r="AU63" s="9">
        <f>AO63+AP63+AQ63+AR63+AS63+AT63</f>
        <v>743643.7312</v>
      </c>
      <c r="AV63" s="2">
        <f t="shared" si="20"/>
        <v>769.9839999999999</v>
      </c>
      <c r="AW63" s="2">
        <v>3128.06</v>
      </c>
      <c r="AX63" s="1">
        <v>20300.68</v>
      </c>
      <c r="AY63" s="1"/>
      <c r="AZ63" s="26">
        <f t="shared" si="11"/>
        <v>38042.048799999924</v>
      </c>
      <c r="BA63" s="81">
        <v>485743.19</v>
      </c>
      <c r="BB63" s="1"/>
    </row>
    <row r="64" spans="1:54" ht="15.75" customHeight="1">
      <c r="A64" s="1">
        <v>57</v>
      </c>
      <c r="B64" s="1" t="s">
        <v>49</v>
      </c>
      <c r="C64" s="1">
        <v>802.6</v>
      </c>
      <c r="D64" s="1">
        <v>0</v>
      </c>
      <c r="E64" s="1">
        <f t="shared" si="15"/>
        <v>802.6</v>
      </c>
      <c r="F64" s="1">
        <v>10.09</v>
      </c>
      <c r="G64" s="2">
        <f t="shared" si="1"/>
        <v>8098.234</v>
      </c>
      <c r="H64" s="2">
        <f t="shared" si="4"/>
        <v>48589.404</v>
      </c>
      <c r="I64" s="2">
        <f t="shared" si="5"/>
        <v>10.09</v>
      </c>
      <c r="J64" s="2">
        <f t="shared" si="6"/>
        <v>8098.234</v>
      </c>
      <c r="K64" s="2">
        <f t="shared" si="7"/>
        <v>48589.404</v>
      </c>
      <c r="L64" s="11">
        <f t="shared" si="2"/>
        <v>97178.808</v>
      </c>
      <c r="M64" s="26">
        <v>-185370.28399999996</v>
      </c>
      <c r="N64" s="29">
        <f t="shared" si="3"/>
        <v>-88191.47599999995</v>
      </c>
      <c r="O64" s="1">
        <v>0</v>
      </c>
      <c r="P64" s="1">
        <v>3940.05</v>
      </c>
      <c r="Q64" s="1">
        <v>0</v>
      </c>
      <c r="R64" s="1">
        <v>2198.88</v>
      </c>
      <c r="S64" s="61">
        <v>6095.43</v>
      </c>
      <c r="T64" s="1">
        <v>6562.62</v>
      </c>
      <c r="U64" s="28">
        <v>0</v>
      </c>
      <c r="V64" s="28">
        <v>2198.88</v>
      </c>
      <c r="W64" s="54">
        <v>0</v>
      </c>
      <c r="X64" s="54">
        <v>2198.88</v>
      </c>
      <c r="Y64" s="1">
        <v>0</v>
      </c>
      <c r="Z64" s="1">
        <v>15026.28</v>
      </c>
      <c r="AA64" s="28">
        <v>0</v>
      </c>
      <c r="AB64" s="28">
        <v>2198.878</v>
      </c>
      <c r="AC64" s="62">
        <v>0</v>
      </c>
      <c r="AD64" s="62">
        <v>2198.88</v>
      </c>
      <c r="AE64" s="28">
        <v>0</v>
      </c>
      <c r="AF64" s="28">
        <v>2198.88</v>
      </c>
      <c r="AG64" s="28">
        <v>524.75</v>
      </c>
      <c r="AH64" s="28">
        <v>2198.88</v>
      </c>
      <c r="AI64" s="1">
        <v>0</v>
      </c>
      <c r="AJ64" s="1">
        <v>2198.88</v>
      </c>
      <c r="AK64" s="1">
        <v>0</v>
      </c>
      <c r="AL64" s="1">
        <v>2198.88</v>
      </c>
      <c r="AM64" s="8">
        <f t="shared" si="8"/>
        <v>6620.18</v>
      </c>
      <c r="AN64" s="8">
        <f t="shared" si="9"/>
        <v>45318.86799999999</v>
      </c>
      <c r="AO64" s="23">
        <f t="shared" si="10"/>
        <v>51939.04799999999</v>
      </c>
      <c r="AP64" s="9"/>
      <c r="AQ64" s="9"/>
      <c r="AR64" s="9"/>
      <c r="AS64" s="9"/>
      <c r="AT64" s="9">
        <f t="shared" si="19"/>
        <v>10.4338</v>
      </c>
      <c r="AU64" s="9">
        <f>AO64+AP64+AQ64+AR64+AS64</f>
        <v>51939.04799999999</v>
      </c>
      <c r="AV64" s="2">
        <f t="shared" si="20"/>
        <v>128.416</v>
      </c>
      <c r="AW64" s="2">
        <v>521.69</v>
      </c>
      <c r="AX64" s="1">
        <v>33687.97</v>
      </c>
      <c r="AY64" s="1"/>
      <c r="AZ64" s="26">
        <f t="shared" si="11"/>
        <v>-173168.38799999995</v>
      </c>
      <c r="BA64" s="81">
        <v>17647.71</v>
      </c>
      <c r="BB64" s="1"/>
    </row>
    <row r="65" spans="1:54" ht="15.75" customHeight="1">
      <c r="A65" s="1">
        <v>58</v>
      </c>
      <c r="B65" s="1" t="s">
        <v>50</v>
      </c>
      <c r="C65" s="1">
        <v>292.3</v>
      </c>
      <c r="D65" s="1">
        <v>0</v>
      </c>
      <c r="E65" s="1">
        <f t="shared" si="15"/>
        <v>292.3</v>
      </c>
      <c r="F65" s="1">
        <v>6.1</v>
      </c>
      <c r="G65" s="2">
        <f t="shared" si="1"/>
        <v>1783.03</v>
      </c>
      <c r="H65" s="2">
        <f t="shared" si="4"/>
        <v>10698.18</v>
      </c>
      <c r="I65" s="2">
        <f t="shared" si="5"/>
        <v>6.1</v>
      </c>
      <c r="J65" s="2">
        <f t="shared" si="6"/>
        <v>1783.03</v>
      </c>
      <c r="K65" s="2">
        <f t="shared" si="7"/>
        <v>10698.18</v>
      </c>
      <c r="L65" s="11">
        <f t="shared" si="2"/>
        <v>21396.36</v>
      </c>
      <c r="M65" s="26">
        <v>-45993.1958</v>
      </c>
      <c r="N65" s="29">
        <f t="shared" si="3"/>
        <v>-24596.8358</v>
      </c>
      <c r="O65" s="1">
        <v>0</v>
      </c>
      <c r="P65" s="1">
        <v>724.9</v>
      </c>
      <c r="Q65" s="1">
        <v>0</v>
      </c>
      <c r="R65" s="1">
        <v>724.9</v>
      </c>
      <c r="S65" s="61">
        <v>1160.41</v>
      </c>
      <c r="T65" s="1">
        <v>724.9</v>
      </c>
      <c r="U65" s="28">
        <v>0</v>
      </c>
      <c r="V65" s="28">
        <v>724.9</v>
      </c>
      <c r="W65" s="54">
        <v>0</v>
      </c>
      <c r="X65" s="54">
        <v>724.9</v>
      </c>
      <c r="Y65" s="1">
        <v>0</v>
      </c>
      <c r="Z65" s="1">
        <v>724.9</v>
      </c>
      <c r="AA65" s="28">
        <v>0</v>
      </c>
      <c r="AB65" s="28">
        <v>1370.6039999999998</v>
      </c>
      <c r="AC65" s="62">
        <v>0</v>
      </c>
      <c r="AD65" s="62">
        <v>724.9</v>
      </c>
      <c r="AE65" s="28">
        <v>0</v>
      </c>
      <c r="AF65" s="28">
        <v>724.9</v>
      </c>
      <c r="AG65" s="28">
        <v>524.75</v>
      </c>
      <c r="AH65" s="28">
        <v>724.9</v>
      </c>
      <c r="AI65" s="1">
        <v>0</v>
      </c>
      <c r="AJ65" s="1">
        <v>724.9</v>
      </c>
      <c r="AK65" s="1">
        <v>0</v>
      </c>
      <c r="AL65" s="1">
        <v>724.9</v>
      </c>
      <c r="AM65" s="8">
        <f t="shared" si="8"/>
        <v>1685.16</v>
      </c>
      <c r="AN65" s="8">
        <f t="shared" si="9"/>
        <v>9344.503999999997</v>
      </c>
      <c r="AO65" s="23">
        <f t="shared" si="10"/>
        <v>11029.663999999997</v>
      </c>
      <c r="AP65" s="9"/>
      <c r="AQ65" s="9"/>
      <c r="AR65" s="9"/>
      <c r="AS65" s="9"/>
      <c r="AT65" s="9">
        <f t="shared" si="19"/>
        <v>3.7999</v>
      </c>
      <c r="AU65" s="9">
        <f>AO65+AP65+AQ65+AR65+AS65</f>
        <v>11029.663999999997</v>
      </c>
      <c r="AV65" s="2">
        <v>359.53</v>
      </c>
      <c r="AW65" s="2">
        <v>190</v>
      </c>
      <c r="AX65" s="1">
        <v>27675.44</v>
      </c>
      <c r="AY65" s="1"/>
      <c r="AZ65" s="26">
        <f t="shared" si="11"/>
        <v>-62752.409799999994</v>
      </c>
      <c r="BA65" s="81">
        <v>145837.21</v>
      </c>
      <c r="BB65" s="1"/>
    </row>
    <row r="66" spans="1:54" ht="15.75" customHeight="1">
      <c r="A66" s="1">
        <v>59</v>
      </c>
      <c r="B66" s="1" t="s">
        <v>51</v>
      </c>
      <c r="C66" s="1">
        <v>461.4</v>
      </c>
      <c r="D66" s="1">
        <v>0</v>
      </c>
      <c r="E66" s="1">
        <f t="shared" si="15"/>
        <v>461.4</v>
      </c>
      <c r="F66" s="1">
        <v>8.12</v>
      </c>
      <c r="G66" s="2">
        <f t="shared" si="1"/>
        <v>3746.5679999999993</v>
      </c>
      <c r="H66" s="2">
        <f t="shared" si="4"/>
        <v>22479.407999999996</v>
      </c>
      <c r="I66" s="2">
        <f t="shared" si="5"/>
        <v>8.12</v>
      </c>
      <c r="J66" s="2">
        <f t="shared" si="6"/>
        <v>3746.5679999999993</v>
      </c>
      <c r="K66" s="2">
        <f t="shared" si="7"/>
        <v>22479.407999999996</v>
      </c>
      <c r="L66" s="11">
        <f t="shared" si="2"/>
        <v>44958.81599999999</v>
      </c>
      <c r="M66" s="26">
        <v>-2316.0258000000035</v>
      </c>
      <c r="N66" s="29">
        <f t="shared" si="3"/>
        <v>42642.79019999999</v>
      </c>
      <c r="O66" s="1">
        <v>0</v>
      </c>
      <c r="P66" s="1">
        <v>1352.7</v>
      </c>
      <c r="Q66" s="1">
        <v>0</v>
      </c>
      <c r="R66" s="1">
        <v>1352.7</v>
      </c>
      <c r="S66" s="61">
        <v>0</v>
      </c>
      <c r="T66" s="1">
        <v>2513.11</v>
      </c>
      <c r="U66" s="28">
        <v>0</v>
      </c>
      <c r="V66" s="28">
        <v>1352.7</v>
      </c>
      <c r="W66" s="54">
        <v>0</v>
      </c>
      <c r="X66" s="54">
        <v>9451.9</v>
      </c>
      <c r="Y66" s="1">
        <v>0</v>
      </c>
      <c r="Z66" s="1">
        <v>1352.7</v>
      </c>
      <c r="AA66" s="28">
        <v>0</v>
      </c>
      <c r="AB66" s="28">
        <v>1352.702</v>
      </c>
      <c r="AC66" s="62">
        <v>0</v>
      </c>
      <c r="AD66" s="62">
        <v>1144.27</v>
      </c>
      <c r="AE66" s="28">
        <v>0</v>
      </c>
      <c r="AF66" s="28">
        <v>1352.7</v>
      </c>
      <c r="AG66" s="28">
        <v>0</v>
      </c>
      <c r="AH66" s="28">
        <v>8342.56</v>
      </c>
      <c r="AI66" s="1">
        <v>0</v>
      </c>
      <c r="AJ66" s="1">
        <v>1352.7</v>
      </c>
      <c r="AK66" s="1">
        <v>0</v>
      </c>
      <c r="AL66" s="1">
        <v>1352.7</v>
      </c>
      <c r="AM66" s="8">
        <f t="shared" si="8"/>
        <v>0</v>
      </c>
      <c r="AN66" s="8">
        <f t="shared" si="9"/>
        <v>32273.442000000003</v>
      </c>
      <c r="AO66" s="23">
        <f t="shared" si="10"/>
        <v>32273.442000000003</v>
      </c>
      <c r="AP66" s="9"/>
      <c r="AQ66" s="9">
        <v>690</v>
      </c>
      <c r="AR66" s="9"/>
      <c r="AS66" s="9"/>
      <c r="AT66" s="9"/>
      <c r="AU66" s="9">
        <f>AO66+AP66+AQ66+AR66+AS66+AT66</f>
        <v>32963.442</v>
      </c>
      <c r="AV66" s="2"/>
      <c r="AW66" s="2"/>
      <c r="AX66" s="1">
        <v>89098.07</v>
      </c>
      <c r="AY66" s="1"/>
      <c r="AZ66" s="26">
        <f t="shared" si="11"/>
        <v>-79418.72180000003</v>
      </c>
      <c r="BA66" s="81">
        <v>36469.31</v>
      </c>
      <c r="BB66" s="1"/>
    </row>
    <row r="67" spans="1:54" ht="15.75" customHeight="1">
      <c r="A67" s="1">
        <v>60</v>
      </c>
      <c r="B67" s="1" t="s">
        <v>52</v>
      </c>
      <c r="C67" s="1">
        <v>2977.9</v>
      </c>
      <c r="D67" s="1">
        <v>0</v>
      </c>
      <c r="E67" s="1">
        <f t="shared" si="15"/>
        <v>2977.9</v>
      </c>
      <c r="F67" s="1">
        <v>14.26</v>
      </c>
      <c r="G67" s="2">
        <f t="shared" si="1"/>
        <v>42464.854</v>
      </c>
      <c r="H67" s="2">
        <f t="shared" si="4"/>
        <v>254789.124</v>
      </c>
      <c r="I67" s="2">
        <f t="shared" si="5"/>
        <v>14.26</v>
      </c>
      <c r="J67" s="2">
        <f t="shared" si="6"/>
        <v>42464.854</v>
      </c>
      <c r="K67" s="2">
        <f t="shared" si="7"/>
        <v>254789.124</v>
      </c>
      <c r="L67" s="11">
        <f t="shared" si="2"/>
        <v>509578.248</v>
      </c>
      <c r="M67" s="26"/>
      <c r="N67" s="29">
        <f t="shared" si="3"/>
        <v>509578.248</v>
      </c>
      <c r="O67" s="1">
        <v>16333.44</v>
      </c>
      <c r="P67" s="1">
        <v>7802.8</v>
      </c>
      <c r="Q67" s="1">
        <v>43616.03</v>
      </c>
      <c r="R67" s="1">
        <v>7802.8</v>
      </c>
      <c r="S67" s="61">
        <v>42073.834</v>
      </c>
      <c r="T67" s="1">
        <v>7802.8</v>
      </c>
      <c r="U67" s="28">
        <v>5271.414</v>
      </c>
      <c r="V67" s="28">
        <v>17421.45</v>
      </c>
      <c r="W67" s="54">
        <v>11227.813999999998</v>
      </c>
      <c r="X67" s="54">
        <v>7802.8</v>
      </c>
      <c r="Y67" s="1">
        <v>11579.54</v>
      </c>
      <c r="Z67" s="1">
        <v>7995.18</v>
      </c>
      <c r="AA67" s="28">
        <v>11227.813999999998</v>
      </c>
      <c r="AB67" s="28">
        <v>22252.806</v>
      </c>
      <c r="AC67" s="62">
        <v>12028.443999999998</v>
      </c>
      <c r="AD67" s="62">
        <v>51527.37</v>
      </c>
      <c r="AE67" s="28">
        <v>12875.2</v>
      </c>
      <c r="AF67" s="28">
        <v>46087.07</v>
      </c>
      <c r="AG67" s="28">
        <v>9664.454</v>
      </c>
      <c r="AH67" s="28">
        <v>12437.94</v>
      </c>
      <c r="AI67" s="1">
        <v>5843.42</v>
      </c>
      <c r="AJ67" s="1">
        <v>14692.26</v>
      </c>
      <c r="AK67" s="1">
        <v>36158.63</v>
      </c>
      <c r="AL67" s="1">
        <v>12608.26</v>
      </c>
      <c r="AM67" s="8">
        <f t="shared" si="8"/>
        <v>217900.034</v>
      </c>
      <c r="AN67" s="8">
        <f t="shared" si="9"/>
        <v>216233.53600000005</v>
      </c>
      <c r="AO67" s="23">
        <f t="shared" si="10"/>
        <v>434133.57000000007</v>
      </c>
      <c r="AP67" s="9"/>
      <c r="AQ67" s="9"/>
      <c r="AR67" s="9"/>
      <c r="AS67" s="9"/>
      <c r="AT67" s="9">
        <f>0.013*E67</f>
        <v>38.7127</v>
      </c>
      <c r="AU67" s="9">
        <f>AO67+AP67+AQ67+AR67+AS67+AT67</f>
        <v>434172.28270000004</v>
      </c>
      <c r="AV67" s="2">
        <f>(E67*0.08)*2</f>
        <v>476.464</v>
      </c>
      <c r="AW67" s="2"/>
      <c r="AX67" s="1">
        <v>15.93</v>
      </c>
      <c r="AY67" s="1"/>
      <c r="AZ67" s="26">
        <f t="shared" si="11"/>
        <v>75866.4993</v>
      </c>
      <c r="BA67" s="81">
        <v>231917.49</v>
      </c>
      <c r="BB67" s="1"/>
    </row>
    <row r="68" spans="1:54" ht="15.75" customHeight="1">
      <c r="A68" s="1">
        <v>61</v>
      </c>
      <c r="B68" s="1" t="s">
        <v>53</v>
      </c>
      <c r="C68" s="1">
        <v>3397.3</v>
      </c>
      <c r="D68" s="1">
        <v>142.4</v>
      </c>
      <c r="E68" s="1">
        <f t="shared" si="15"/>
        <v>3539.7000000000003</v>
      </c>
      <c r="F68" s="1">
        <v>14.26</v>
      </c>
      <c r="G68" s="2">
        <f t="shared" si="1"/>
        <v>50476.122</v>
      </c>
      <c r="H68" s="2">
        <f t="shared" si="4"/>
        <v>302856.732</v>
      </c>
      <c r="I68" s="2">
        <f t="shared" si="5"/>
        <v>14.26</v>
      </c>
      <c r="J68" s="2">
        <f t="shared" si="6"/>
        <v>50476.122</v>
      </c>
      <c r="K68" s="2">
        <f t="shared" si="7"/>
        <v>302856.732</v>
      </c>
      <c r="L68" s="11">
        <f t="shared" si="2"/>
        <v>605713.464</v>
      </c>
      <c r="M68" s="26"/>
      <c r="N68" s="29">
        <f t="shared" si="3"/>
        <v>605713.464</v>
      </c>
      <c r="O68" s="1">
        <v>29500.08</v>
      </c>
      <c r="P68" s="1">
        <v>10320.08</v>
      </c>
      <c r="Q68" s="1">
        <v>74846.43</v>
      </c>
      <c r="R68" s="1">
        <v>22341.86</v>
      </c>
      <c r="S68" s="61">
        <v>37244.599</v>
      </c>
      <c r="T68" s="1">
        <v>8986.89</v>
      </c>
      <c r="U68" s="28">
        <v>13625.958999999999</v>
      </c>
      <c r="V68" s="28">
        <v>22291.92</v>
      </c>
      <c r="W68" s="54">
        <v>150112.339</v>
      </c>
      <c r="X68" s="54">
        <v>12099.43</v>
      </c>
      <c r="Y68" s="1">
        <v>13344.67</v>
      </c>
      <c r="Z68" s="1">
        <v>23489.82</v>
      </c>
      <c r="AA68" s="28">
        <v>88587.109</v>
      </c>
      <c r="AB68" s="28">
        <v>27336.996</v>
      </c>
      <c r="AC68" s="62">
        <v>13344.669</v>
      </c>
      <c r="AD68" s="62">
        <v>94298.14</v>
      </c>
      <c r="AE68" s="28">
        <v>13344.67</v>
      </c>
      <c r="AF68" s="28">
        <v>15652.72</v>
      </c>
      <c r="AG68" s="28">
        <v>16318.628999999997</v>
      </c>
      <c r="AH68" s="28">
        <v>14428.01</v>
      </c>
      <c r="AI68" s="1">
        <v>6837.28</v>
      </c>
      <c r="AJ68" s="1">
        <v>10320.08</v>
      </c>
      <c r="AK68" s="1">
        <v>13576.09</v>
      </c>
      <c r="AL68" s="1">
        <v>12986.37</v>
      </c>
      <c r="AM68" s="8">
        <f t="shared" si="8"/>
        <v>470682.52400000003</v>
      </c>
      <c r="AN68" s="8">
        <f t="shared" si="9"/>
        <v>274552.316</v>
      </c>
      <c r="AO68" s="23">
        <f t="shared" si="10"/>
        <v>745234.8400000001</v>
      </c>
      <c r="AP68" s="9"/>
      <c r="AQ68" s="9"/>
      <c r="AR68" s="9"/>
      <c r="AS68" s="9"/>
      <c r="AT68" s="9">
        <f>0.013*E68</f>
        <v>46.0161</v>
      </c>
      <c r="AU68" s="9">
        <f>AO68+AP68+AQ68+AR68+AS68</f>
        <v>745234.8400000001</v>
      </c>
      <c r="AV68" s="2">
        <f>(E68*0.08)*2</f>
        <v>566.3520000000001</v>
      </c>
      <c r="AW68" s="2"/>
      <c r="AX68" s="1">
        <v>-3501.34</v>
      </c>
      <c r="AY68" s="1"/>
      <c r="AZ68" s="26">
        <f t="shared" si="11"/>
        <v>-135453.68400000004</v>
      </c>
      <c r="BA68" s="81">
        <v>230439.42</v>
      </c>
      <c r="BB68" s="1"/>
    </row>
    <row r="69" spans="1:54" ht="15.75" customHeight="1">
      <c r="A69" s="1">
        <v>62</v>
      </c>
      <c r="B69" s="1" t="s">
        <v>54</v>
      </c>
      <c r="C69" s="1">
        <v>516.5</v>
      </c>
      <c r="D69" s="1">
        <v>0</v>
      </c>
      <c r="E69" s="1">
        <f t="shared" si="15"/>
        <v>516.5</v>
      </c>
      <c r="F69" s="1">
        <v>11.78</v>
      </c>
      <c r="G69" s="2">
        <f t="shared" si="1"/>
        <v>6084.37</v>
      </c>
      <c r="H69" s="2">
        <f t="shared" si="4"/>
        <v>36506.22</v>
      </c>
      <c r="I69" s="2">
        <f t="shared" si="5"/>
        <v>11.78</v>
      </c>
      <c r="J69" s="2">
        <f t="shared" si="6"/>
        <v>6084.37</v>
      </c>
      <c r="K69" s="2">
        <f t="shared" si="7"/>
        <v>36506.22</v>
      </c>
      <c r="L69" s="11">
        <f t="shared" si="2"/>
        <v>73012.44</v>
      </c>
      <c r="M69" s="26"/>
      <c r="N69" s="29">
        <f t="shared" si="3"/>
        <v>73012.44</v>
      </c>
      <c r="O69" s="1">
        <v>680</v>
      </c>
      <c r="P69" s="1">
        <v>3226.64</v>
      </c>
      <c r="Q69" s="1">
        <v>0</v>
      </c>
      <c r="R69" s="1">
        <v>1444.55</v>
      </c>
      <c r="S69" s="61">
        <v>437.61</v>
      </c>
      <c r="T69" s="1">
        <v>3226.64</v>
      </c>
      <c r="U69" s="28">
        <v>0</v>
      </c>
      <c r="V69" s="28">
        <v>1526.36</v>
      </c>
      <c r="W69" s="54">
        <v>0</v>
      </c>
      <c r="X69" s="54">
        <v>1280.92</v>
      </c>
      <c r="Y69" s="1">
        <v>0</v>
      </c>
      <c r="Z69" s="1">
        <v>1280.92</v>
      </c>
      <c r="AA69" s="28">
        <v>0</v>
      </c>
      <c r="AB69" s="28">
        <v>1611.67</v>
      </c>
      <c r="AC69" s="62">
        <v>0</v>
      </c>
      <c r="AD69" s="62">
        <v>1280.92</v>
      </c>
      <c r="AE69" s="28">
        <v>14394.8</v>
      </c>
      <c r="AF69" s="28">
        <v>1280.92</v>
      </c>
      <c r="AG69" s="28">
        <v>524.75</v>
      </c>
      <c r="AH69" s="28">
        <v>1446.29</v>
      </c>
      <c r="AI69" s="1">
        <v>0</v>
      </c>
      <c r="AJ69" s="1">
        <v>1280.92</v>
      </c>
      <c r="AK69" s="1">
        <v>2272.46</v>
      </c>
      <c r="AL69" s="1">
        <v>1653.13</v>
      </c>
      <c r="AM69" s="8">
        <f t="shared" si="8"/>
        <v>18309.62</v>
      </c>
      <c r="AN69" s="8">
        <f t="shared" si="9"/>
        <v>20539.88</v>
      </c>
      <c r="AO69" s="23">
        <f t="shared" si="10"/>
        <v>38849.5</v>
      </c>
      <c r="AP69" s="9"/>
      <c r="AQ69" s="9"/>
      <c r="AR69" s="9"/>
      <c r="AS69" s="9"/>
      <c r="AT69" s="9"/>
      <c r="AU69" s="9">
        <f aca="true" t="shared" si="21" ref="AU69:AU74">AO69+AP69+AQ69+AR69+AS69+AT69</f>
        <v>38849.5</v>
      </c>
      <c r="AV69" s="2"/>
      <c r="AW69" s="2"/>
      <c r="AX69" s="1">
        <v>-15.5</v>
      </c>
      <c r="AY69" s="1"/>
      <c r="AZ69" s="26">
        <f t="shared" si="11"/>
        <v>34178.44</v>
      </c>
      <c r="BA69" s="81">
        <v>179141.66</v>
      </c>
      <c r="BB69" s="1"/>
    </row>
    <row r="70" spans="1:54" ht="15.75" customHeight="1">
      <c r="A70" s="1">
        <v>63</v>
      </c>
      <c r="B70" s="1" t="s">
        <v>55</v>
      </c>
      <c r="C70" s="1">
        <v>506.8</v>
      </c>
      <c r="D70" s="1">
        <v>0</v>
      </c>
      <c r="E70" s="1">
        <f t="shared" si="15"/>
        <v>506.8</v>
      </c>
      <c r="F70" s="1">
        <v>8.08</v>
      </c>
      <c r="G70" s="2">
        <f t="shared" si="1"/>
        <v>4094.944</v>
      </c>
      <c r="H70" s="2">
        <f t="shared" si="4"/>
        <v>24569.664</v>
      </c>
      <c r="I70" s="2">
        <f t="shared" si="5"/>
        <v>8.08</v>
      </c>
      <c r="J70" s="2">
        <f t="shared" si="6"/>
        <v>4094.944</v>
      </c>
      <c r="K70" s="2">
        <f t="shared" si="7"/>
        <v>24569.664</v>
      </c>
      <c r="L70" s="11">
        <f t="shared" si="2"/>
        <v>49139.328</v>
      </c>
      <c r="M70" s="26"/>
      <c r="N70" s="29">
        <f t="shared" si="3"/>
        <v>49139.328</v>
      </c>
      <c r="O70" s="1">
        <v>680</v>
      </c>
      <c r="P70" s="1">
        <v>1251.16</v>
      </c>
      <c r="Q70" s="1">
        <v>0</v>
      </c>
      <c r="R70" s="1">
        <v>1251.16</v>
      </c>
      <c r="S70" s="61">
        <v>437.61</v>
      </c>
      <c r="T70" s="1">
        <v>5160.7</v>
      </c>
      <c r="U70" s="28">
        <v>0</v>
      </c>
      <c r="V70" s="28">
        <v>1578.41</v>
      </c>
      <c r="W70" s="54">
        <v>0</v>
      </c>
      <c r="X70" s="54">
        <v>1251.16</v>
      </c>
      <c r="Y70" s="1">
        <v>0</v>
      </c>
      <c r="Z70" s="1">
        <v>1251.16</v>
      </c>
      <c r="AA70" s="28">
        <v>0</v>
      </c>
      <c r="AB70" s="28">
        <v>1499.22</v>
      </c>
      <c r="AC70" s="62">
        <v>0</v>
      </c>
      <c r="AD70" s="62">
        <v>1251.16</v>
      </c>
      <c r="AE70" s="28">
        <v>0</v>
      </c>
      <c r="AF70" s="28">
        <v>1251.16</v>
      </c>
      <c r="AG70" s="28">
        <v>524.75</v>
      </c>
      <c r="AH70" s="28">
        <v>1251.16</v>
      </c>
      <c r="AI70" s="1">
        <v>0</v>
      </c>
      <c r="AJ70" s="1">
        <v>1251.16</v>
      </c>
      <c r="AK70" s="1">
        <v>2272.46</v>
      </c>
      <c r="AL70" s="1">
        <v>1251.16</v>
      </c>
      <c r="AM70" s="8">
        <f t="shared" si="8"/>
        <v>3914.82</v>
      </c>
      <c r="AN70" s="8">
        <f t="shared" si="9"/>
        <v>19498.77</v>
      </c>
      <c r="AO70" s="23">
        <f t="shared" si="10"/>
        <v>23413.59</v>
      </c>
      <c r="AP70" s="9"/>
      <c r="AQ70" s="9"/>
      <c r="AR70" s="9"/>
      <c r="AS70" s="9"/>
      <c r="AT70" s="9"/>
      <c r="AU70" s="9">
        <f t="shared" si="21"/>
        <v>23413.59</v>
      </c>
      <c r="AV70" s="2"/>
      <c r="AW70" s="2"/>
      <c r="AX70" s="1">
        <v>-6659.81</v>
      </c>
      <c r="AY70" s="1"/>
      <c r="AZ70" s="26">
        <f t="shared" si="11"/>
        <v>32385.548000000003</v>
      </c>
      <c r="BA70" s="81">
        <v>131827</v>
      </c>
      <c r="BB70" s="1"/>
    </row>
    <row r="71" spans="1:54" ht="15.75" customHeight="1">
      <c r="A71" s="1">
        <v>64</v>
      </c>
      <c r="B71" s="1" t="s">
        <v>56</v>
      </c>
      <c r="C71" s="1">
        <v>128.4</v>
      </c>
      <c r="D71" s="1">
        <v>0</v>
      </c>
      <c r="E71" s="1">
        <f t="shared" si="15"/>
        <v>128.4</v>
      </c>
      <c r="F71" s="1">
        <v>7.17</v>
      </c>
      <c r="G71" s="2">
        <f aca="true" t="shared" si="22" ref="G71:G133">E71*F71</f>
        <v>920.628</v>
      </c>
      <c r="H71" s="2">
        <f t="shared" si="4"/>
        <v>5523.768</v>
      </c>
      <c r="I71" s="2">
        <f t="shared" si="5"/>
        <v>7.17</v>
      </c>
      <c r="J71" s="2">
        <f t="shared" si="6"/>
        <v>920.628</v>
      </c>
      <c r="K71" s="2">
        <f t="shared" si="7"/>
        <v>5523.768</v>
      </c>
      <c r="L71" s="11">
        <f t="shared" si="2"/>
        <v>11047.536</v>
      </c>
      <c r="M71" s="26"/>
      <c r="N71" s="29">
        <f t="shared" si="3"/>
        <v>11047.536</v>
      </c>
      <c r="O71" s="1">
        <v>0</v>
      </c>
      <c r="P71" s="1">
        <v>318.43</v>
      </c>
      <c r="Q71" s="1">
        <v>0</v>
      </c>
      <c r="R71" s="1">
        <v>318.43</v>
      </c>
      <c r="S71" s="61">
        <v>0</v>
      </c>
      <c r="T71" s="1">
        <v>318.43</v>
      </c>
      <c r="U71" s="28">
        <v>0</v>
      </c>
      <c r="V71" s="28">
        <v>318.43</v>
      </c>
      <c r="W71" s="54">
        <v>0</v>
      </c>
      <c r="X71" s="54">
        <v>318.43</v>
      </c>
      <c r="Y71" s="1">
        <v>0</v>
      </c>
      <c r="Z71" s="1">
        <v>318.43</v>
      </c>
      <c r="AA71" s="28">
        <v>0</v>
      </c>
      <c r="AB71" s="28">
        <v>318.432</v>
      </c>
      <c r="AC71" s="62">
        <v>0</v>
      </c>
      <c r="AD71" s="62">
        <v>318.43</v>
      </c>
      <c r="AE71" s="28">
        <v>0</v>
      </c>
      <c r="AF71" s="28">
        <v>318.43</v>
      </c>
      <c r="AG71" s="28">
        <v>524.75</v>
      </c>
      <c r="AH71" s="28">
        <v>318.43</v>
      </c>
      <c r="AI71" s="1">
        <v>0</v>
      </c>
      <c r="AJ71" s="1">
        <v>318.43</v>
      </c>
      <c r="AK71" s="1">
        <v>0</v>
      </c>
      <c r="AL71" s="1">
        <v>318.43</v>
      </c>
      <c r="AM71" s="8">
        <f t="shared" si="8"/>
        <v>524.75</v>
      </c>
      <c r="AN71" s="8">
        <f t="shared" si="9"/>
        <v>3821.1619999999994</v>
      </c>
      <c r="AO71" s="23">
        <f t="shared" si="10"/>
        <v>4345.911999999999</v>
      </c>
      <c r="AP71" s="9"/>
      <c r="AQ71" s="9"/>
      <c r="AR71" s="9"/>
      <c r="AS71" s="9"/>
      <c r="AT71" s="9"/>
      <c r="AU71" s="9">
        <f t="shared" si="21"/>
        <v>4345.911999999999</v>
      </c>
      <c r="AV71" s="2"/>
      <c r="AW71" s="2"/>
      <c r="AX71" s="1">
        <v>0</v>
      </c>
      <c r="AY71" s="1"/>
      <c r="AZ71" s="26">
        <f t="shared" si="11"/>
        <v>6701.624000000001</v>
      </c>
      <c r="BA71" s="81">
        <v>75004.08</v>
      </c>
      <c r="BB71" s="1"/>
    </row>
    <row r="72" spans="1:54" ht="15">
      <c r="A72" s="1">
        <v>65</v>
      </c>
      <c r="B72" s="1" t="s">
        <v>57</v>
      </c>
      <c r="C72" s="1">
        <v>778</v>
      </c>
      <c r="D72" s="1">
        <v>0</v>
      </c>
      <c r="E72" s="1">
        <f t="shared" si="15"/>
        <v>778</v>
      </c>
      <c r="F72" s="1">
        <v>12.01</v>
      </c>
      <c r="G72" s="2">
        <f t="shared" si="22"/>
        <v>9343.78</v>
      </c>
      <c r="H72" s="2">
        <f aca="true" t="shared" si="23" ref="H72:H134">G72*6</f>
        <v>56062.68000000001</v>
      </c>
      <c r="I72" s="2">
        <f t="shared" si="5"/>
        <v>12.01</v>
      </c>
      <c r="J72" s="2">
        <f t="shared" si="6"/>
        <v>9343.78</v>
      </c>
      <c r="K72" s="2">
        <f aca="true" t="shared" si="24" ref="K72:K134">J72*6</f>
        <v>56062.68000000001</v>
      </c>
      <c r="L72" s="11">
        <f aca="true" t="shared" si="25" ref="L72:L135">H72+K72</f>
        <v>112125.36000000002</v>
      </c>
      <c r="M72" s="26"/>
      <c r="N72" s="29">
        <f aca="true" t="shared" si="26" ref="N72:N134">L72+M72</f>
        <v>112125.36000000002</v>
      </c>
      <c r="O72" s="1">
        <v>0</v>
      </c>
      <c r="P72" s="1">
        <v>3410.5</v>
      </c>
      <c r="Q72" s="1">
        <v>0</v>
      </c>
      <c r="R72" s="1">
        <v>3410.5</v>
      </c>
      <c r="S72" s="61">
        <v>0</v>
      </c>
      <c r="T72" s="1">
        <v>9142.63</v>
      </c>
      <c r="U72" s="28">
        <v>0</v>
      </c>
      <c r="V72" s="28">
        <v>3410.5</v>
      </c>
      <c r="W72" s="54">
        <v>0</v>
      </c>
      <c r="X72" s="54">
        <v>4506.35</v>
      </c>
      <c r="Y72" s="1">
        <v>0</v>
      </c>
      <c r="Z72" s="1">
        <v>39325.96</v>
      </c>
      <c r="AA72" s="28">
        <v>0</v>
      </c>
      <c r="AB72" s="28">
        <v>219289.71600000001</v>
      </c>
      <c r="AC72" s="62">
        <v>0</v>
      </c>
      <c r="AD72" s="62">
        <v>13824.84</v>
      </c>
      <c r="AE72" s="28">
        <v>0</v>
      </c>
      <c r="AF72" s="28">
        <v>10134.88</v>
      </c>
      <c r="AG72" s="28">
        <v>0</v>
      </c>
      <c r="AH72" s="28">
        <v>112231</v>
      </c>
      <c r="AI72" s="1">
        <v>0</v>
      </c>
      <c r="AJ72" s="1">
        <v>3410.5</v>
      </c>
      <c r="AK72" s="1">
        <v>0</v>
      </c>
      <c r="AL72" s="1">
        <v>5472.42</v>
      </c>
      <c r="AM72" s="8">
        <f aca="true" t="shared" si="27" ref="AM72:AM134">O72+Q72+S72+U72+W72+Y72+AA72+AC72+AE72+AG72+AI72+AK72</f>
        <v>0</v>
      </c>
      <c r="AN72" s="8">
        <f aca="true" t="shared" si="28" ref="AN72:AN134">P72+R72+T72+V72+X72+Z72+AB72+AD72+AF72+AH72+AJ72+AL72</f>
        <v>427569.79600000003</v>
      </c>
      <c r="AO72" s="23">
        <f aca="true" t="shared" si="29" ref="AO72:AO134">AM72+AN72</f>
        <v>427569.79600000003</v>
      </c>
      <c r="AP72" s="9"/>
      <c r="AQ72" s="9"/>
      <c r="AR72" s="9">
        <v>289</v>
      </c>
      <c r="AS72" s="9"/>
      <c r="AT72" s="9"/>
      <c r="AU72" s="9">
        <f t="shared" si="21"/>
        <v>427858.79600000003</v>
      </c>
      <c r="AV72" s="2"/>
      <c r="AW72" s="2"/>
      <c r="AX72" s="1">
        <v>-6319.05</v>
      </c>
      <c r="AY72" s="1"/>
      <c r="AZ72" s="26">
        <f t="shared" si="11"/>
        <v>-309414.386</v>
      </c>
      <c r="BA72" s="81">
        <v>130133.35</v>
      </c>
      <c r="BB72" s="1"/>
    </row>
    <row r="73" spans="1:54" ht="15.75" customHeight="1">
      <c r="A73" s="1">
        <v>66</v>
      </c>
      <c r="B73" s="1" t="s">
        <v>58</v>
      </c>
      <c r="C73" s="1">
        <v>511.7</v>
      </c>
      <c r="D73" s="1">
        <v>0</v>
      </c>
      <c r="E73" s="1">
        <f t="shared" si="15"/>
        <v>511.7</v>
      </c>
      <c r="F73" s="1">
        <v>11.78</v>
      </c>
      <c r="G73" s="2">
        <f t="shared" si="22"/>
        <v>6027.825999999999</v>
      </c>
      <c r="H73" s="2">
        <f t="shared" si="23"/>
        <v>36166.95599999999</v>
      </c>
      <c r="I73" s="2">
        <f aca="true" t="shared" si="30" ref="I73:I136">F73</f>
        <v>11.78</v>
      </c>
      <c r="J73" s="2">
        <f aca="true" t="shared" si="31" ref="J73:J136">E73*I73</f>
        <v>6027.825999999999</v>
      </c>
      <c r="K73" s="2">
        <f t="shared" si="24"/>
        <v>36166.95599999999</v>
      </c>
      <c r="L73" s="11">
        <f t="shared" si="25"/>
        <v>72333.91199999998</v>
      </c>
      <c r="M73" s="26"/>
      <c r="N73" s="29">
        <f t="shared" si="26"/>
        <v>72333.91199999998</v>
      </c>
      <c r="O73" s="1">
        <v>680</v>
      </c>
      <c r="P73" s="1">
        <v>1236.28</v>
      </c>
      <c r="Q73" s="1">
        <v>0</v>
      </c>
      <c r="R73" s="1">
        <v>2534.42</v>
      </c>
      <c r="S73" s="61">
        <v>218.81</v>
      </c>
      <c r="T73" s="1">
        <v>3832.56</v>
      </c>
      <c r="U73" s="28">
        <v>0</v>
      </c>
      <c r="V73" s="28">
        <v>1481.72</v>
      </c>
      <c r="W73" s="54">
        <v>0</v>
      </c>
      <c r="X73" s="54">
        <v>1236.28</v>
      </c>
      <c r="Y73" s="1">
        <v>0</v>
      </c>
      <c r="Z73" s="1">
        <v>1236.28</v>
      </c>
      <c r="AA73" s="28">
        <v>29517.42</v>
      </c>
      <c r="AB73" s="28">
        <v>18269.14</v>
      </c>
      <c r="AC73" s="62">
        <v>0</v>
      </c>
      <c r="AD73" s="62">
        <v>1236.28</v>
      </c>
      <c r="AE73" s="28">
        <v>0</v>
      </c>
      <c r="AF73" s="28">
        <v>1236.28</v>
      </c>
      <c r="AG73" s="28">
        <v>524.75</v>
      </c>
      <c r="AH73" s="28">
        <v>1236.28</v>
      </c>
      <c r="AI73" s="1">
        <v>0</v>
      </c>
      <c r="AJ73" s="1">
        <v>1236.28</v>
      </c>
      <c r="AK73" s="1">
        <v>2272.46</v>
      </c>
      <c r="AL73" s="1">
        <v>1236.28</v>
      </c>
      <c r="AM73" s="8">
        <f t="shared" si="27"/>
        <v>33213.44</v>
      </c>
      <c r="AN73" s="8">
        <f t="shared" si="28"/>
        <v>36008.079999999994</v>
      </c>
      <c r="AO73" s="23">
        <f t="shared" si="29"/>
        <v>69221.51999999999</v>
      </c>
      <c r="AP73" s="9"/>
      <c r="AQ73" s="9"/>
      <c r="AR73" s="9"/>
      <c r="AS73" s="9"/>
      <c r="AT73" s="9"/>
      <c r="AU73" s="9">
        <f t="shared" si="21"/>
        <v>69221.51999999999</v>
      </c>
      <c r="AV73" s="2"/>
      <c r="AW73" s="2"/>
      <c r="AX73" s="1">
        <v>-6872.55</v>
      </c>
      <c r="AY73" s="1"/>
      <c r="AZ73" s="26">
        <f aca="true" t="shared" si="32" ref="AZ73:AZ136">N73-AU73-AX73+AV73+AW73+AY73</f>
        <v>9984.941999999992</v>
      </c>
      <c r="BA73" s="81">
        <v>25049.4</v>
      </c>
      <c r="BB73" s="1"/>
    </row>
    <row r="74" spans="1:54" ht="15">
      <c r="A74" s="1">
        <v>67</v>
      </c>
      <c r="B74" s="1" t="s">
        <v>59</v>
      </c>
      <c r="C74" s="1">
        <v>365.2</v>
      </c>
      <c r="D74" s="1">
        <v>0</v>
      </c>
      <c r="E74" s="1">
        <f t="shared" si="15"/>
        <v>365.2</v>
      </c>
      <c r="F74" s="1">
        <v>11.78</v>
      </c>
      <c r="G74" s="2">
        <f t="shared" si="22"/>
        <v>4302.056</v>
      </c>
      <c r="H74" s="2">
        <f t="shared" si="23"/>
        <v>25812.335999999996</v>
      </c>
      <c r="I74" s="2">
        <f t="shared" si="30"/>
        <v>11.78</v>
      </c>
      <c r="J74" s="2">
        <f t="shared" si="31"/>
        <v>4302.056</v>
      </c>
      <c r="K74" s="2">
        <f t="shared" si="24"/>
        <v>25812.335999999996</v>
      </c>
      <c r="L74" s="11">
        <f t="shared" si="25"/>
        <v>51624.67199999999</v>
      </c>
      <c r="M74" s="26"/>
      <c r="N74" s="29">
        <f t="shared" si="26"/>
        <v>51624.67199999999</v>
      </c>
      <c r="O74" s="1">
        <v>0</v>
      </c>
      <c r="P74" s="1">
        <v>905.7</v>
      </c>
      <c r="Q74" s="1">
        <v>0</v>
      </c>
      <c r="R74" s="1">
        <v>905.7</v>
      </c>
      <c r="S74" s="61">
        <v>0</v>
      </c>
      <c r="T74" s="1">
        <v>905.7</v>
      </c>
      <c r="U74" s="28">
        <v>0</v>
      </c>
      <c r="V74" s="28">
        <v>905.7</v>
      </c>
      <c r="W74" s="54">
        <v>0</v>
      </c>
      <c r="X74" s="54">
        <v>905.7</v>
      </c>
      <c r="Y74" s="1">
        <v>0</v>
      </c>
      <c r="Z74" s="1">
        <v>905.7</v>
      </c>
      <c r="AA74" s="28">
        <v>0</v>
      </c>
      <c r="AB74" s="28">
        <v>1071.0659999999998</v>
      </c>
      <c r="AC74" s="62">
        <v>0</v>
      </c>
      <c r="AD74" s="62">
        <v>2069.42</v>
      </c>
      <c r="AE74" s="28">
        <v>0</v>
      </c>
      <c r="AF74" s="28">
        <v>905.7</v>
      </c>
      <c r="AG74" s="28">
        <v>0</v>
      </c>
      <c r="AH74" s="28">
        <v>1430.45</v>
      </c>
      <c r="AI74" s="1">
        <v>0</v>
      </c>
      <c r="AJ74" s="1">
        <v>905.7</v>
      </c>
      <c r="AK74" s="1">
        <v>0</v>
      </c>
      <c r="AL74" s="1">
        <v>905.7</v>
      </c>
      <c r="AM74" s="8">
        <f t="shared" si="27"/>
        <v>0</v>
      </c>
      <c r="AN74" s="8">
        <f t="shared" si="28"/>
        <v>12722.236000000003</v>
      </c>
      <c r="AO74" s="23">
        <f t="shared" si="29"/>
        <v>12722.236000000003</v>
      </c>
      <c r="AP74" s="9"/>
      <c r="AQ74" s="9"/>
      <c r="AR74" s="9"/>
      <c r="AS74" s="9"/>
      <c r="AT74" s="9"/>
      <c r="AU74" s="9">
        <f t="shared" si="21"/>
        <v>12722.236000000003</v>
      </c>
      <c r="AV74" s="2"/>
      <c r="AW74" s="2"/>
      <c r="AX74" s="1">
        <v>6.5</v>
      </c>
      <c r="AY74" s="1"/>
      <c r="AZ74" s="26">
        <f t="shared" si="32"/>
        <v>38895.93599999999</v>
      </c>
      <c r="BA74" s="81">
        <v>15993.09</v>
      </c>
      <c r="BB74" s="1"/>
    </row>
    <row r="75" spans="1:54" ht="15.75" customHeight="1">
      <c r="A75" s="1">
        <v>68</v>
      </c>
      <c r="B75" s="1" t="s">
        <v>60</v>
      </c>
      <c r="C75" s="1">
        <v>4413.54</v>
      </c>
      <c r="D75" s="1">
        <v>181.9</v>
      </c>
      <c r="E75" s="1">
        <f t="shared" si="15"/>
        <v>4595.44</v>
      </c>
      <c r="F75" s="1">
        <v>13.44</v>
      </c>
      <c r="G75" s="2">
        <f t="shared" si="22"/>
        <v>61762.713599999995</v>
      </c>
      <c r="H75" s="2">
        <f t="shared" si="23"/>
        <v>370576.2816</v>
      </c>
      <c r="I75" s="2">
        <f t="shared" si="30"/>
        <v>13.44</v>
      </c>
      <c r="J75" s="2">
        <f t="shared" si="31"/>
        <v>61762.713599999995</v>
      </c>
      <c r="K75" s="2">
        <f t="shared" si="24"/>
        <v>370576.2816</v>
      </c>
      <c r="L75" s="11">
        <f t="shared" si="25"/>
        <v>741152.5632</v>
      </c>
      <c r="M75" s="26"/>
      <c r="N75" s="29">
        <f t="shared" si="26"/>
        <v>741152.5632</v>
      </c>
      <c r="O75" s="1">
        <v>0</v>
      </c>
      <c r="P75" s="1">
        <v>20560.17</v>
      </c>
      <c r="Q75" s="1">
        <v>0</v>
      </c>
      <c r="R75" s="1">
        <v>103991.4</v>
      </c>
      <c r="S75" s="61">
        <v>0</v>
      </c>
      <c r="T75" s="1">
        <v>20669.35</v>
      </c>
      <c r="U75" s="28">
        <v>0</v>
      </c>
      <c r="V75" s="28">
        <v>36033.87</v>
      </c>
      <c r="W75" s="54">
        <v>0</v>
      </c>
      <c r="X75" s="54">
        <v>48778.99</v>
      </c>
      <c r="Y75" s="1">
        <v>0</v>
      </c>
      <c r="Z75" s="1">
        <v>46310.85</v>
      </c>
      <c r="AA75" s="28">
        <v>0</v>
      </c>
      <c r="AB75" s="28">
        <v>52169.735</v>
      </c>
      <c r="AC75" s="62">
        <v>0</v>
      </c>
      <c r="AD75" s="62">
        <v>31083.44</v>
      </c>
      <c r="AE75" s="28">
        <v>0</v>
      </c>
      <c r="AF75" s="28">
        <v>41222.55</v>
      </c>
      <c r="AG75" s="28">
        <v>0</v>
      </c>
      <c r="AH75" s="28">
        <v>30434.86</v>
      </c>
      <c r="AI75" s="1">
        <v>0</v>
      </c>
      <c r="AJ75" s="1">
        <v>29647.33</v>
      </c>
      <c r="AK75" s="1">
        <v>0</v>
      </c>
      <c r="AL75" s="1">
        <v>31089.45</v>
      </c>
      <c r="AM75" s="8">
        <f t="shared" si="27"/>
        <v>0</v>
      </c>
      <c r="AN75" s="8">
        <f t="shared" si="28"/>
        <v>491991.99499999994</v>
      </c>
      <c r="AO75" s="23">
        <f t="shared" si="29"/>
        <v>491991.99499999994</v>
      </c>
      <c r="AP75" s="9"/>
      <c r="AQ75" s="9"/>
      <c r="AR75" s="9"/>
      <c r="AS75" s="9"/>
      <c r="AT75" s="9">
        <f aca="true" t="shared" si="33" ref="AT75:AT97">0.013*E75</f>
        <v>59.74071999999999</v>
      </c>
      <c r="AU75" s="9">
        <f>AO75+AP75+AQ75+AR75+AS75</f>
        <v>491991.99499999994</v>
      </c>
      <c r="AV75" s="2">
        <f aca="true" t="shared" si="34" ref="AV75:AV81">(E75*0.08)*2</f>
        <v>735.2704</v>
      </c>
      <c r="AW75" s="2"/>
      <c r="AX75" s="1">
        <v>42192.79</v>
      </c>
      <c r="AY75" s="1"/>
      <c r="AZ75" s="26">
        <f t="shared" si="32"/>
        <v>207703.04860000004</v>
      </c>
      <c r="BA75" s="81">
        <v>408031.15</v>
      </c>
      <c r="BB75" s="1"/>
    </row>
    <row r="76" spans="1:54" ht="15">
      <c r="A76" s="1">
        <v>69</v>
      </c>
      <c r="B76" s="1" t="s">
        <v>61</v>
      </c>
      <c r="C76" s="1">
        <v>2045.9</v>
      </c>
      <c r="D76" s="1">
        <v>0</v>
      </c>
      <c r="E76" s="1">
        <f t="shared" si="15"/>
        <v>2045.9</v>
      </c>
      <c r="F76" s="1">
        <v>12.84</v>
      </c>
      <c r="G76" s="2">
        <f t="shared" si="22"/>
        <v>26269.356</v>
      </c>
      <c r="H76" s="2">
        <f t="shared" si="23"/>
        <v>157616.136</v>
      </c>
      <c r="I76" s="2">
        <f t="shared" si="30"/>
        <v>12.84</v>
      </c>
      <c r="J76" s="2">
        <f t="shared" si="31"/>
        <v>26269.356</v>
      </c>
      <c r="K76" s="2">
        <f t="shared" si="24"/>
        <v>157616.136</v>
      </c>
      <c r="L76" s="11">
        <f t="shared" si="25"/>
        <v>315232.272</v>
      </c>
      <c r="M76" s="26"/>
      <c r="N76" s="29">
        <f t="shared" si="26"/>
        <v>315232.272</v>
      </c>
      <c r="O76" s="1">
        <v>0</v>
      </c>
      <c r="P76" s="1">
        <v>8635.48</v>
      </c>
      <c r="Q76" s="1">
        <v>0</v>
      </c>
      <c r="R76" s="1">
        <v>12093.21</v>
      </c>
      <c r="S76" s="61">
        <v>0</v>
      </c>
      <c r="T76" s="1">
        <v>34255.74</v>
      </c>
      <c r="U76" s="28">
        <v>0</v>
      </c>
      <c r="V76" s="28">
        <v>8635.48</v>
      </c>
      <c r="W76" s="54">
        <v>0</v>
      </c>
      <c r="X76" s="54">
        <v>13586.6</v>
      </c>
      <c r="Y76" s="1">
        <v>0</v>
      </c>
      <c r="Z76" s="1">
        <v>11519.49</v>
      </c>
      <c r="AA76" s="28">
        <v>0</v>
      </c>
      <c r="AB76" s="28">
        <v>17214.222</v>
      </c>
      <c r="AC76" s="62">
        <v>0</v>
      </c>
      <c r="AD76" s="62">
        <v>13383.24</v>
      </c>
      <c r="AE76" s="28">
        <v>0</v>
      </c>
      <c r="AF76" s="28">
        <v>15776.98</v>
      </c>
      <c r="AG76" s="28">
        <v>0</v>
      </c>
      <c r="AH76" s="28">
        <v>13578.71</v>
      </c>
      <c r="AI76" s="1">
        <v>0</v>
      </c>
      <c r="AJ76" s="1">
        <v>8635.48</v>
      </c>
      <c r="AK76" s="1">
        <v>0</v>
      </c>
      <c r="AL76" s="1">
        <v>13968.12</v>
      </c>
      <c r="AM76" s="8">
        <f t="shared" si="27"/>
        <v>0</v>
      </c>
      <c r="AN76" s="8">
        <f t="shared" si="28"/>
        <v>171282.752</v>
      </c>
      <c r="AO76" s="23">
        <f t="shared" si="29"/>
        <v>171282.752</v>
      </c>
      <c r="AP76" s="9"/>
      <c r="AQ76" s="9"/>
      <c r="AR76" s="9"/>
      <c r="AS76" s="9"/>
      <c r="AT76" s="9">
        <f t="shared" si="33"/>
        <v>26.5967</v>
      </c>
      <c r="AU76" s="9">
        <f>AO76+AP76+AQ76+AR76+AS76</f>
        <v>171282.752</v>
      </c>
      <c r="AV76" s="2">
        <f t="shared" si="34"/>
        <v>327.344</v>
      </c>
      <c r="AW76" s="2"/>
      <c r="AX76" s="1">
        <v>24037.18</v>
      </c>
      <c r="AY76" s="1"/>
      <c r="AZ76" s="26">
        <f t="shared" si="32"/>
        <v>120239.684</v>
      </c>
      <c r="BA76" s="81">
        <v>334307.57</v>
      </c>
      <c r="BB76" s="1"/>
    </row>
    <row r="77" spans="1:54" ht="15.75" customHeight="1">
      <c r="A77" s="1">
        <v>70</v>
      </c>
      <c r="B77" s="1" t="s">
        <v>62</v>
      </c>
      <c r="C77" s="1">
        <v>2143.4</v>
      </c>
      <c r="D77" s="1">
        <v>139.9</v>
      </c>
      <c r="E77" s="1">
        <f t="shared" si="15"/>
        <v>2283.3</v>
      </c>
      <c r="F77" s="1">
        <v>13.44</v>
      </c>
      <c r="G77" s="2">
        <f t="shared" si="22"/>
        <v>30687.552</v>
      </c>
      <c r="H77" s="2">
        <f t="shared" si="23"/>
        <v>184125.312</v>
      </c>
      <c r="I77" s="2">
        <f t="shared" si="30"/>
        <v>13.44</v>
      </c>
      <c r="J77" s="2">
        <f t="shared" si="31"/>
        <v>30687.552</v>
      </c>
      <c r="K77" s="2">
        <f t="shared" si="24"/>
        <v>184125.312</v>
      </c>
      <c r="L77" s="11">
        <f t="shared" si="25"/>
        <v>368250.624</v>
      </c>
      <c r="M77" s="26"/>
      <c r="N77" s="29">
        <f t="shared" si="26"/>
        <v>368250.624</v>
      </c>
      <c r="O77" s="1">
        <v>0</v>
      </c>
      <c r="P77" s="1">
        <v>14491.72</v>
      </c>
      <c r="Q77" s="1">
        <v>0</v>
      </c>
      <c r="R77" s="1">
        <v>9984.38</v>
      </c>
      <c r="S77" s="61">
        <v>0</v>
      </c>
      <c r="T77" s="1">
        <v>44949.98</v>
      </c>
      <c r="U77" s="28">
        <v>0</v>
      </c>
      <c r="V77" s="28">
        <v>15291.27</v>
      </c>
      <c r="W77" s="54">
        <v>0</v>
      </c>
      <c r="X77" s="54">
        <v>12836.19</v>
      </c>
      <c r="Y77" s="1">
        <v>0</v>
      </c>
      <c r="Z77" s="1">
        <v>12836.19</v>
      </c>
      <c r="AA77" s="28">
        <v>0</v>
      </c>
      <c r="AB77" s="28">
        <v>25098.534999999996</v>
      </c>
      <c r="AC77" s="62">
        <v>0</v>
      </c>
      <c r="AD77" s="62">
        <v>34405.56</v>
      </c>
      <c r="AE77" s="28">
        <v>0</v>
      </c>
      <c r="AF77" s="28">
        <v>15998.69</v>
      </c>
      <c r="AG77" s="28">
        <v>0</v>
      </c>
      <c r="AH77" s="28">
        <v>12991.34</v>
      </c>
      <c r="AI77" s="1">
        <v>0</v>
      </c>
      <c r="AJ77" s="1">
        <v>18229.6</v>
      </c>
      <c r="AK77" s="1">
        <v>0</v>
      </c>
      <c r="AL77" s="1">
        <v>10029.85</v>
      </c>
      <c r="AM77" s="8">
        <f t="shared" si="27"/>
        <v>0</v>
      </c>
      <c r="AN77" s="8">
        <f t="shared" si="28"/>
        <v>227143.30500000002</v>
      </c>
      <c r="AO77" s="23">
        <f t="shared" si="29"/>
        <v>227143.30500000002</v>
      </c>
      <c r="AP77" s="9"/>
      <c r="AQ77" s="9">
        <f>44386.28-9543.18</f>
        <v>34843.1</v>
      </c>
      <c r="AR77" s="9"/>
      <c r="AS77" s="9"/>
      <c r="AT77" s="9">
        <f t="shared" si="33"/>
        <v>29.6829</v>
      </c>
      <c r="AU77" s="9">
        <f>AO77+AP77+AQ77+AR77+AS77+AT77</f>
        <v>262016.08790000004</v>
      </c>
      <c r="AV77" s="2">
        <f t="shared" si="34"/>
        <v>365.32800000000003</v>
      </c>
      <c r="AW77" s="2"/>
      <c r="AX77" s="1">
        <v>53699.08</v>
      </c>
      <c r="AY77" s="1"/>
      <c r="AZ77" s="26">
        <f t="shared" si="32"/>
        <v>52900.78409999997</v>
      </c>
      <c r="BA77" s="81">
        <v>143989.1</v>
      </c>
      <c r="BB77" s="1"/>
    </row>
    <row r="78" spans="1:54" ht="15">
      <c r="A78" s="1">
        <v>71</v>
      </c>
      <c r="B78" s="1" t="s">
        <v>63</v>
      </c>
      <c r="C78" s="1">
        <v>1290.5</v>
      </c>
      <c r="D78" s="1">
        <v>0</v>
      </c>
      <c r="E78" s="1">
        <f t="shared" si="15"/>
        <v>1290.5</v>
      </c>
      <c r="F78" s="1">
        <v>13.82</v>
      </c>
      <c r="G78" s="2">
        <f t="shared" si="22"/>
        <v>17834.71</v>
      </c>
      <c r="H78" s="2">
        <f t="shared" si="23"/>
        <v>107008.26</v>
      </c>
      <c r="I78" s="2">
        <f t="shared" si="30"/>
        <v>13.82</v>
      </c>
      <c r="J78" s="2">
        <f t="shared" si="31"/>
        <v>17834.71</v>
      </c>
      <c r="K78" s="2">
        <f t="shared" si="24"/>
        <v>107008.26</v>
      </c>
      <c r="L78" s="11">
        <f t="shared" si="25"/>
        <v>214016.52</v>
      </c>
      <c r="M78" s="26">
        <v>-187328.48540000003</v>
      </c>
      <c r="N78" s="29">
        <f t="shared" si="26"/>
        <v>26688.034599999955</v>
      </c>
      <c r="O78" s="1">
        <v>1512.2</v>
      </c>
      <c r="P78" s="1">
        <v>3407.13</v>
      </c>
      <c r="Q78" s="1">
        <v>5251.73</v>
      </c>
      <c r="R78" s="1">
        <v>3407.13</v>
      </c>
      <c r="S78" s="61">
        <v>9472.95</v>
      </c>
      <c r="T78" s="1">
        <v>3407.13</v>
      </c>
      <c r="U78" s="28">
        <v>0</v>
      </c>
      <c r="V78" s="28">
        <v>3407.13</v>
      </c>
      <c r="W78" s="54">
        <v>15998.48</v>
      </c>
      <c r="X78" s="54">
        <v>3407.13</v>
      </c>
      <c r="Y78" s="1">
        <v>38587.91</v>
      </c>
      <c r="Z78" s="1">
        <v>3407.13</v>
      </c>
      <c r="AA78" s="28">
        <v>0</v>
      </c>
      <c r="AB78" s="28">
        <v>12595.854</v>
      </c>
      <c r="AC78" s="62">
        <v>1856.25</v>
      </c>
      <c r="AD78" s="62">
        <v>21480.24</v>
      </c>
      <c r="AE78" s="28">
        <v>7659.22</v>
      </c>
      <c r="AF78" s="28">
        <v>16769.42</v>
      </c>
      <c r="AG78" s="28">
        <v>524.75</v>
      </c>
      <c r="AH78" s="28">
        <v>4042.79</v>
      </c>
      <c r="AI78" s="1">
        <v>0</v>
      </c>
      <c r="AJ78" s="1">
        <v>5247.57</v>
      </c>
      <c r="AK78" s="1">
        <v>4997.54</v>
      </c>
      <c r="AL78" s="1">
        <v>3489.81</v>
      </c>
      <c r="AM78" s="8">
        <f t="shared" si="27"/>
        <v>85861.03</v>
      </c>
      <c r="AN78" s="8">
        <f t="shared" si="28"/>
        <v>84068.464</v>
      </c>
      <c r="AO78" s="23">
        <f t="shared" si="29"/>
        <v>169929.494</v>
      </c>
      <c r="AP78" s="9"/>
      <c r="AQ78" s="9"/>
      <c r="AR78" s="9"/>
      <c r="AS78" s="9"/>
      <c r="AT78" s="9">
        <f t="shared" si="33"/>
        <v>16.7765</v>
      </c>
      <c r="AU78" s="9">
        <f>AO78+AP78+AQ78+AR78+AS78+AT78</f>
        <v>169946.2705</v>
      </c>
      <c r="AV78" s="2">
        <f t="shared" si="34"/>
        <v>206.48000000000002</v>
      </c>
      <c r="AW78" s="2"/>
      <c r="AX78" s="1">
        <v>115746.24</v>
      </c>
      <c r="AY78" s="1"/>
      <c r="AZ78" s="26">
        <f t="shared" si="32"/>
        <v>-258797.99590000007</v>
      </c>
      <c r="BA78" s="81">
        <v>90291.89</v>
      </c>
      <c r="BB78" s="1"/>
    </row>
    <row r="79" spans="1:54" ht="15.75" customHeight="1">
      <c r="A79" s="1">
        <v>72</v>
      </c>
      <c r="B79" s="1" t="s">
        <v>64</v>
      </c>
      <c r="C79" s="1">
        <v>2008.3</v>
      </c>
      <c r="D79" s="1">
        <v>0</v>
      </c>
      <c r="E79" s="1">
        <f t="shared" si="15"/>
        <v>2008.3</v>
      </c>
      <c r="F79" s="1">
        <v>12.84</v>
      </c>
      <c r="G79" s="2">
        <f t="shared" si="22"/>
        <v>25786.572</v>
      </c>
      <c r="H79" s="2">
        <f t="shared" si="23"/>
        <v>154719.432</v>
      </c>
      <c r="I79" s="2">
        <f t="shared" si="30"/>
        <v>12.84</v>
      </c>
      <c r="J79" s="2">
        <f t="shared" si="31"/>
        <v>25786.572</v>
      </c>
      <c r="K79" s="2">
        <f t="shared" si="24"/>
        <v>154719.432</v>
      </c>
      <c r="L79" s="11">
        <f t="shared" si="25"/>
        <v>309438.864</v>
      </c>
      <c r="M79" s="26"/>
      <c r="N79" s="29">
        <f t="shared" si="26"/>
        <v>309438.864</v>
      </c>
      <c r="O79" s="1">
        <v>0</v>
      </c>
      <c r="P79" s="1">
        <v>10203.42</v>
      </c>
      <c r="Q79" s="1">
        <v>0</v>
      </c>
      <c r="R79" s="1">
        <v>8846.03</v>
      </c>
      <c r="S79" s="61">
        <v>0</v>
      </c>
      <c r="T79" s="1">
        <v>74585.1</v>
      </c>
      <c r="U79" s="28">
        <v>0</v>
      </c>
      <c r="V79" s="28">
        <v>14603.86</v>
      </c>
      <c r="W79" s="54">
        <v>0</v>
      </c>
      <c r="X79" s="54">
        <v>11308.25</v>
      </c>
      <c r="Y79" s="1">
        <v>0</v>
      </c>
      <c r="Z79" s="1">
        <v>16446.53</v>
      </c>
      <c r="AA79" s="28">
        <v>0</v>
      </c>
      <c r="AB79" s="28">
        <v>30885.616</v>
      </c>
      <c r="AC79" s="62">
        <v>0</v>
      </c>
      <c r="AD79" s="62">
        <v>42778.42</v>
      </c>
      <c r="AE79" s="28">
        <v>0</v>
      </c>
      <c r="AF79" s="28">
        <v>22532.97</v>
      </c>
      <c r="AG79" s="28">
        <v>0</v>
      </c>
      <c r="AH79" s="28">
        <v>11948.84</v>
      </c>
      <c r="AI79" s="1">
        <v>0</v>
      </c>
      <c r="AJ79" s="1">
        <v>11640.6</v>
      </c>
      <c r="AK79" s="1">
        <v>0</v>
      </c>
      <c r="AL79" s="1">
        <v>24708.88</v>
      </c>
      <c r="AM79" s="8">
        <f t="shared" si="27"/>
        <v>0</v>
      </c>
      <c r="AN79" s="8">
        <f t="shared" si="28"/>
        <v>280488.516</v>
      </c>
      <c r="AO79" s="23">
        <f t="shared" si="29"/>
        <v>280488.516</v>
      </c>
      <c r="AP79" s="9"/>
      <c r="AQ79" s="9"/>
      <c r="AR79" s="9"/>
      <c r="AS79" s="9"/>
      <c r="AT79" s="9">
        <f t="shared" si="33"/>
        <v>26.107899999999997</v>
      </c>
      <c r="AU79" s="9">
        <f>AO79+AP79+AQ79+AR79+AS79</f>
        <v>280488.516</v>
      </c>
      <c r="AV79" s="2">
        <f t="shared" si="34"/>
        <v>321.328</v>
      </c>
      <c r="AW79" s="2"/>
      <c r="AX79" s="1">
        <v>11.5</v>
      </c>
      <c r="AY79" s="1"/>
      <c r="AZ79" s="26">
        <f t="shared" si="32"/>
        <v>29260.176</v>
      </c>
      <c r="BA79" s="81">
        <v>84825.31</v>
      </c>
      <c r="BB79" s="1"/>
    </row>
    <row r="80" spans="1:54" ht="15.75" customHeight="1">
      <c r="A80" s="1">
        <v>73</v>
      </c>
      <c r="B80" s="1" t="s">
        <v>65</v>
      </c>
      <c r="C80" s="1">
        <v>1069</v>
      </c>
      <c r="D80" s="1">
        <v>210.3</v>
      </c>
      <c r="E80" s="1">
        <f t="shared" si="15"/>
        <v>1279.3</v>
      </c>
      <c r="F80" s="1">
        <v>12.84</v>
      </c>
      <c r="G80" s="2">
        <f t="shared" si="22"/>
        <v>16426.212</v>
      </c>
      <c r="H80" s="2">
        <f t="shared" si="23"/>
        <v>98557.272</v>
      </c>
      <c r="I80" s="2">
        <f t="shared" si="30"/>
        <v>12.84</v>
      </c>
      <c r="J80" s="2">
        <f t="shared" si="31"/>
        <v>16426.212</v>
      </c>
      <c r="K80" s="2">
        <f t="shared" si="24"/>
        <v>98557.272</v>
      </c>
      <c r="L80" s="11">
        <f t="shared" si="25"/>
        <v>197114.544</v>
      </c>
      <c r="M80" s="26">
        <v>-56316.76220000003</v>
      </c>
      <c r="N80" s="29">
        <f t="shared" si="26"/>
        <v>140797.78179999997</v>
      </c>
      <c r="O80" s="1">
        <v>0</v>
      </c>
      <c r="P80" s="1">
        <v>10212.43</v>
      </c>
      <c r="Q80" s="1">
        <v>0</v>
      </c>
      <c r="R80" s="1">
        <v>3832.37</v>
      </c>
      <c r="S80" s="61">
        <v>0</v>
      </c>
      <c r="T80" s="1">
        <v>46773.52</v>
      </c>
      <c r="U80" s="28">
        <v>0</v>
      </c>
      <c r="V80" s="28">
        <v>7750.24</v>
      </c>
      <c r="W80" s="54">
        <v>0</v>
      </c>
      <c r="X80" s="54">
        <v>3374.4</v>
      </c>
      <c r="Y80" s="1">
        <v>0</v>
      </c>
      <c r="Z80" s="1">
        <v>3374.4</v>
      </c>
      <c r="AA80" s="28">
        <v>0</v>
      </c>
      <c r="AB80" s="28">
        <v>27113.868</v>
      </c>
      <c r="AC80" s="62">
        <v>0</v>
      </c>
      <c r="AD80" s="62">
        <v>46783.44</v>
      </c>
      <c r="AE80" s="28">
        <v>0</v>
      </c>
      <c r="AF80" s="28">
        <v>7703.79</v>
      </c>
      <c r="AG80" s="28">
        <v>0</v>
      </c>
      <c r="AH80" s="28">
        <v>5518.87</v>
      </c>
      <c r="AI80" s="1">
        <v>0</v>
      </c>
      <c r="AJ80" s="1">
        <v>4746.8</v>
      </c>
      <c r="AK80" s="1">
        <v>0</v>
      </c>
      <c r="AL80" s="1">
        <v>5646.86</v>
      </c>
      <c r="AM80" s="8">
        <f t="shared" si="27"/>
        <v>0</v>
      </c>
      <c r="AN80" s="8">
        <f t="shared" si="28"/>
        <v>172830.98799999998</v>
      </c>
      <c r="AO80" s="23">
        <f t="shared" si="29"/>
        <v>172830.98799999998</v>
      </c>
      <c r="AP80" s="9"/>
      <c r="AQ80" s="9">
        <v>1380</v>
      </c>
      <c r="AR80" s="9"/>
      <c r="AS80" s="9"/>
      <c r="AT80" s="9">
        <f t="shared" si="33"/>
        <v>16.630899999999997</v>
      </c>
      <c r="AU80" s="9">
        <f>AO80+AP80+AQ80+AR80+AS80+AT80</f>
        <v>174227.61889999997</v>
      </c>
      <c r="AV80" s="2">
        <f t="shared" si="34"/>
        <v>204.688</v>
      </c>
      <c r="AW80" s="2"/>
      <c r="AX80" s="1">
        <v>-11430.07</v>
      </c>
      <c r="AY80" s="1"/>
      <c r="AZ80" s="26">
        <f t="shared" si="32"/>
        <v>-21795.079100000006</v>
      </c>
      <c r="BA80" s="81">
        <v>134619.63</v>
      </c>
      <c r="BB80" s="1"/>
    </row>
    <row r="81" spans="1:54" ht="15">
      <c r="A81" s="1">
        <v>74</v>
      </c>
      <c r="B81" s="1" t="s">
        <v>66</v>
      </c>
      <c r="C81" s="1">
        <v>2487.9</v>
      </c>
      <c r="D81" s="1">
        <v>0</v>
      </c>
      <c r="E81" s="1">
        <f t="shared" si="15"/>
        <v>2487.9</v>
      </c>
      <c r="F81" s="1">
        <v>14.41</v>
      </c>
      <c r="G81" s="2">
        <f t="shared" si="22"/>
        <v>35850.639</v>
      </c>
      <c r="H81" s="2">
        <f t="shared" si="23"/>
        <v>215103.83400000003</v>
      </c>
      <c r="I81" s="2">
        <f t="shared" si="30"/>
        <v>14.41</v>
      </c>
      <c r="J81" s="2">
        <f t="shared" si="31"/>
        <v>35850.639</v>
      </c>
      <c r="K81" s="2">
        <f t="shared" si="24"/>
        <v>215103.83400000003</v>
      </c>
      <c r="L81" s="11">
        <f t="shared" si="25"/>
        <v>430207.66800000006</v>
      </c>
      <c r="M81" s="26">
        <v>-385949.4053999998</v>
      </c>
      <c r="N81" s="29">
        <f t="shared" si="26"/>
        <v>44258.26260000025</v>
      </c>
      <c r="O81" s="1">
        <v>5502.56</v>
      </c>
      <c r="P81" s="1">
        <v>8621.31</v>
      </c>
      <c r="Q81" s="1">
        <v>11027.82</v>
      </c>
      <c r="R81" s="1">
        <v>11560.95</v>
      </c>
      <c r="S81" s="61">
        <v>29198.493</v>
      </c>
      <c r="T81" s="1">
        <v>15712.18</v>
      </c>
      <c r="U81" s="28">
        <v>13203.843</v>
      </c>
      <c r="V81" s="28">
        <v>9280.46</v>
      </c>
      <c r="W81" s="54">
        <v>11494.393</v>
      </c>
      <c r="X81" s="54">
        <v>25920.98</v>
      </c>
      <c r="Y81" s="1">
        <v>15249.39</v>
      </c>
      <c r="Z81" s="1">
        <v>11509.04</v>
      </c>
      <c r="AA81" s="28">
        <v>9379.383</v>
      </c>
      <c r="AB81" s="28">
        <v>28733.552</v>
      </c>
      <c r="AC81" s="62">
        <v>12708.332999999999</v>
      </c>
      <c r="AD81" s="62">
        <v>27632</v>
      </c>
      <c r="AE81" s="28">
        <v>9379.38</v>
      </c>
      <c r="AF81" s="28">
        <v>9914.72</v>
      </c>
      <c r="AG81" s="28">
        <v>6811.853000000001</v>
      </c>
      <c r="AH81" s="28">
        <v>35593.68</v>
      </c>
      <c r="AI81" s="1">
        <v>4975.59</v>
      </c>
      <c r="AJ81" s="1">
        <v>8806.22</v>
      </c>
      <c r="AK81" s="1">
        <v>12159.21</v>
      </c>
      <c r="AL81" s="1">
        <v>8000.13</v>
      </c>
      <c r="AM81" s="8">
        <f t="shared" si="27"/>
        <v>141090.248</v>
      </c>
      <c r="AN81" s="8">
        <f t="shared" si="28"/>
        <v>201285.222</v>
      </c>
      <c r="AO81" s="23">
        <f t="shared" si="29"/>
        <v>342375.47</v>
      </c>
      <c r="AP81" s="9"/>
      <c r="AQ81" s="9">
        <f>1725+1725</f>
        <v>3450</v>
      </c>
      <c r="AR81" s="9"/>
      <c r="AS81" s="9"/>
      <c r="AT81" s="9">
        <f t="shared" si="33"/>
        <v>32.3427</v>
      </c>
      <c r="AU81" s="9">
        <f>AO81+AP81+AQ81+AR81+AS81+AT81</f>
        <v>345857.81269999995</v>
      </c>
      <c r="AV81" s="2">
        <f t="shared" si="34"/>
        <v>398.064</v>
      </c>
      <c r="AW81" s="2">
        <v>1616.88</v>
      </c>
      <c r="AX81" s="1">
        <v>9411.25</v>
      </c>
      <c r="AY81" s="1"/>
      <c r="AZ81" s="26">
        <f t="shared" si="32"/>
        <v>-308995.8560999997</v>
      </c>
      <c r="BA81" s="81">
        <v>270422.98</v>
      </c>
      <c r="BB81" s="1"/>
    </row>
    <row r="82" spans="1:54" ht="15.75" customHeight="1">
      <c r="A82" s="1">
        <v>75</v>
      </c>
      <c r="B82" s="1" t="s">
        <v>67</v>
      </c>
      <c r="C82" s="1">
        <v>391.7</v>
      </c>
      <c r="D82" s="1">
        <v>0</v>
      </c>
      <c r="E82" s="1">
        <f t="shared" si="15"/>
        <v>391.7</v>
      </c>
      <c r="F82" s="1">
        <v>12.01</v>
      </c>
      <c r="G82" s="2">
        <f t="shared" si="22"/>
        <v>4704.317</v>
      </c>
      <c r="H82" s="2">
        <f t="shared" si="23"/>
        <v>28225.902000000002</v>
      </c>
      <c r="I82" s="2">
        <f t="shared" si="30"/>
        <v>12.01</v>
      </c>
      <c r="J82" s="2">
        <f t="shared" si="31"/>
        <v>4704.317</v>
      </c>
      <c r="K82" s="2">
        <f t="shared" si="24"/>
        <v>28225.902000000002</v>
      </c>
      <c r="L82" s="11">
        <f t="shared" si="25"/>
        <v>56451.804000000004</v>
      </c>
      <c r="M82" s="26">
        <v>-184571.3294</v>
      </c>
      <c r="N82" s="29">
        <f t="shared" si="26"/>
        <v>-128119.52539999998</v>
      </c>
      <c r="O82" s="1">
        <v>0</v>
      </c>
      <c r="P82" s="1">
        <v>971.42</v>
      </c>
      <c r="Q82" s="1">
        <v>0</v>
      </c>
      <c r="R82" s="1">
        <v>971.42</v>
      </c>
      <c r="S82" s="61">
        <v>0</v>
      </c>
      <c r="T82" s="1">
        <v>3429.97</v>
      </c>
      <c r="U82" s="28">
        <v>0</v>
      </c>
      <c r="V82" s="28">
        <v>971.42</v>
      </c>
      <c r="W82" s="54">
        <v>0</v>
      </c>
      <c r="X82" s="54">
        <v>971.42</v>
      </c>
      <c r="Y82" s="1">
        <v>0</v>
      </c>
      <c r="Z82" s="1">
        <v>971.42</v>
      </c>
      <c r="AA82" s="28">
        <v>0</v>
      </c>
      <c r="AB82" s="28">
        <v>971.4159999999999</v>
      </c>
      <c r="AC82" s="62">
        <v>0</v>
      </c>
      <c r="AD82" s="62">
        <v>971.42</v>
      </c>
      <c r="AE82" s="28">
        <v>0</v>
      </c>
      <c r="AF82" s="28">
        <v>971.42</v>
      </c>
      <c r="AG82" s="28">
        <v>0</v>
      </c>
      <c r="AH82" s="28">
        <v>1496.17</v>
      </c>
      <c r="AI82" s="1">
        <v>0</v>
      </c>
      <c r="AJ82" s="1">
        <v>971.42</v>
      </c>
      <c r="AK82" s="1">
        <v>0</v>
      </c>
      <c r="AL82" s="1">
        <v>6443.88</v>
      </c>
      <c r="AM82" s="8">
        <f t="shared" si="27"/>
        <v>0</v>
      </c>
      <c r="AN82" s="8">
        <f t="shared" si="28"/>
        <v>20112.796</v>
      </c>
      <c r="AO82" s="23">
        <f t="shared" si="29"/>
        <v>20112.796</v>
      </c>
      <c r="AP82" s="9"/>
      <c r="AQ82" s="9">
        <v>690</v>
      </c>
      <c r="AR82" s="9">
        <v>145.5</v>
      </c>
      <c r="AS82" s="9"/>
      <c r="AT82" s="9">
        <f t="shared" si="33"/>
        <v>5.092099999999999</v>
      </c>
      <c r="AU82" s="9">
        <f>AO82+AP82+AQ82+AR82+AS82+AT82</f>
        <v>20953.3881</v>
      </c>
      <c r="AV82" s="2">
        <v>481.79</v>
      </c>
      <c r="AW82" s="2">
        <v>254.61</v>
      </c>
      <c r="AX82" s="1">
        <v>72080.75</v>
      </c>
      <c r="AY82" s="1"/>
      <c r="AZ82" s="26">
        <f t="shared" si="32"/>
        <v>-220417.2635</v>
      </c>
      <c r="BA82" s="81">
        <v>368634.06</v>
      </c>
      <c r="BB82" s="1"/>
    </row>
    <row r="83" spans="1:54" ht="15.75" customHeight="1">
      <c r="A83" s="1">
        <v>76</v>
      </c>
      <c r="B83" s="1" t="s">
        <v>68</v>
      </c>
      <c r="C83" s="1">
        <v>600.9</v>
      </c>
      <c r="D83" s="1">
        <v>0</v>
      </c>
      <c r="E83" s="1">
        <f t="shared" si="15"/>
        <v>600.9</v>
      </c>
      <c r="F83" s="1">
        <v>12.2</v>
      </c>
      <c r="G83" s="2">
        <f t="shared" si="22"/>
        <v>7330.98</v>
      </c>
      <c r="H83" s="2">
        <f t="shared" si="23"/>
        <v>43985.88</v>
      </c>
      <c r="I83" s="2">
        <f t="shared" si="30"/>
        <v>12.2</v>
      </c>
      <c r="J83" s="2">
        <f t="shared" si="31"/>
        <v>7330.98</v>
      </c>
      <c r="K83" s="2">
        <f t="shared" si="24"/>
        <v>43985.88</v>
      </c>
      <c r="L83" s="11">
        <f t="shared" si="25"/>
        <v>87971.76</v>
      </c>
      <c r="M83" s="26">
        <v>-36250.960600000006</v>
      </c>
      <c r="N83" s="29">
        <f t="shared" si="26"/>
        <v>51720.79939999999</v>
      </c>
      <c r="O83" s="1">
        <v>0</v>
      </c>
      <c r="P83" s="1">
        <v>1917.41</v>
      </c>
      <c r="Q83" s="1">
        <v>0</v>
      </c>
      <c r="R83" s="1">
        <v>9826.36</v>
      </c>
      <c r="S83" s="61">
        <v>0</v>
      </c>
      <c r="T83" s="1">
        <v>2896.08</v>
      </c>
      <c r="U83" s="28">
        <v>0</v>
      </c>
      <c r="V83" s="28">
        <v>7073.75</v>
      </c>
      <c r="W83" s="54">
        <v>0</v>
      </c>
      <c r="X83" s="54">
        <v>1490.23</v>
      </c>
      <c r="Y83" s="1">
        <v>0</v>
      </c>
      <c r="Z83" s="1">
        <v>1490.23</v>
      </c>
      <c r="AA83" s="28">
        <v>0</v>
      </c>
      <c r="AB83" s="28">
        <v>1490.232</v>
      </c>
      <c r="AC83" s="62">
        <v>0</v>
      </c>
      <c r="AD83" s="62">
        <v>1490.23</v>
      </c>
      <c r="AE83" s="28">
        <v>0</v>
      </c>
      <c r="AF83" s="28">
        <v>1490.23</v>
      </c>
      <c r="AG83" s="28">
        <v>0</v>
      </c>
      <c r="AH83" s="28">
        <v>2180.35</v>
      </c>
      <c r="AI83" s="1">
        <v>0</v>
      </c>
      <c r="AJ83" s="1">
        <v>1490.23</v>
      </c>
      <c r="AK83" s="1">
        <v>0</v>
      </c>
      <c r="AL83" s="1">
        <v>1738.27</v>
      </c>
      <c r="AM83" s="8">
        <f t="shared" si="27"/>
        <v>0</v>
      </c>
      <c r="AN83" s="8">
        <f t="shared" si="28"/>
        <v>34573.60199999999</v>
      </c>
      <c r="AO83" s="23">
        <f t="shared" si="29"/>
        <v>34573.60199999999</v>
      </c>
      <c r="AP83" s="9"/>
      <c r="AQ83" s="9"/>
      <c r="AR83" s="9"/>
      <c r="AS83" s="9"/>
      <c r="AT83" s="9">
        <f t="shared" si="33"/>
        <v>7.811699999999999</v>
      </c>
      <c r="AU83" s="9">
        <f aca="true" t="shared" si="35" ref="AU83:AU94">AO83+AP83+AQ83+AR83+AS83</f>
        <v>34573.60199999999</v>
      </c>
      <c r="AV83" s="2">
        <v>739.11</v>
      </c>
      <c r="AW83" s="2">
        <v>390.59</v>
      </c>
      <c r="AX83" s="1">
        <v>-6133.18</v>
      </c>
      <c r="AY83" s="1"/>
      <c r="AZ83" s="26">
        <f t="shared" si="32"/>
        <v>24410.0774</v>
      </c>
      <c r="BA83" s="81">
        <v>426797.61</v>
      </c>
      <c r="BB83" s="1"/>
    </row>
    <row r="84" spans="1:54" ht="15">
      <c r="A84" s="1">
        <v>77</v>
      </c>
      <c r="B84" s="1" t="s">
        <v>69</v>
      </c>
      <c r="C84" s="1">
        <v>379.7</v>
      </c>
      <c r="D84" s="1">
        <v>0</v>
      </c>
      <c r="E84" s="1">
        <f t="shared" si="15"/>
        <v>379.7</v>
      </c>
      <c r="F84" s="1">
        <v>9.8</v>
      </c>
      <c r="G84" s="2">
        <f t="shared" si="22"/>
        <v>3721.06</v>
      </c>
      <c r="H84" s="2">
        <f t="shared" si="23"/>
        <v>22326.36</v>
      </c>
      <c r="I84" s="2">
        <f t="shared" si="30"/>
        <v>9.8</v>
      </c>
      <c r="J84" s="2">
        <f t="shared" si="31"/>
        <v>3721.06</v>
      </c>
      <c r="K84" s="2">
        <f t="shared" si="24"/>
        <v>22326.36</v>
      </c>
      <c r="L84" s="11">
        <f t="shared" si="25"/>
        <v>44652.72</v>
      </c>
      <c r="M84" s="26"/>
      <c r="N84" s="29">
        <f t="shared" si="26"/>
        <v>44652.72</v>
      </c>
      <c r="O84" s="1">
        <v>0</v>
      </c>
      <c r="P84" s="1">
        <v>1150.09</v>
      </c>
      <c r="Q84" s="1">
        <v>0</v>
      </c>
      <c r="R84" s="1">
        <v>2059.07</v>
      </c>
      <c r="S84" s="61">
        <v>0</v>
      </c>
      <c r="T84" s="1">
        <v>6222.25</v>
      </c>
      <c r="U84" s="28">
        <v>0</v>
      </c>
      <c r="V84" s="28">
        <v>1231.9</v>
      </c>
      <c r="W84" s="54">
        <v>0</v>
      </c>
      <c r="X84" s="54">
        <v>25694.09</v>
      </c>
      <c r="Y84" s="1">
        <v>0</v>
      </c>
      <c r="Z84" s="1">
        <v>45605.38</v>
      </c>
      <c r="AA84" s="28">
        <v>0</v>
      </c>
      <c r="AB84" s="28">
        <v>5794.085999999999</v>
      </c>
      <c r="AC84" s="62">
        <v>0</v>
      </c>
      <c r="AD84" s="62">
        <v>1150.09</v>
      </c>
      <c r="AE84" s="28">
        <v>0</v>
      </c>
      <c r="AF84" s="28">
        <v>1150.09</v>
      </c>
      <c r="AG84" s="28">
        <v>0</v>
      </c>
      <c r="AH84" s="28">
        <v>1674.84</v>
      </c>
      <c r="AI84" s="1">
        <v>0</v>
      </c>
      <c r="AJ84" s="1">
        <v>2425.09</v>
      </c>
      <c r="AK84" s="1">
        <v>0</v>
      </c>
      <c r="AL84" s="1">
        <v>4210.09</v>
      </c>
      <c r="AM84" s="8">
        <f t="shared" si="27"/>
        <v>0</v>
      </c>
      <c r="AN84" s="8">
        <f t="shared" si="28"/>
        <v>98367.06599999998</v>
      </c>
      <c r="AO84" s="23">
        <f t="shared" si="29"/>
        <v>98367.06599999998</v>
      </c>
      <c r="AP84" s="9"/>
      <c r="AQ84" s="9"/>
      <c r="AR84" s="9"/>
      <c r="AS84" s="9"/>
      <c r="AT84" s="9">
        <f t="shared" si="33"/>
        <v>4.9361</v>
      </c>
      <c r="AU84" s="9">
        <f t="shared" si="35"/>
        <v>98367.06599999998</v>
      </c>
      <c r="AV84" s="2">
        <v>467.03</v>
      </c>
      <c r="AW84" s="2">
        <v>246.81</v>
      </c>
      <c r="AX84" s="1">
        <v>10081.68</v>
      </c>
      <c r="AY84" s="1"/>
      <c r="AZ84" s="26">
        <f t="shared" si="32"/>
        <v>-63082.18599999998</v>
      </c>
      <c r="BA84" s="81">
        <v>165958.37</v>
      </c>
      <c r="BB84" s="1"/>
    </row>
    <row r="85" spans="1:54" ht="15.75" customHeight="1">
      <c r="A85" s="1">
        <v>78</v>
      </c>
      <c r="B85" s="1" t="s">
        <v>70</v>
      </c>
      <c r="C85" s="1">
        <v>377.8</v>
      </c>
      <c r="D85" s="1">
        <v>0</v>
      </c>
      <c r="E85" s="1">
        <f t="shared" si="15"/>
        <v>377.8</v>
      </c>
      <c r="F85" s="1">
        <v>9.8</v>
      </c>
      <c r="G85" s="2">
        <f t="shared" si="22"/>
        <v>3702.4400000000005</v>
      </c>
      <c r="H85" s="2">
        <f t="shared" si="23"/>
        <v>22214.640000000003</v>
      </c>
      <c r="I85" s="2">
        <f t="shared" si="30"/>
        <v>9.8</v>
      </c>
      <c r="J85" s="2">
        <f t="shared" si="31"/>
        <v>3702.4400000000005</v>
      </c>
      <c r="K85" s="2">
        <f t="shared" si="24"/>
        <v>22214.640000000003</v>
      </c>
      <c r="L85" s="11">
        <f t="shared" si="25"/>
        <v>44429.280000000006</v>
      </c>
      <c r="M85" s="26">
        <v>-45828.045999999995</v>
      </c>
      <c r="N85" s="29">
        <f t="shared" si="26"/>
        <v>-1398.7659999999887</v>
      </c>
      <c r="O85" s="1">
        <v>0</v>
      </c>
      <c r="P85" s="1">
        <v>1145.37</v>
      </c>
      <c r="Q85" s="1">
        <v>0</v>
      </c>
      <c r="R85" s="1">
        <v>2217.98</v>
      </c>
      <c r="S85" s="61">
        <v>0</v>
      </c>
      <c r="T85" s="1">
        <v>4192.01</v>
      </c>
      <c r="U85" s="28">
        <v>0</v>
      </c>
      <c r="V85" s="28">
        <v>1309</v>
      </c>
      <c r="W85" s="54">
        <v>0</v>
      </c>
      <c r="X85" s="54">
        <v>41427.96</v>
      </c>
      <c r="Y85" s="1">
        <v>0</v>
      </c>
      <c r="Z85" s="1">
        <v>32869.41</v>
      </c>
      <c r="AA85" s="28">
        <v>0</v>
      </c>
      <c r="AB85" s="28">
        <v>7516.094</v>
      </c>
      <c r="AC85" s="62">
        <v>0</v>
      </c>
      <c r="AD85" s="62">
        <v>1227.18</v>
      </c>
      <c r="AE85" s="28">
        <v>0</v>
      </c>
      <c r="AF85" s="28">
        <v>18521.38</v>
      </c>
      <c r="AG85" s="28">
        <v>0</v>
      </c>
      <c r="AH85" s="28">
        <v>12866.4</v>
      </c>
      <c r="AI85" s="1">
        <v>0</v>
      </c>
      <c r="AJ85" s="1">
        <v>2420.37</v>
      </c>
      <c r="AK85" s="1">
        <v>0</v>
      </c>
      <c r="AL85" s="1">
        <v>4205.37</v>
      </c>
      <c r="AM85" s="8">
        <f t="shared" si="27"/>
        <v>0</v>
      </c>
      <c r="AN85" s="8">
        <f t="shared" si="28"/>
        <v>129918.52399999999</v>
      </c>
      <c r="AO85" s="23">
        <f t="shared" si="29"/>
        <v>129918.52399999999</v>
      </c>
      <c r="AP85" s="9"/>
      <c r="AQ85" s="9"/>
      <c r="AR85" s="9"/>
      <c r="AS85" s="9"/>
      <c r="AT85" s="9">
        <f t="shared" si="33"/>
        <v>4.9113999999999995</v>
      </c>
      <c r="AU85" s="9">
        <f t="shared" si="35"/>
        <v>129918.52399999999</v>
      </c>
      <c r="AV85" s="2">
        <v>464.69</v>
      </c>
      <c r="AW85" s="2">
        <v>245.57</v>
      </c>
      <c r="AX85" s="1">
        <v>25285.44</v>
      </c>
      <c r="AY85" s="1"/>
      <c r="AZ85" s="26">
        <f t="shared" si="32"/>
        <v>-155892.46999999997</v>
      </c>
      <c r="BA85" s="81">
        <v>484632.19</v>
      </c>
      <c r="BB85" s="1"/>
    </row>
    <row r="86" spans="1:54" ht="15">
      <c r="A86" s="1">
        <v>79</v>
      </c>
      <c r="B86" s="1" t="s">
        <v>71</v>
      </c>
      <c r="C86" s="1">
        <v>363.5</v>
      </c>
      <c r="D86" s="1">
        <v>0</v>
      </c>
      <c r="E86" s="1">
        <f t="shared" si="15"/>
        <v>363.5</v>
      </c>
      <c r="F86" s="1">
        <v>9.8</v>
      </c>
      <c r="G86" s="2">
        <f t="shared" si="22"/>
        <v>3562.3</v>
      </c>
      <c r="H86" s="2">
        <f t="shared" si="23"/>
        <v>21373.800000000003</v>
      </c>
      <c r="I86" s="2">
        <f t="shared" si="30"/>
        <v>9.8</v>
      </c>
      <c r="J86" s="2">
        <f t="shared" si="31"/>
        <v>3562.3</v>
      </c>
      <c r="K86" s="2">
        <f t="shared" si="24"/>
        <v>21373.800000000003</v>
      </c>
      <c r="L86" s="11">
        <f t="shared" si="25"/>
        <v>42747.600000000006</v>
      </c>
      <c r="M86" s="26"/>
      <c r="N86" s="29">
        <f t="shared" si="26"/>
        <v>42747.600000000006</v>
      </c>
      <c r="O86" s="1">
        <v>0</v>
      </c>
      <c r="P86" s="1">
        <v>1109.91</v>
      </c>
      <c r="Q86" s="1">
        <v>0</v>
      </c>
      <c r="R86" s="1">
        <v>2182.52</v>
      </c>
      <c r="S86" s="61">
        <v>0</v>
      </c>
      <c r="T86" s="1">
        <v>4499.86</v>
      </c>
      <c r="U86" s="28">
        <v>0</v>
      </c>
      <c r="V86" s="28">
        <v>1109.91</v>
      </c>
      <c r="W86" s="54">
        <v>0</v>
      </c>
      <c r="X86" s="54">
        <v>47402.44</v>
      </c>
      <c r="Y86" s="1">
        <v>0</v>
      </c>
      <c r="Z86" s="1">
        <v>32752.14</v>
      </c>
      <c r="AA86" s="28">
        <v>0</v>
      </c>
      <c r="AB86" s="28">
        <v>4688.3</v>
      </c>
      <c r="AC86" s="62">
        <v>0</v>
      </c>
      <c r="AD86" s="62">
        <v>1109.91</v>
      </c>
      <c r="AE86" s="28">
        <v>0</v>
      </c>
      <c r="AF86" s="28">
        <v>1109.91</v>
      </c>
      <c r="AG86" s="28">
        <v>0</v>
      </c>
      <c r="AH86" s="28">
        <v>7927.56</v>
      </c>
      <c r="AI86" s="1">
        <v>0</v>
      </c>
      <c r="AJ86" s="1">
        <v>2384.91</v>
      </c>
      <c r="AK86" s="1">
        <v>0</v>
      </c>
      <c r="AL86" s="1">
        <v>4169.91</v>
      </c>
      <c r="AM86" s="8">
        <f t="shared" si="27"/>
        <v>0</v>
      </c>
      <c r="AN86" s="8">
        <f t="shared" si="28"/>
        <v>110447.28000000001</v>
      </c>
      <c r="AO86" s="23">
        <f t="shared" si="29"/>
        <v>110447.28000000001</v>
      </c>
      <c r="AP86" s="9"/>
      <c r="AQ86" s="9"/>
      <c r="AR86" s="9"/>
      <c r="AS86" s="9"/>
      <c r="AT86" s="9">
        <f t="shared" si="33"/>
        <v>4.725499999999999</v>
      </c>
      <c r="AU86" s="9">
        <f t="shared" si="35"/>
        <v>110447.28000000001</v>
      </c>
      <c r="AV86" s="2">
        <v>447.11</v>
      </c>
      <c r="AW86" s="2">
        <v>236.28</v>
      </c>
      <c r="AX86" s="1">
        <v>-3355.72</v>
      </c>
      <c r="AY86" s="1"/>
      <c r="AZ86" s="26">
        <f t="shared" si="32"/>
        <v>-63660.57000000001</v>
      </c>
      <c r="BA86" s="81">
        <v>79842.75</v>
      </c>
      <c r="BB86" s="1"/>
    </row>
    <row r="87" spans="1:54" ht="15">
      <c r="A87" s="1">
        <v>80</v>
      </c>
      <c r="B87" s="1" t="s">
        <v>72</v>
      </c>
      <c r="C87" s="1">
        <v>609.2</v>
      </c>
      <c r="D87" s="1">
        <v>0</v>
      </c>
      <c r="E87" s="1">
        <f t="shared" si="15"/>
        <v>609.2</v>
      </c>
      <c r="F87" s="1">
        <v>12.01</v>
      </c>
      <c r="G87" s="2">
        <f t="shared" si="22"/>
        <v>7316.492</v>
      </c>
      <c r="H87" s="2">
        <f t="shared" si="23"/>
        <v>43898.952000000005</v>
      </c>
      <c r="I87" s="2">
        <f t="shared" si="30"/>
        <v>12.01</v>
      </c>
      <c r="J87" s="2">
        <f t="shared" si="31"/>
        <v>7316.492</v>
      </c>
      <c r="K87" s="2">
        <f t="shared" si="24"/>
        <v>43898.952000000005</v>
      </c>
      <c r="L87" s="11">
        <f t="shared" si="25"/>
        <v>87797.90400000001</v>
      </c>
      <c r="M87" s="26">
        <v>-40013.076799999995</v>
      </c>
      <c r="N87" s="29">
        <f t="shared" si="26"/>
        <v>47784.827200000014</v>
      </c>
      <c r="O87" s="1">
        <v>0</v>
      </c>
      <c r="P87" s="1">
        <v>1801.06</v>
      </c>
      <c r="Q87" s="1">
        <v>0</v>
      </c>
      <c r="R87" s="1">
        <v>2628.23</v>
      </c>
      <c r="S87" s="61">
        <v>0</v>
      </c>
      <c r="T87" s="1">
        <v>4765.89</v>
      </c>
      <c r="U87" s="28">
        <v>0</v>
      </c>
      <c r="V87" s="28">
        <v>5890.5</v>
      </c>
      <c r="W87" s="54">
        <v>0</v>
      </c>
      <c r="X87" s="54">
        <v>1719.25</v>
      </c>
      <c r="Y87" s="1">
        <v>0</v>
      </c>
      <c r="Z87" s="1">
        <v>1882.88</v>
      </c>
      <c r="AA87" s="28">
        <v>0</v>
      </c>
      <c r="AB87" s="28">
        <v>1719.246</v>
      </c>
      <c r="AC87" s="62">
        <v>0</v>
      </c>
      <c r="AD87" s="62">
        <v>1719.25</v>
      </c>
      <c r="AE87" s="28">
        <v>0</v>
      </c>
      <c r="AF87" s="28">
        <v>1719.25</v>
      </c>
      <c r="AG87" s="28">
        <v>0</v>
      </c>
      <c r="AH87" s="28">
        <v>2244</v>
      </c>
      <c r="AI87" s="1">
        <v>0</v>
      </c>
      <c r="AJ87" s="1">
        <v>3858.33</v>
      </c>
      <c r="AK87" s="1">
        <v>0</v>
      </c>
      <c r="AL87" s="1">
        <v>1719.25</v>
      </c>
      <c r="AM87" s="8">
        <f t="shared" si="27"/>
        <v>0</v>
      </c>
      <c r="AN87" s="8">
        <f t="shared" si="28"/>
        <v>31667.136</v>
      </c>
      <c r="AO87" s="23">
        <f t="shared" si="29"/>
        <v>31667.136</v>
      </c>
      <c r="AP87" s="9"/>
      <c r="AQ87" s="9">
        <v>18617.11</v>
      </c>
      <c r="AR87" s="9">
        <v>418.57</v>
      </c>
      <c r="AS87" s="9"/>
      <c r="AT87" s="9">
        <f t="shared" si="33"/>
        <v>7.9196</v>
      </c>
      <c r="AU87" s="9">
        <f t="shared" si="35"/>
        <v>50702.816</v>
      </c>
      <c r="AV87" s="2">
        <v>749.32</v>
      </c>
      <c r="AW87" s="2">
        <v>395.98</v>
      </c>
      <c r="AX87" s="1">
        <v>-2692.44</v>
      </c>
      <c r="AY87" s="1"/>
      <c r="AZ87" s="26">
        <f t="shared" si="32"/>
        <v>919.7512000000155</v>
      </c>
      <c r="BA87" s="81">
        <v>48624.53</v>
      </c>
      <c r="BB87" s="1"/>
    </row>
    <row r="88" spans="1:54" ht="15">
      <c r="A88" s="1">
        <v>81</v>
      </c>
      <c r="B88" s="1" t="s">
        <v>73</v>
      </c>
      <c r="C88" s="1">
        <v>465</v>
      </c>
      <c r="D88" s="1">
        <v>0</v>
      </c>
      <c r="E88" s="1">
        <f t="shared" si="15"/>
        <v>465</v>
      </c>
      <c r="F88" s="1">
        <v>12.01</v>
      </c>
      <c r="G88" s="2">
        <f t="shared" si="22"/>
        <v>5584.65</v>
      </c>
      <c r="H88" s="2">
        <f t="shared" si="23"/>
        <v>33507.899999999994</v>
      </c>
      <c r="I88" s="2">
        <f t="shared" si="30"/>
        <v>12.01</v>
      </c>
      <c r="J88" s="2">
        <f t="shared" si="31"/>
        <v>5584.65</v>
      </c>
      <c r="K88" s="2">
        <f t="shared" si="24"/>
        <v>33507.899999999994</v>
      </c>
      <c r="L88" s="11">
        <f t="shared" si="25"/>
        <v>67015.79999999999</v>
      </c>
      <c r="M88" s="26">
        <v>-216589.99200000003</v>
      </c>
      <c r="N88" s="29">
        <f t="shared" si="26"/>
        <v>-149574.19200000004</v>
      </c>
      <c r="O88" s="1">
        <v>0</v>
      </c>
      <c r="P88" s="1">
        <v>1358.41</v>
      </c>
      <c r="Q88" s="1">
        <v>0</v>
      </c>
      <c r="R88" s="1">
        <v>2267.39</v>
      </c>
      <c r="S88" s="61">
        <v>0</v>
      </c>
      <c r="T88" s="1">
        <v>4405.05</v>
      </c>
      <c r="U88" s="28">
        <v>0</v>
      </c>
      <c r="V88" s="28">
        <v>12228.63</v>
      </c>
      <c r="W88" s="54">
        <v>0</v>
      </c>
      <c r="X88" s="54">
        <v>8582.96</v>
      </c>
      <c r="Y88" s="1">
        <v>0</v>
      </c>
      <c r="Z88" s="1">
        <v>1440.22</v>
      </c>
      <c r="AA88" s="28">
        <v>0</v>
      </c>
      <c r="AB88" s="28">
        <v>4956.326</v>
      </c>
      <c r="AC88" s="62">
        <v>0</v>
      </c>
      <c r="AD88" s="62">
        <v>50837.15</v>
      </c>
      <c r="AE88" s="28">
        <v>0</v>
      </c>
      <c r="AF88" s="28">
        <v>1358.41</v>
      </c>
      <c r="AG88" s="28">
        <v>0</v>
      </c>
      <c r="AH88" s="28">
        <v>1883.16</v>
      </c>
      <c r="AI88" s="1">
        <v>0</v>
      </c>
      <c r="AJ88" s="1">
        <v>1358.41</v>
      </c>
      <c r="AK88" s="1">
        <v>0</v>
      </c>
      <c r="AL88" s="1">
        <v>5737.37</v>
      </c>
      <c r="AM88" s="8">
        <f t="shared" si="27"/>
        <v>0</v>
      </c>
      <c r="AN88" s="8">
        <f t="shared" si="28"/>
        <v>96413.486</v>
      </c>
      <c r="AO88" s="23">
        <f t="shared" si="29"/>
        <v>96413.486</v>
      </c>
      <c r="AP88" s="9"/>
      <c r="AQ88" s="9">
        <v>18617.11</v>
      </c>
      <c r="AR88" s="9">
        <v>319.49</v>
      </c>
      <c r="AS88" s="9"/>
      <c r="AT88" s="9">
        <f t="shared" si="33"/>
        <v>6.045</v>
      </c>
      <c r="AU88" s="9">
        <f t="shared" si="35"/>
        <v>115350.08600000001</v>
      </c>
      <c r="AV88" s="2">
        <v>570.35</v>
      </c>
      <c r="AW88" s="2">
        <v>301.41</v>
      </c>
      <c r="AX88" s="1">
        <v>-4109.48</v>
      </c>
      <c r="AY88" s="1"/>
      <c r="AZ88" s="26">
        <f t="shared" si="32"/>
        <v>-259943.03800000003</v>
      </c>
      <c r="BA88" s="81">
        <v>64874.12</v>
      </c>
      <c r="BB88" s="1"/>
    </row>
    <row r="89" spans="1:54" ht="15">
      <c r="A89" s="1">
        <v>82</v>
      </c>
      <c r="B89" s="1" t="s">
        <v>74</v>
      </c>
      <c r="C89" s="1">
        <v>5600.2</v>
      </c>
      <c r="D89" s="1">
        <v>251.2</v>
      </c>
      <c r="E89" s="1">
        <f aca="true" t="shared" si="36" ref="E89:E137">C89+D89</f>
        <v>5851.4</v>
      </c>
      <c r="F89" s="1">
        <v>14.39</v>
      </c>
      <c r="G89" s="2">
        <f t="shared" si="22"/>
        <v>84201.646</v>
      </c>
      <c r="H89" s="2">
        <f t="shared" si="23"/>
        <v>505209.87599999993</v>
      </c>
      <c r="I89" s="2">
        <f t="shared" si="30"/>
        <v>14.39</v>
      </c>
      <c r="J89" s="2">
        <f t="shared" si="31"/>
        <v>84201.646</v>
      </c>
      <c r="K89" s="2">
        <f t="shared" si="24"/>
        <v>505209.87599999993</v>
      </c>
      <c r="L89" s="11">
        <f t="shared" si="25"/>
        <v>1010419.7519999999</v>
      </c>
      <c r="M89" s="26"/>
      <c r="N89" s="29">
        <f t="shared" si="26"/>
        <v>1010419.7519999999</v>
      </c>
      <c r="O89" s="1">
        <v>0</v>
      </c>
      <c r="P89" s="1">
        <v>40248</v>
      </c>
      <c r="Q89" s="1">
        <v>0</v>
      </c>
      <c r="R89" s="1">
        <v>73595.14</v>
      </c>
      <c r="S89" s="61">
        <v>0</v>
      </c>
      <c r="T89" s="1">
        <v>153349.4</v>
      </c>
      <c r="U89" s="28">
        <v>0</v>
      </c>
      <c r="V89" s="28">
        <v>78165.69</v>
      </c>
      <c r="W89" s="54">
        <v>0</v>
      </c>
      <c r="X89" s="54">
        <v>131481.06</v>
      </c>
      <c r="Y89" s="1">
        <v>0</v>
      </c>
      <c r="Z89" s="1">
        <v>55371.7</v>
      </c>
      <c r="AA89" s="28">
        <v>0</v>
      </c>
      <c r="AB89" s="28">
        <v>232711.45</v>
      </c>
      <c r="AC89" s="62">
        <v>0</v>
      </c>
      <c r="AD89" s="62">
        <v>79364.66</v>
      </c>
      <c r="AE89" s="28">
        <v>0</v>
      </c>
      <c r="AF89" s="28">
        <v>45732.96</v>
      </c>
      <c r="AG89" s="28">
        <v>0</v>
      </c>
      <c r="AH89" s="28">
        <v>47951.34</v>
      </c>
      <c r="AI89" s="1">
        <v>0</v>
      </c>
      <c r="AJ89" s="1">
        <v>36062.22</v>
      </c>
      <c r="AK89" s="1">
        <v>0</v>
      </c>
      <c r="AL89" s="1">
        <v>78254.62</v>
      </c>
      <c r="AM89" s="8">
        <f t="shared" si="27"/>
        <v>0</v>
      </c>
      <c r="AN89" s="8">
        <f t="shared" si="28"/>
        <v>1052288.2399999998</v>
      </c>
      <c r="AO89" s="23">
        <f t="shared" si="29"/>
        <v>1052288.2399999998</v>
      </c>
      <c r="AP89" s="9"/>
      <c r="AQ89" s="9"/>
      <c r="AR89" s="9">
        <v>2172.86</v>
      </c>
      <c r="AS89" s="9"/>
      <c r="AT89" s="9">
        <f t="shared" si="33"/>
        <v>76.06819999999999</v>
      </c>
      <c r="AU89" s="9">
        <f t="shared" si="35"/>
        <v>1054461.0999999999</v>
      </c>
      <c r="AV89" s="2">
        <f>(E89*0.08)*2</f>
        <v>936.2239999999999</v>
      </c>
      <c r="AW89" s="2">
        <v>3803.41</v>
      </c>
      <c r="AX89" s="1">
        <v>-51863.49</v>
      </c>
      <c r="AY89" s="1"/>
      <c r="AZ89" s="26">
        <f t="shared" si="32"/>
        <v>12561.776</v>
      </c>
      <c r="BA89" s="81">
        <v>379396.63</v>
      </c>
      <c r="BB89" s="1"/>
    </row>
    <row r="90" spans="1:54" ht="15">
      <c r="A90" s="1">
        <v>83</v>
      </c>
      <c r="B90" s="1" t="s">
        <v>75</v>
      </c>
      <c r="C90" s="1">
        <v>469.8</v>
      </c>
      <c r="D90" s="1">
        <v>0</v>
      </c>
      <c r="E90" s="1">
        <f t="shared" si="36"/>
        <v>469.8</v>
      </c>
      <c r="F90" s="1">
        <v>9.79</v>
      </c>
      <c r="G90" s="2">
        <f t="shared" si="22"/>
        <v>4599.342</v>
      </c>
      <c r="H90" s="2">
        <f t="shared" si="23"/>
        <v>27596.051999999996</v>
      </c>
      <c r="I90" s="2">
        <f t="shared" si="30"/>
        <v>9.79</v>
      </c>
      <c r="J90" s="2">
        <f t="shared" si="31"/>
        <v>4599.342</v>
      </c>
      <c r="K90" s="2">
        <f t="shared" si="24"/>
        <v>27596.051999999996</v>
      </c>
      <c r="L90" s="11">
        <f t="shared" si="25"/>
        <v>55192.10399999999</v>
      </c>
      <c r="M90" s="26">
        <v>-54116.55600000002</v>
      </c>
      <c r="N90" s="29">
        <f t="shared" si="26"/>
        <v>1075.5479999999734</v>
      </c>
      <c r="O90" s="1">
        <v>0</v>
      </c>
      <c r="P90" s="1">
        <v>1378.25</v>
      </c>
      <c r="Q90" s="1">
        <v>0</v>
      </c>
      <c r="R90" s="1">
        <v>2287.23</v>
      </c>
      <c r="S90" s="61">
        <v>0</v>
      </c>
      <c r="T90" s="1">
        <v>20911.75</v>
      </c>
      <c r="U90" s="28">
        <v>0</v>
      </c>
      <c r="V90" s="28">
        <v>4151.19</v>
      </c>
      <c r="W90" s="54">
        <v>0</v>
      </c>
      <c r="X90" s="54">
        <v>1378.25</v>
      </c>
      <c r="Y90" s="1">
        <v>0</v>
      </c>
      <c r="Z90" s="1">
        <v>44869.38</v>
      </c>
      <c r="AA90" s="28">
        <v>0</v>
      </c>
      <c r="AB90" s="28">
        <v>10585.426</v>
      </c>
      <c r="AC90" s="62">
        <v>0</v>
      </c>
      <c r="AD90" s="62">
        <v>5242.35</v>
      </c>
      <c r="AE90" s="28">
        <v>0</v>
      </c>
      <c r="AF90" s="28">
        <v>1626.31</v>
      </c>
      <c r="AG90" s="28">
        <v>0</v>
      </c>
      <c r="AH90" s="28">
        <v>1903</v>
      </c>
      <c r="AI90" s="1">
        <v>0</v>
      </c>
      <c r="AJ90" s="1">
        <v>1378.25</v>
      </c>
      <c r="AK90" s="1">
        <v>0</v>
      </c>
      <c r="AL90" s="1">
        <v>1378.25</v>
      </c>
      <c r="AM90" s="8">
        <f t="shared" si="27"/>
        <v>0</v>
      </c>
      <c r="AN90" s="8">
        <f t="shared" si="28"/>
        <v>97089.636</v>
      </c>
      <c r="AO90" s="23">
        <f t="shared" si="29"/>
        <v>97089.636</v>
      </c>
      <c r="AP90" s="9"/>
      <c r="AQ90" s="9"/>
      <c r="AR90" s="9"/>
      <c r="AS90" s="9"/>
      <c r="AT90" s="9">
        <f t="shared" si="33"/>
        <v>6.1074</v>
      </c>
      <c r="AU90" s="9">
        <f t="shared" si="35"/>
        <v>97089.636</v>
      </c>
      <c r="AV90" s="2">
        <v>577.85</v>
      </c>
      <c r="AW90" s="2">
        <v>305.37</v>
      </c>
      <c r="AX90" s="1">
        <v>-4543.12</v>
      </c>
      <c r="AY90" s="1"/>
      <c r="AZ90" s="26">
        <f t="shared" si="32"/>
        <v>-90587.74800000002</v>
      </c>
      <c r="BA90" s="81">
        <v>132461.21</v>
      </c>
      <c r="BB90" s="1"/>
    </row>
    <row r="91" spans="1:54" ht="15.75" customHeight="1">
      <c r="A91" s="1">
        <v>84</v>
      </c>
      <c r="B91" s="1" t="s">
        <v>76</v>
      </c>
      <c r="C91" s="1">
        <v>475.5</v>
      </c>
      <c r="D91" s="1">
        <v>0</v>
      </c>
      <c r="E91" s="1">
        <f t="shared" si="36"/>
        <v>475.5</v>
      </c>
      <c r="F91" s="1">
        <v>9.41</v>
      </c>
      <c r="G91" s="2">
        <f t="shared" si="22"/>
        <v>4474.455</v>
      </c>
      <c r="H91" s="2">
        <f t="shared" si="23"/>
        <v>26846.73</v>
      </c>
      <c r="I91" s="2">
        <f t="shared" si="30"/>
        <v>9.41</v>
      </c>
      <c r="J91" s="2">
        <f t="shared" si="31"/>
        <v>4474.455</v>
      </c>
      <c r="K91" s="2">
        <f t="shared" si="24"/>
        <v>26846.73</v>
      </c>
      <c r="L91" s="11">
        <f t="shared" si="25"/>
        <v>53693.46</v>
      </c>
      <c r="M91" s="26"/>
      <c r="N91" s="29">
        <f t="shared" si="26"/>
        <v>53693.46</v>
      </c>
      <c r="O91" s="1">
        <v>0</v>
      </c>
      <c r="P91" s="1">
        <v>1387.67</v>
      </c>
      <c r="Q91" s="1">
        <v>0</v>
      </c>
      <c r="R91" s="1">
        <v>2296.65</v>
      </c>
      <c r="S91" s="61">
        <v>0</v>
      </c>
      <c r="T91" s="1">
        <v>2973.2</v>
      </c>
      <c r="U91" s="28">
        <v>0</v>
      </c>
      <c r="V91" s="28">
        <v>1387.67</v>
      </c>
      <c r="W91" s="54">
        <v>0</v>
      </c>
      <c r="X91" s="54">
        <v>1387.67</v>
      </c>
      <c r="Y91" s="1">
        <v>0</v>
      </c>
      <c r="Z91" s="1">
        <v>1387.67</v>
      </c>
      <c r="AA91" s="28">
        <v>0</v>
      </c>
      <c r="AB91" s="28">
        <v>23603.01</v>
      </c>
      <c r="AC91" s="62">
        <v>0</v>
      </c>
      <c r="AD91" s="62">
        <v>1387.67</v>
      </c>
      <c r="AE91" s="28">
        <v>0</v>
      </c>
      <c r="AF91" s="28">
        <v>1387.67</v>
      </c>
      <c r="AG91" s="28">
        <v>0</v>
      </c>
      <c r="AH91" s="28">
        <v>1912.42</v>
      </c>
      <c r="AI91" s="1">
        <v>0</v>
      </c>
      <c r="AJ91" s="1">
        <v>1387.67</v>
      </c>
      <c r="AK91" s="1">
        <v>0</v>
      </c>
      <c r="AL91" s="1">
        <v>1387.67</v>
      </c>
      <c r="AM91" s="8">
        <f t="shared" si="27"/>
        <v>0</v>
      </c>
      <c r="AN91" s="8">
        <f t="shared" si="28"/>
        <v>41886.63999999999</v>
      </c>
      <c r="AO91" s="23">
        <f t="shared" si="29"/>
        <v>41886.63999999999</v>
      </c>
      <c r="AP91" s="9"/>
      <c r="AQ91" s="9"/>
      <c r="AR91" s="9"/>
      <c r="AS91" s="9"/>
      <c r="AT91" s="9">
        <f t="shared" si="33"/>
        <v>6.1815</v>
      </c>
      <c r="AU91" s="9">
        <f t="shared" si="35"/>
        <v>41886.63999999999</v>
      </c>
      <c r="AV91" s="2">
        <v>584.87</v>
      </c>
      <c r="AW91" s="2">
        <v>309.08</v>
      </c>
      <c r="AX91" s="1">
        <v>-4543.12</v>
      </c>
      <c r="AY91" s="1"/>
      <c r="AZ91" s="26">
        <f t="shared" si="32"/>
        <v>17243.890000000007</v>
      </c>
      <c r="BA91" s="81">
        <v>86140.73</v>
      </c>
      <c r="BB91" s="1"/>
    </row>
    <row r="92" spans="1:54" ht="15">
      <c r="A92" s="1">
        <v>85</v>
      </c>
      <c r="B92" s="1" t="s">
        <v>77</v>
      </c>
      <c r="C92" s="1">
        <v>7840</v>
      </c>
      <c r="D92" s="1">
        <v>0</v>
      </c>
      <c r="E92" s="1">
        <f t="shared" si="36"/>
        <v>7840</v>
      </c>
      <c r="F92" s="1">
        <v>14.41</v>
      </c>
      <c r="G92" s="2">
        <f t="shared" si="22"/>
        <v>112974.4</v>
      </c>
      <c r="H92" s="2">
        <f t="shared" si="23"/>
        <v>677846.3999999999</v>
      </c>
      <c r="I92" s="2">
        <f t="shared" si="30"/>
        <v>14.41</v>
      </c>
      <c r="J92" s="2">
        <f t="shared" si="31"/>
        <v>112974.4</v>
      </c>
      <c r="K92" s="2">
        <f t="shared" si="24"/>
        <v>677846.3999999999</v>
      </c>
      <c r="L92" s="11">
        <f t="shared" si="25"/>
        <v>1355692.7999999998</v>
      </c>
      <c r="M92" s="26">
        <v>-42697.84840000054</v>
      </c>
      <c r="N92" s="29">
        <f t="shared" si="26"/>
        <v>1312994.9515999993</v>
      </c>
      <c r="O92" s="1">
        <v>0</v>
      </c>
      <c r="P92" s="1">
        <v>53297.39</v>
      </c>
      <c r="Q92" s="1">
        <v>0</v>
      </c>
      <c r="R92" s="1">
        <v>59657.87</v>
      </c>
      <c r="S92" s="61">
        <v>0</v>
      </c>
      <c r="T92" s="1">
        <v>165162.6</v>
      </c>
      <c r="U92" s="28">
        <v>0</v>
      </c>
      <c r="V92" s="28">
        <v>57738.79</v>
      </c>
      <c r="W92" s="54">
        <v>0</v>
      </c>
      <c r="X92" s="54">
        <v>49000.63</v>
      </c>
      <c r="Y92" s="1">
        <v>0</v>
      </c>
      <c r="Z92" s="1">
        <v>108331.69</v>
      </c>
      <c r="AA92" s="28">
        <v>0</v>
      </c>
      <c r="AB92" s="28">
        <v>213365.34500000003</v>
      </c>
      <c r="AC92" s="62">
        <v>0</v>
      </c>
      <c r="AD92" s="62">
        <v>77482.42</v>
      </c>
      <c r="AE92" s="28">
        <v>0</v>
      </c>
      <c r="AF92" s="28">
        <v>100221.83</v>
      </c>
      <c r="AG92" s="28">
        <v>0</v>
      </c>
      <c r="AH92" s="28">
        <v>72791.01</v>
      </c>
      <c r="AI92" s="1">
        <v>0</v>
      </c>
      <c r="AJ92" s="1">
        <v>48600.56</v>
      </c>
      <c r="AK92" s="1">
        <v>0</v>
      </c>
      <c r="AL92" s="1">
        <v>148741.22</v>
      </c>
      <c r="AM92" s="8">
        <f t="shared" si="27"/>
        <v>0</v>
      </c>
      <c r="AN92" s="8">
        <f t="shared" si="28"/>
        <v>1154391.355</v>
      </c>
      <c r="AO92" s="23">
        <f t="shared" si="29"/>
        <v>1154391.355</v>
      </c>
      <c r="AP92" s="9">
        <f>3499+12624</f>
        <v>16123</v>
      </c>
      <c r="AQ92" s="9">
        <f>1725+1725+1725</f>
        <v>5175</v>
      </c>
      <c r="AR92" s="9"/>
      <c r="AS92" s="9"/>
      <c r="AT92" s="9">
        <f t="shared" si="33"/>
        <v>101.92</v>
      </c>
      <c r="AU92" s="9">
        <f t="shared" si="35"/>
        <v>1175689.355</v>
      </c>
      <c r="AV92" s="2">
        <f>(E92*0.08)*2</f>
        <v>1254.4</v>
      </c>
      <c r="AW92" s="2">
        <v>5096</v>
      </c>
      <c r="AX92" s="1">
        <v>-40495.49</v>
      </c>
      <c r="AY92" s="1"/>
      <c r="AZ92" s="26">
        <f t="shared" si="32"/>
        <v>184151.48659999933</v>
      </c>
      <c r="BA92" s="81">
        <v>481972.9</v>
      </c>
      <c r="BB92" s="1"/>
    </row>
    <row r="93" spans="1:77" s="16" customFormat="1" ht="15">
      <c r="A93" s="1">
        <v>86</v>
      </c>
      <c r="B93" s="1" t="s">
        <v>78</v>
      </c>
      <c r="C93" s="1">
        <v>471.4</v>
      </c>
      <c r="D93" s="1">
        <v>0</v>
      </c>
      <c r="E93" s="1">
        <f t="shared" si="36"/>
        <v>471.4</v>
      </c>
      <c r="F93" s="1">
        <v>11.81</v>
      </c>
      <c r="G93" s="2">
        <f t="shared" si="22"/>
        <v>5567.234</v>
      </c>
      <c r="H93" s="2">
        <f t="shared" si="23"/>
        <v>33403.404</v>
      </c>
      <c r="I93" s="2">
        <f t="shared" si="30"/>
        <v>11.81</v>
      </c>
      <c r="J93" s="2">
        <f t="shared" si="31"/>
        <v>5567.234</v>
      </c>
      <c r="K93" s="2">
        <f t="shared" si="24"/>
        <v>33403.404</v>
      </c>
      <c r="L93" s="11">
        <f t="shared" si="25"/>
        <v>66806.808</v>
      </c>
      <c r="M93" s="26"/>
      <c r="N93" s="29">
        <f t="shared" si="26"/>
        <v>66806.808</v>
      </c>
      <c r="O93" s="1">
        <v>0</v>
      </c>
      <c r="P93" s="1">
        <v>1804.68</v>
      </c>
      <c r="Q93" s="1">
        <v>0</v>
      </c>
      <c r="R93" s="1">
        <v>3136.95</v>
      </c>
      <c r="S93" s="61">
        <v>0</v>
      </c>
      <c r="T93" s="1">
        <v>4563.43</v>
      </c>
      <c r="U93" s="28">
        <v>0</v>
      </c>
      <c r="V93" s="28">
        <v>1377.5</v>
      </c>
      <c r="W93" s="54">
        <v>0</v>
      </c>
      <c r="X93" s="54">
        <v>1377.5</v>
      </c>
      <c r="Y93" s="1">
        <v>0</v>
      </c>
      <c r="Z93" s="1">
        <v>1377.5</v>
      </c>
      <c r="AA93" s="28">
        <v>0</v>
      </c>
      <c r="AB93" s="28">
        <v>1377.502</v>
      </c>
      <c r="AC93" s="62">
        <v>0</v>
      </c>
      <c r="AD93" s="62">
        <v>1377.5</v>
      </c>
      <c r="AE93" s="28">
        <v>0</v>
      </c>
      <c r="AF93" s="28">
        <v>1377.5</v>
      </c>
      <c r="AG93" s="28">
        <v>0</v>
      </c>
      <c r="AH93" s="28">
        <v>5314.88</v>
      </c>
      <c r="AI93" s="1">
        <v>0</v>
      </c>
      <c r="AJ93" s="1">
        <v>1377.5</v>
      </c>
      <c r="AK93" s="1">
        <v>0</v>
      </c>
      <c r="AL93" s="1">
        <v>1377.5</v>
      </c>
      <c r="AM93" s="8">
        <f t="shared" si="27"/>
        <v>0</v>
      </c>
      <c r="AN93" s="8">
        <f t="shared" si="28"/>
        <v>25839.942000000003</v>
      </c>
      <c r="AO93" s="23">
        <f t="shared" si="29"/>
        <v>25839.942000000003</v>
      </c>
      <c r="AP93" s="9"/>
      <c r="AQ93" s="9"/>
      <c r="AR93" s="9"/>
      <c r="AS93" s="9"/>
      <c r="AT93" s="9">
        <f t="shared" si="33"/>
        <v>6.1282</v>
      </c>
      <c r="AU93" s="9">
        <f t="shared" si="35"/>
        <v>25839.942000000003</v>
      </c>
      <c r="AV93" s="2">
        <v>579.82</v>
      </c>
      <c r="AW93" s="2">
        <v>306.41</v>
      </c>
      <c r="AX93" s="1">
        <v>-1394.77</v>
      </c>
      <c r="AY93" s="1"/>
      <c r="AZ93" s="26">
        <f t="shared" si="32"/>
        <v>43247.866</v>
      </c>
      <c r="BA93" s="81">
        <v>175818.75</v>
      </c>
      <c r="BB93" s="1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</row>
    <row r="94" spans="1:54" ht="15.75" customHeight="1">
      <c r="A94" s="1">
        <v>87</v>
      </c>
      <c r="B94" s="1" t="s">
        <v>79</v>
      </c>
      <c r="C94" s="1">
        <v>361.2</v>
      </c>
      <c r="D94" s="1">
        <v>0</v>
      </c>
      <c r="E94" s="1">
        <f t="shared" si="36"/>
        <v>361.2</v>
      </c>
      <c r="F94" s="1">
        <v>11.81</v>
      </c>
      <c r="G94" s="2">
        <f t="shared" si="22"/>
        <v>4265.772</v>
      </c>
      <c r="H94" s="2">
        <f t="shared" si="23"/>
        <v>25594.631999999998</v>
      </c>
      <c r="I94" s="2">
        <f t="shared" si="30"/>
        <v>11.81</v>
      </c>
      <c r="J94" s="2">
        <f t="shared" si="31"/>
        <v>4265.772</v>
      </c>
      <c r="K94" s="2">
        <f t="shared" si="24"/>
        <v>25594.631999999998</v>
      </c>
      <c r="L94" s="11">
        <f t="shared" si="25"/>
        <v>51189.263999999996</v>
      </c>
      <c r="M94" s="26"/>
      <c r="N94" s="29">
        <f t="shared" si="26"/>
        <v>51189.263999999996</v>
      </c>
      <c r="O94" s="1">
        <v>0</v>
      </c>
      <c r="P94" s="1">
        <v>1696.58</v>
      </c>
      <c r="Q94" s="1">
        <v>0</v>
      </c>
      <c r="R94" s="1">
        <v>2605.56</v>
      </c>
      <c r="S94" s="61">
        <v>0</v>
      </c>
      <c r="T94" s="1">
        <v>3200.3</v>
      </c>
      <c r="U94" s="28">
        <v>0</v>
      </c>
      <c r="V94" s="28">
        <v>1696.58</v>
      </c>
      <c r="W94" s="54">
        <v>0</v>
      </c>
      <c r="X94" s="54">
        <v>2205.87</v>
      </c>
      <c r="Y94" s="1">
        <v>0</v>
      </c>
      <c r="Z94" s="1">
        <v>2205.87</v>
      </c>
      <c r="AA94" s="28">
        <v>0</v>
      </c>
      <c r="AB94" s="28">
        <v>2205.8659999999995</v>
      </c>
      <c r="AC94" s="62">
        <v>0</v>
      </c>
      <c r="AD94" s="62">
        <v>2205.87</v>
      </c>
      <c r="AE94" s="28">
        <v>0</v>
      </c>
      <c r="AF94" s="28">
        <v>2205.87</v>
      </c>
      <c r="AG94" s="28">
        <v>0</v>
      </c>
      <c r="AH94" s="28">
        <v>2221.33</v>
      </c>
      <c r="AI94" s="1">
        <v>0</v>
      </c>
      <c r="AJ94" s="1">
        <v>9245.68</v>
      </c>
      <c r="AK94" s="1">
        <v>0</v>
      </c>
      <c r="AL94" s="1">
        <v>4076.58</v>
      </c>
      <c r="AM94" s="8">
        <f t="shared" si="27"/>
        <v>0</v>
      </c>
      <c r="AN94" s="8">
        <f t="shared" si="28"/>
        <v>35771.956</v>
      </c>
      <c r="AO94" s="23">
        <f t="shared" si="29"/>
        <v>35771.956</v>
      </c>
      <c r="AP94" s="9"/>
      <c r="AQ94" s="9"/>
      <c r="AR94" s="9"/>
      <c r="AS94" s="9"/>
      <c r="AT94" s="9">
        <f t="shared" si="33"/>
        <v>4.6956</v>
      </c>
      <c r="AU94" s="9">
        <f t="shared" si="35"/>
        <v>35771.956</v>
      </c>
      <c r="AV94" s="2">
        <v>444.28</v>
      </c>
      <c r="AW94" s="2">
        <v>234.78</v>
      </c>
      <c r="AX94" s="1">
        <v>-3107.94</v>
      </c>
      <c r="AY94" s="1"/>
      <c r="AZ94" s="26">
        <f t="shared" si="32"/>
        <v>19204.307999999994</v>
      </c>
      <c r="BA94" s="81">
        <v>54294.01</v>
      </c>
      <c r="BB94" s="1"/>
    </row>
    <row r="95" spans="1:54" ht="15.75" customHeight="1">
      <c r="A95" s="1">
        <v>88</v>
      </c>
      <c r="B95" s="1" t="s">
        <v>80</v>
      </c>
      <c r="C95" s="1">
        <v>692.1</v>
      </c>
      <c r="D95" s="1">
        <v>0</v>
      </c>
      <c r="E95" s="1">
        <f t="shared" si="36"/>
        <v>692.1</v>
      </c>
      <c r="F95" s="1">
        <v>14.32</v>
      </c>
      <c r="G95" s="2">
        <f t="shared" si="22"/>
        <v>9910.872000000001</v>
      </c>
      <c r="H95" s="2">
        <f t="shared" si="23"/>
        <v>59465.232</v>
      </c>
      <c r="I95" s="2">
        <f t="shared" si="30"/>
        <v>14.32</v>
      </c>
      <c r="J95" s="2">
        <f t="shared" si="31"/>
        <v>9910.872000000001</v>
      </c>
      <c r="K95" s="2">
        <f t="shared" si="24"/>
        <v>59465.232</v>
      </c>
      <c r="L95" s="11">
        <f t="shared" si="25"/>
        <v>118930.464</v>
      </c>
      <c r="M95" s="26">
        <v>-79164.2586</v>
      </c>
      <c r="N95" s="29">
        <f t="shared" si="26"/>
        <v>39766.205400000006</v>
      </c>
      <c r="O95" s="1">
        <v>0</v>
      </c>
      <c r="P95" s="1">
        <v>3695.47</v>
      </c>
      <c r="Q95" s="1">
        <v>0</v>
      </c>
      <c r="R95" s="1">
        <v>45704.52</v>
      </c>
      <c r="S95" s="61">
        <v>0</v>
      </c>
      <c r="T95" s="1">
        <v>4767.46</v>
      </c>
      <c r="U95" s="28">
        <v>0</v>
      </c>
      <c r="V95" s="28">
        <v>4241.07</v>
      </c>
      <c r="W95" s="54">
        <v>0</v>
      </c>
      <c r="X95" s="54">
        <v>12232.01</v>
      </c>
      <c r="Y95" s="1">
        <v>0</v>
      </c>
      <c r="Z95" s="1">
        <v>6761.59</v>
      </c>
      <c r="AA95" s="28">
        <v>0</v>
      </c>
      <c r="AB95" s="28">
        <v>1924.8380000000002</v>
      </c>
      <c r="AC95" s="62">
        <v>0</v>
      </c>
      <c r="AD95" s="62">
        <v>5885.47</v>
      </c>
      <c r="AE95" s="28">
        <v>0</v>
      </c>
      <c r="AF95" s="28">
        <v>1924.84</v>
      </c>
      <c r="AG95" s="28">
        <v>0</v>
      </c>
      <c r="AH95" s="28">
        <v>7167.92</v>
      </c>
      <c r="AI95" s="1">
        <v>0</v>
      </c>
      <c r="AJ95" s="1">
        <v>2667.34</v>
      </c>
      <c r="AK95" s="1">
        <v>0</v>
      </c>
      <c r="AL95" s="1">
        <v>4610.7</v>
      </c>
      <c r="AM95" s="8">
        <f t="shared" si="27"/>
        <v>0</v>
      </c>
      <c r="AN95" s="8">
        <f t="shared" si="28"/>
        <v>101583.22799999999</v>
      </c>
      <c r="AO95" s="23">
        <f t="shared" si="29"/>
        <v>101583.22799999999</v>
      </c>
      <c r="AP95" s="9"/>
      <c r="AQ95" s="9">
        <v>1035</v>
      </c>
      <c r="AR95" s="9"/>
      <c r="AS95" s="9"/>
      <c r="AT95" s="9">
        <f t="shared" si="33"/>
        <v>8.9973</v>
      </c>
      <c r="AU95" s="9">
        <f>AO95+AP95+AQ95+AR95+AS95+AT95</f>
        <v>102627.22529999999</v>
      </c>
      <c r="AV95" s="2">
        <f>(E95*0.08)*2</f>
        <v>110.736</v>
      </c>
      <c r="AW95" s="2">
        <v>449.87</v>
      </c>
      <c r="AX95" s="1">
        <v>14105.35</v>
      </c>
      <c r="AY95" s="1"/>
      <c r="AZ95" s="26">
        <f t="shared" si="32"/>
        <v>-76405.76389999999</v>
      </c>
      <c r="BA95" s="81">
        <v>186156.68</v>
      </c>
      <c r="BB95" s="1"/>
    </row>
    <row r="96" spans="1:54" ht="15">
      <c r="A96" s="1">
        <v>89</v>
      </c>
      <c r="B96" s="1" t="s">
        <v>81</v>
      </c>
      <c r="C96" s="1">
        <v>613.3</v>
      </c>
      <c r="D96" s="1">
        <v>0</v>
      </c>
      <c r="E96" s="1">
        <f t="shared" si="36"/>
        <v>613.3</v>
      </c>
      <c r="F96" s="1">
        <v>11.81</v>
      </c>
      <c r="G96" s="2">
        <f t="shared" si="22"/>
        <v>7243.072999999999</v>
      </c>
      <c r="H96" s="2">
        <f t="shared" si="23"/>
        <v>43458.437999999995</v>
      </c>
      <c r="I96" s="2">
        <f t="shared" si="30"/>
        <v>11.81</v>
      </c>
      <c r="J96" s="2">
        <f t="shared" si="31"/>
        <v>7243.072999999999</v>
      </c>
      <c r="K96" s="2">
        <f t="shared" si="24"/>
        <v>43458.437999999995</v>
      </c>
      <c r="L96" s="11">
        <f t="shared" si="25"/>
        <v>86916.87599999999</v>
      </c>
      <c r="M96" s="26">
        <v>-52180.61300000003</v>
      </c>
      <c r="N96" s="29">
        <f t="shared" si="26"/>
        <v>34736.26299999996</v>
      </c>
      <c r="O96" s="1">
        <v>0</v>
      </c>
      <c r="P96" s="1">
        <v>1729.41</v>
      </c>
      <c r="Q96" s="1">
        <v>0</v>
      </c>
      <c r="R96" s="1">
        <v>2638.39</v>
      </c>
      <c r="S96" s="61">
        <v>0</v>
      </c>
      <c r="T96" s="1">
        <v>5297.78</v>
      </c>
      <c r="U96" s="28">
        <v>0</v>
      </c>
      <c r="V96" s="28">
        <v>1811.22</v>
      </c>
      <c r="W96" s="54">
        <v>0</v>
      </c>
      <c r="X96" s="54">
        <v>1729.41</v>
      </c>
      <c r="Y96" s="1">
        <v>0</v>
      </c>
      <c r="Z96" s="1">
        <v>1893.04</v>
      </c>
      <c r="AA96" s="28">
        <v>0</v>
      </c>
      <c r="AB96" s="28">
        <v>1729.414</v>
      </c>
      <c r="AC96" s="62">
        <v>0</v>
      </c>
      <c r="AD96" s="62">
        <v>6114.67</v>
      </c>
      <c r="AE96" s="28">
        <v>0</v>
      </c>
      <c r="AF96" s="28">
        <v>4918.34</v>
      </c>
      <c r="AG96" s="28">
        <v>0</v>
      </c>
      <c r="AH96" s="28">
        <v>6767.45</v>
      </c>
      <c r="AI96" s="1">
        <v>0</v>
      </c>
      <c r="AJ96" s="1">
        <v>1729.41</v>
      </c>
      <c r="AK96" s="1">
        <v>0</v>
      </c>
      <c r="AL96" s="1">
        <v>4109.41</v>
      </c>
      <c r="AM96" s="8">
        <f t="shared" si="27"/>
        <v>0</v>
      </c>
      <c r="AN96" s="8">
        <f t="shared" si="28"/>
        <v>40467.944</v>
      </c>
      <c r="AO96" s="23">
        <f t="shared" si="29"/>
        <v>40467.944</v>
      </c>
      <c r="AP96" s="9"/>
      <c r="AQ96" s="9">
        <v>690</v>
      </c>
      <c r="AR96" s="9"/>
      <c r="AS96" s="9"/>
      <c r="AT96" s="9">
        <f t="shared" si="33"/>
        <v>7.972899999999999</v>
      </c>
      <c r="AU96" s="9">
        <f>AO96+AP96+AQ96+AR96+AS96</f>
        <v>41157.944</v>
      </c>
      <c r="AV96" s="2">
        <v>754.36</v>
      </c>
      <c r="AW96" s="2">
        <v>398.65</v>
      </c>
      <c r="AX96" s="1">
        <v>101489.09</v>
      </c>
      <c r="AY96" s="1"/>
      <c r="AZ96" s="26">
        <f t="shared" si="32"/>
        <v>-106757.76100000004</v>
      </c>
      <c r="BA96" s="81">
        <v>255539.04</v>
      </c>
      <c r="BB96" s="1"/>
    </row>
    <row r="97" spans="1:54" ht="15.75" customHeight="1">
      <c r="A97" s="1">
        <v>90</v>
      </c>
      <c r="B97" s="1" t="s">
        <v>82</v>
      </c>
      <c r="C97" s="1">
        <v>533.6</v>
      </c>
      <c r="D97" s="1">
        <v>0</v>
      </c>
      <c r="E97" s="1">
        <f t="shared" si="36"/>
        <v>533.6</v>
      </c>
      <c r="F97" s="1">
        <v>9.51</v>
      </c>
      <c r="G97" s="2">
        <f t="shared" si="22"/>
        <v>5074.536</v>
      </c>
      <c r="H97" s="2">
        <f t="shared" si="23"/>
        <v>30447.216</v>
      </c>
      <c r="I97" s="2">
        <f t="shared" si="30"/>
        <v>9.51</v>
      </c>
      <c r="J97" s="2">
        <f t="shared" si="31"/>
        <v>5074.536</v>
      </c>
      <c r="K97" s="2">
        <f t="shared" si="24"/>
        <v>30447.216</v>
      </c>
      <c r="L97" s="11">
        <f t="shared" si="25"/>
        <v>60894.432</v>
      </c>
      <c r="M97" s="26"/>
      <c r="N97" s="29">
        <f t="shared" si="26"/>
        <v>60894.432</v>
      </c>
      <c r="O97" s="1">
        <v>0</v>
      </c>
      <c r="P97" s="1">
        <v>1531.76</v>
      </c>
      <c r="Q97" s="1">
        <v>0</v>
      </c>
      <c r="R97" s="1">
        <v>1531.76</v>
      </c>
      <c r="S97" s="61">
        <v>0</v>
      </c>
      <c r="T97" s="1">
        <v>3035.48</v>
      </c>
      <c r="U97" s="28">
        <v>0</v>
      </c>
      <c r="V97" s="28">
        <v>4196.3</v>
      </c>
      <c r="W97" s="54">
        <v>0</v>
      </c>
      <c r="X97" s="54">
        <v>4644.3</v>
      </c>
      <c r="Y97" s="1">
        <v>0</v>
      </c>
      <c r="Z97" s="1">
        <v>1531.76</v>
      </c>
      <c r="AA97" s="28">
        <v>0</v>
      </c>
      <c r="AB97" s="28">
        <v>1531.758</v>
      </c>
      <c r="AC97" s="62">
        <v>0</v>
      </c>
      <c r="AD97" s="62">
        <v>1531.76</v>
      </c>
      <c r="AE97" s="28">
        <v>0</v>
      </c>
      <c r="AF97" s="28">
        <v>1531.76</v>
      </c>
      <c r="AG97" s="28">
        <v>0</v>
      </c>
      <c r="AH97" s="28">
        <v>2692.17</v>
      </c>
      <c r="AI97" s="1">
        <v>0</v>
      </c>
      <c r="AJ97" s="1">
        <v>1531.76</v>
      </c>
      <c r="AK97" s="1">
        <v>0</v>
      </c>
      <c r="AL97" s="1">
        <v>1531.76</v>
      </c>
      <c r="AM97" s="8">
        <f t="shared" si="27"/>
        <v>0</v>
      </c>
      <c r="AN97" s="8">
        <f t="shared" si="28"/>
        <v>26822.327999999994</v>
      </c>
      <c r="AO97" s="23">
        <f t="shared" si="29"/>
        <v>26822.327999999994</v>
      </c>
      <c r="AP97" s="9"/>
      <c r="AQ97" s="9"/>
      <c r="AR97" s="9"/>
      <c r="AS97" s="9"/>
      <c r="AT97" s="9">
        <f t="shared" si="33"/>
        <v>6.9368</v>
      </c>
      <c r="AU97" s="9">
        <f>AO97+AP97+AQ97+AR97+AS97</f>
        <v>26822.327999999994</v>
      </c>
      <c r="AV97" s="2">
        <f>(E97*0.08)*2</f>
        <v>85.376</v>
      </c>
      <c r="AW97" s="2">
        <v>346.84</v>
      </c>
      <c r="AX97" s="1">
        <v>-2932.77</v>
      </c>
      <c r="AY97" s="1"/>
      <c r="AZ97" s="26">
        <f t="shared" si="32"/>
        <v>37437.09</v>
      </c>
      <c r="BA97" s="81">
        <v>69061.03</v>
      </c>
      <c r="BB97" s="1"/>
    </row>
    <row r="98" spans="1:54" ht="15.75" customHeight="1">
      <c r="A98" s="1">
        <v>91</v>
      </c>
      <c r="B98" s="1" t="s">
        <v>83</v>
      </c>
      <c r="C98" s="1">
        <v>358.3</v>
      </c>
      <c r="D98" s="1">
        <v>0</v>
      </c>
      <c r="E98" s="1">
        <f t="shared" si="36"/>
        <v>358.3</v>
      </c>
      <c r="F98" s="1">
        <v>11.81</v>
      </c>
      <c r="G98" s="2">
        <f t="shared" si="22"/>
        <v>4231.523</v>
      </c>
      <c r="H98" s="2">
        <f t="shared" si="23"/>
        <v>25389.138</v>
      </c>
      <c r="I98" s="2">
        <f t="shared" si="30"/>
        <v>11.81</v>
      </c>
      <c r="J98" s="2">
        <f t="shared" si="31"/>
        <v>4231.523</v>
      </c>
      <c r="K98" s="2">
        <f t="shared" si="24"/>
        <v>25389.138</v>
      </c>
      <c r="L98" s="11">
        <f t="shared" si="25"/>
        <v>50778.276</v>
      </c>
      <c r="M98" s="26">
        <v>-43068.78199999999</v>
      </c>
      <c r="N98" s="29">
        <f t="shared" si="26"/>
        <v>7709.494000000006</v>
      </c>
      <c r="O98" s="1">
        <v>0</v>
      </c>
      <c r="P98" s="1">
        <v>1097.01</v>
      </c>
      <c r="Q98" s="1">
        <v>0</v>
      </c>
      <c r="R98" s="1">
        <v>1097.01</v>
      </c>
      <c r="S98" s="61">
        <v>0</v>
      </c>
      <c r="T98" s="1">
        <v>1097.01</v>
      </c>
      <c r="U98" s="28">
        <v>0</v>
      </c>
      <c r="V98" s="28">
        <v>1097.01</v>
      </c>
      <c r="W98" s="54">
        <v>0</v>
      </c>
      <c r="X98" s="54">
        <v>1097.01</v>
      </c>
      <c r="Y98" s="1">
        <v>0</v>
      </c>
      <c r="Z98" s="1">
        <v>1260.64</v>
      </c>
      <c r="AA98" s="28">
        <v>0</v>
      </c>
      <c r="AB98" s="28">
        <v>1097.0140000000001</v>
      </c>
      <c r="AC98" s="62">
        <v>0</v>
      </c>
      <c r="AD98" s="62">
        <v>1178.82</v>
      </c>
      <c r="AE98" s="28">
        <v>0</v>
      </c>
      <c r="AF98" s="28">
        <v>1097.01</v>
      </c>
      <c r="AG98" s="28">
        <v>0</v>
      </c>
      <c r="AH98" s="28">
        <v>1621.76</v>
      </c>
      <c r="AI98" s="1">
        <v>0</v>
      </c>
      <c r="AJ98" s="1">
        <v>1097.01</v>
      </c>
      <c r="AK98" s="1">
        <v>0</v>
      </c>
      <c r="AL98" s="1">
        <v>3477.01</v>
      </c>
      <c r="AM98" s="8">
        <f t="shared" si="27"/>
        <v>0</v>
      </c>
      <c r="AN98" s="8">
        <f t="shared" si="28"/>
        <v>16314.314000000002</v>
      </c>
      <c r="AO98" s="23">
        <f t="shared" si="29"/>
        <v>16314.314000000002</v>
      </c>
      <c r="AP98" s="9"/>
      <c r="AQ98" s="9"/>
      <c r="AR98" s="9"/>
      <c r="AS98" s="9"/>
      <c r="AT98" s="9"/>
      <c r="AU98" s="9">
        <f>AO98+AP98+AQ98+AR98+AS98+AT98</f>
        <v>16314.314000000002</v>
      </c>
      <c r="AV98" s="2"/>
      <c r="AW98" s="2"/>
      <c r="AX98" s="1">
        <v>-1903.52</v>
      </c>
      <c r="AY98" s="1"/>
      <c r="AZ98" s="26">
        <f t="shared" si="32"/>
        <v>-6701.299999999996</v>
      </c>
      <c r="BA98" s="81">
        <v>272913.01</v>
      </c>
      <c r="BB98" s="1"/>
    </row>
    <row r="99" spans="1:54" ht="15.75" customHeight="1">
      <c r="A99" s="1">
        <v>92</v>
      </c>
      <c r="B99" s="1" t="s">
        <v>84</v>
      </c>
      <c r="C99" s="1">
        <v>520.8</v>
      </c>
      <c r="D99" s="1">
        <v>0</v>
      </c>
      <c r="E99" s="1">
        <f t="shared" si="36"/>
        <v>520.8</v>
      </c>
      <c r="F99" s="1">
        <v>9.51</v>
      </c>
      <c r="G99" s="2">
        <f t="shared" si="22"/>
        <v>4952.807999999999</v>
      </c>
      <c r="H99" s="2">
        <f t="shared" si="23"/>
        <v>29716.847999999994</v>
      </c>
      <c r="I99" s="2">
        <f t="shared" si="30"/>
        <v>9.51</v>
      </c>
      <c r="J99" s="2">
        <f t="shared" si="31"/>
        <v>4952.807999999999</v>
      </c>
      <c r="K99" s="2">
        <f t="shared" si="24"/>
        <v>29716.847999999994</v>
      </c>
      <c r="L99" s="11">
        <f t="shared" si="25"/>
        <v>59433.69599999999</v>
      </c>
      <c r="M99" s="26"/>
      <c r="N99" s="29">
        <f t="shared" si="26"/>
        <v>59433.69599999999</v>
      </c>
      <c r="O99" s="1">
        <v>0</v>
      </c>
      <c r="P99" s="1">
        <v>1499.02</v>
      </c>
      <c r="Q99" s="1">
        <v>0</v>
      </c>
      <c r="R99" s="1">
        <v>1499.02</v>
      </c>
      <c r="S99" s="61">
        <v>0</v>
      </c>
      <c r="T99" s="1">
        <v>3002.74</v>
      </c>
      <c r="U99" s="28">
        <v>0</v>
      </c>
      <c r="V99" s="28">
        <v>1499.02</v>
      </c>
      <c r="W99" s="54">
        <v>0</v>
      </c>
      <c r="X99" s="54">
        <v>1499.02</v>
      </c>
      <c r="Y99" s="1">
        <v>0</v>
      </c>
      <c r="Z99" s="1">
        <v>1499.02</v>
      </c>
      <c r="AA99" s="28">
        <v>0</v>
      </c>
      <c r="AB99" s="28">
        <v>1499.022</v>
      </c>
      <c r="AC99" s="62">
        <v>0</v>
      </c>
      <c r="AD99" s="62">
        <v>1499.02</v>
      </c>
      <c r="AE99" s="28">
        <v>0</v>
      </c>
      <c r="AF99" s="28">
        <v>6275.77</v>
      </c>
      <c r="AG99" s="28">
        <v>0</v>
      </c>
      <c r="AH99" s="28">
        <v>2659.43</v>
      </c>
      <c r="AI99" s="1">
        <v>0</v>
      </c>
      <c r="AJ99" s="1">
        <v>1499.02</v>
      </c>
      <c r="AK99" s="1">
        <v>0</v>
      </c>
      <c r="AL99" s="1">
        <v>1499.02</v>
      </c>
      <c r="AM99" s="8">
        <f t="shared" si="27"/>
        <v>0</v>
      </c>
      <c r="AN99" s="8">
        <f t="shared" si="28"/>
        <v>25429.122000000003</v>
      </c>
      <c r="AO99" s="23">
        <f t="shared" si="29"/>
        <v>25429.122000000003</v>
      </c>
      <c r="AP99" s="9"/>
      <c r="AQ99" s="9"/>
      <c r="AR99" s="9"/>
      <c r="AS99" s="9"/>
      <c r="AT99" s="9">
        <f>0.013*E99</f>
        <v>6.7703999999999995</v>
      </c>
      <c r="AU99" s="9">
        <f>AO99+AP99+AQ99+AR99+AS99</f>
        <v>25429.122000000003</v>
      </c>
      <c r="AV99" s="2">
        <f>(E99*0.08)*2</f>
        <v>83.32799999999999</v>
      </c>
      <c r="AW99" s="2">
        <v>338.52</v>
      </c>
      <c r="AX99" s="1">
        <v>-2825.14</v>
      </c>
      <c r="AY99" s="1"/>
      <c r="AZ99" s="26">
        <f t="shared" si="32"/>
        <v>37251.56199999998</v>
      </c>
      <c r="BA99" s="81">
        <v>9645.25</v>
      </c>
      <c r="BB99" s="1"/>
    </row>
    <row r="100" spans="1:54" ht="15">
      <c r="A100" s="1">
        <v>93</v>
      </c>
      <c r="B100" s="1" t="s">
        <v>85</v>
      </c>
      <c r="C100" s="1">
        <v>406.1</v>
      </c>
      <c r="D100" s="1">
        <v>0</v>
      </c>
      <c r="E100" s="1">
        <f t="shared" si="36"/>
        <v>406.1</v>
      </c>
      <c r="F100" s="1">
        <v>12.01</v>
      </c>
      <c r="G100" s="2">
        <f t="shared" si="22"/>
        <v>4877.261</v>
      </c>
      <c r="H100" s="2">
        <f t="shared" si="23"/>
        <v>29263.566000000003</v>
      </c>
      <c r="I100" s="2">
        <f t="shared" si="30"/>
        <v>12.01</v>
      </c>
      <c r="J100" s="2">
        <f t="shared" si="31"/>
        <v>4877.261</v>
      </c>
      <c r="K100" s="2">
        <f t="shared" si="24"/>
        <v>29263.566000000003</v>
      </c>
      <c r="L100" s="11">
        <f t="shared" si="25"/>
        <v>58527.132000000005</v>
      </c>
      <c r="M100" s="26">
        <v>-73041.32699999999</v>
      </c>
      <c r="N100" s="29">
        <f t="shared" si="26"/>
        <v>-14514.194999999985</v>
      </c>
      <c r="O100" s="1">
        <v>0</v>
      </c>
      <c r="P100" s="1">
        <v>1215.56</v>
      </c>
      <c r="Q100" s="1">
        <v>0</v>
      </c>
      <c r="R100" s="1">
        <v>2206.35</v>
      </c>
      <c r="S100" s="61">
        <v>0</v>
      </c>
      <c r="T100" s="1">
        <v>4139.99</v>
      </c>
      <c r="U100" s="28">
        <v>0</v>
      </c>
      <c r="V100" s="28">
        <v>1215.56</v>
      </c>
      <c r="W100" s="54">
        <v>0</v>
      </c>
      <c r="X100" s="54">
        <v>1215.56</v>
      </c>
      <c r="Y100" s="1">
        <v>0</v>
      </c>
      <c r="Z100" s="1">
        <v>1379.19</v>
      </c>
      <c r="AA100" s="28">
        <v>0</v>
      </c>
      <c r="AB100" s="28">
        <v>1215.558</v>
      </c>
      <c r="AC100" s="62">
        <v>0</v>
      </c>
      <c r="AD100" s="62">
        <v>1297.37</v>
      </c>
      <c r="AE100" s="28">
        <v>0</v>
      </c>
      <c r="AF100" s="28">
        <v>15903.7</v>
      </c>
      <c r="AG100" s="28">
        <v>0</v>
      </c>
      <c r="AH100" s="28">
        <v>36020.97</v>
      </c>
      <c r="AI100" s="1">
        <v>0</v>
      </c>
      <c r="AJ100" s="1">
        <v>1215.56</v>
      </c>
      <c r="AK100" s="1">
        <v>0</v>
      </c>
      <c r="AL100" s="1">
        <v>3595.56</v>
      </c>
      <c r="AM100" s="8">
        <f t="shared" si="27"/>
        <v>0</v>
      </c>
      <c r="AN100" s="8">
        <f t="shared" si="28"/>
        <v>70620.928</v>
      </c>
      <c r="AO100" s="23">
        <f t="shared" si="29"/>
        <v>70620.928</v>
      </c>
      <c r="AP100" s="9"/>
      <c r="AQ100" s="9">
        <v>690</v>
      </c>
      <c r="AR100" s="10">
        <v>150.85</v>
      </c>
      <c r="AS100" s="9"/>
      <c r="AT100" s="9">
        <f>0.013*E100</f>
        <v>5.2793</v>
      </c>
      <c r="AU100" s="9">
        <f>AO100+AP100+AQ100+AR100+AS100+AT100</f>
        <v>71467.0573</v>
      </c>
      <c r="AV100" s="2">
        <v>499.5</v>
      </c>
      <c r="AW100" s="2">
        <v>263.97</v>
      </c>
      <c r="AX100" s="1">
        <v>126.83</v>
      </c>
      <c r="AY100" s="1"/>
      <c r="AZ100" s="26">
        <f t="shared" si="32"/>
        <v>-85344.6123</v>
      </c>
      <c r="BA100" s="81">
        <v>124272.87</v>
      </c>
      <c r="BB100" s="1"/>
    </row>
    <row r="101" spans="1:54" ht="15.75" customHeight="1">
      <c r="A101" s="1">
        <v>94</v>
      </c>
      <c r="B101" s="1" t="s">
        <v>86</v>
      </c>
      <c r="C101" s="1">
        <v>527.1</v>
      </c>
      <c r="D101" s="1">
        <v>0</v>
      </c>
      <c r="E101" s="1">
        <f t="shared" si="36"/>
        <v>527.1</v>
      </c>
      <c r="F101" s="1">
        <v>10.8</v>
      </c>
      <c r="G101" s="2">
        <f t="shared" si="22"/>
        <v>5692.68</v>
      </c>
      <c r="H101" s="2">
        <f t="shared" si="23"/>
        <v>34156.08</v>
      </c>
      <c r="I101" s="2">
        <f t="shared" si="30"/>
        <v>10.8</v>
      </c>
      <c r="J101" s="2">
        <f t="shared" si="31"/>
        <v>5692.68</v>
      </c>
      <c r="K101" s="2">
        <f t="shared" si="24"/>
        <v>34156.08</v>
      </c>
      <c r="L101" s="11">
        <f t="shared" si="25"/>
        <v>68312.16</v>
      </c>
      <c r="M101" s="26"/>
      <c r="N101" s="29">
        <f t="shared" si="26"/>
        <v>68312.16</v>
      </c>
      <c r="O101" s="1">
        <v>0</v>
      </c>
      <c r="P101" s="1">
        <v>1307.21</v>
      </c>
      <c r="Q101" s="1">
        <v>0</v>
      </c>
      <c r="R101" s="1">
        <v>1307.21</v>
      </c>
      <c r="S101" s="61">
        <v>0</v>
      </c>
      <c r="T101" s="1">
        <v>2467.62</v>
      </c>
      <c r="U101" s="28">
        <v>0</v>
      </c>
      <c r="V101" s="28">
        <v>3019.04</v>
      </c>
      <c r="W101" s="54">
        <v>0</v>
      </c>
      <c r="X101" s="54">
        <v>1307.21</v>
      </c>
      <c r="Y101" s="1">
        <v>0</v>
      </c>
      <c r="Z101" s="1">
        <v>1307.21</v>
      </c>
      <c r="AA101" s="28">
        <v>0</v>
      </c>
      <c r="AB101" s="28">
        <v>1307.208</v>
      </c>
      <c r="AC101" s="62">
        <v>0</v>
      </c>
      <c r="AD101" s="62">
        <v>1307.21</v>
      </c>
      <c r="AE101" s="28">
        <v>0</v>
      </c>
      <c r="AF101" s="28">
        <v>2666.68</v>
      </c>
      <c r="AG101" s="28">
        <v>0</v>
      </c>
      <c r="AH101" s="28">
        <v>2467.62</v>
      </c>
      <c r="AI101" s="1">
        <v>0</v>
      </c>
      <c r="AJ101" s="1">
        <v>1307.21</v>
      </c>
      <c r="AK101" s="1">
        <v>0</v>
      </c>
      <c r="AL101" s="1">
        <v>1307.21</v>
      </c>
      <c r="AM101" s="8">
        <f t="shared" si="27"/>
        <v>0</v>
      </c>
      <c r="AN101" s="8">
        <f t="shared" si="28"/>
        <v>21078.638</v>
      </c>
      <c r="AO101" s="23">
        <f t="shared" si="29"/>
        <v>21078.638</v>
      </c>
      <c r="AP101" s="9"/>
      <c r="AQ101" s="9"/>
      <c r="AR101" s="9"/>
      <c r="AS101" s="9"/>
      <c r="AT101" s="9">
        <f>0.013*E101</f>
        <v>6.8523</v>
      </c>
      <c r="AU101" s="9">
        <f>AO101+AP101+AQ101+AR101+AS101</f>
        <v>21078.638</v>
      </c>
      <c r="AV101" s="2">
        <f>(E101*0.08)*2</f>
        <v>84.336</v>
      </c>
      <c r="AW101" s="2">
        <v>342.62</v>
      </c>
      <c r="AX101" s="1">
        <v>-4403.83</v>
      </c>
      <c r="AY101" s="1"/>
      <c r="AZ101" s="26">
        <f t="shared" si="32"/>
        <v>52064.30800000001</v>
      </c>
      <c r="BA101" s="81">
        <v>10717.93</v>
      </c>
      <c r="BB101" s="1"/>
    </row>
    <row r="102" spans="1:54" ht="15.75" customHeight="1">
      <c r="A102" s="1">
        <v>95</v>
      </c>
      <c r="B102" s="1" t="s">
        <v>87</v>
      </c>
      <c r="C102" s="1">
        <v>626.5</v>
      </c>
      <c r="D102" s="1">
        <v>0</v>
      </c>
      <c r="E102" s="1">
        <f t="shared" si="36"/>
        <v>626.5</v>
      </c>
      <c r="F102" s="1">
        <v>11.81</v>
      </c>
      <c r="G102" s="2">
        <f t="shared" si="22"/>
        <v>7398.965</v>
      </c>
      <c r="H102" s="2">
        <f t="shared" si="23"/>
        <v>44393.79</v>
      </c>
      <c r="I102" s="2">
        <f t="shared" si="30"/>
        <v>11.81</v>
      </c>
      <c r="J102" s="2">
        <f t="shared" si="31"/>
        <v>7398.965</v>
      </c>
      <c r="K102" s="2">
        <f t="shared" si="24"/>
        <v>44393.79</v>
      </c>
      <c r="L102" s="11">
        <f t="shared" si="25"/>
        <v>88787.58</v>
      </c>
      <c r="M102" s="26">
        <v>-26422.94859999997</v>
      </c>
      <c r="N102" s="29">
        <f t="shared" si="26"/>
        <v>62364.63140000003</v>
      </c>
      <c r="O102" s="1">
        <v>0</v>
      </c>
      <c r="P102" s="1">
        <v>1970.58</v>
      </c>
      <c r="Q102" s="1">
        <v>0</v>
      </c>
      <c r="R102" s="1">
        <v>2134.21</v>
      </c>
      <c r="S102" s="61">
        <v>0</v>
      </c>
      <c r="T102" s="1">
        <v>3130.99</v>
      </c>
      <c r="U102" s="28">
        <v>0</v>
      </c>
      <c r="V102" s="28">
        <v>1970.58</v>
      </c>
      <c r="W102" s="54">
        <v>0</v>
      </c>
      <c r="X102" s="54">
        <v>1970.58</v>
      </c>
      <c r="Y102" s="1">
        <v>0</v>
      </c>
      <c r="Z102" s="1">
        <v>1970.58</v>
      </c>
      <c r="AA102" s="28">
        <v>0</v>
      </c>
      <c r="AB102" s="28">
        <v>16420.19</v>
      </c>
      <c r="AC102" s="62">
        <v>0</v>
      </c>
      <c r="AD102" s="62">
        <v>13194.92</v>
      </c>
      <c r="AE102" s="28">
        <v>0</v>
      </c>
      <c r="AF102" s="28">
        <v>19612.52</v>
      </c>
      <c r="AG102" s="28">
        <v>0</v>
      </c>
      <c r="AH102" s="28">
        <v>5174.76</v>
      </c>
      <c r="AI102" s="1">
        <v>0</v>
      </c>
      <c r="AJ102" s="1">
        <v>2218.64</v>
      </c>
      <c r="AK102" s="1">
        <v>0</v>
      </c>
      <c r="AL102" s="1">
        <v>1970.58</v>
      </c>
      <c r="AM102" s="8">
        <f t="shared" si="27"/>
        <v>0</v>
      </c>
      <c r="AN102" s="8">
        <f t="shared" si="28"/>
        <v>71739.12999999999</v>
      </c>
      <c r="AO102" s="23">
        <f t="shared" si="29"/>
        <v>71739.12999999999</v>
      </c>
      <c r="AP102" s="9"/>
      <c r="AQ102" s="9"/>
      <c r="AR102" s="9"/>
      <c r="AS102" s="9"/>
      <c r="AT102" s="9">
        <f>0.013*E102</f>
        <v>8.144499999999999</v>
      </c>
      <c r="AU102" s="9">
        <f>AO102+AP102+AQ102+AR102+AS102+AT102</f>
        <v>71747.27449999998</v>
      </c>
      <c r="AV102" s="2">
        <v>770.6</v>
      </c>
      <c r="AW102" s="2">
        <v>407.23</v>
      </c>
      <c r="AX102" s="1">
        <v>6365.88</v>
      </c>
      <c r="AY102" s="1"/>
      <c r="AZ102" s="26">
        <f t="shared" si="32"/>
        <v>-14570.693099999959</v>
      </c>
      <c r="BA102" s="81">
        <v>179400.86</v>
      </c>
      <c r="BB102" s="1"/>
    </row>
    <row r="103" spans="1:54" ht="15.75" customHeight="1">
      <c r="A103" s="1">
        <v>96</v>
      </c>
      <c r="B103" s="1" t="s">
        <v>295</v>
      </c>
      <c r="C103" s="1">
        <v>521.6</v>
      </c>
      <c r="D103" s="1">
        <v>0</v>
      </c>
      <c r="E103" s="1">
        <f t="shared" si="36"/>
        <v>521.6</v>
      </c>
      <c r="F103" s="1">
        <v>11.78</v>
      </c>
      <c r="G103" s="2">
        <f t="shared" si="22"/>
        <v>6144.448</v>
      </c>
      <c r="H103" s="49">
        <f>G103*3+(E103*2.48*3)</f>
        <v>22314.048000000003</v>
      </c>
      <c r="I103" s="49">
        <v>2.48</v>
      </c>
      <c r="J103" s="2">
        <f t="shared" si="31"/>
        <v>1293.568</v>
      </c>
      <c r="K103" s="49">
        <f>J103*1</f>
        <v>1293.568</v>
      </c>
      <c r="L103" s="11">
        <f t="shared" si="25"/>
        <v>23607.616</v>
      </c>
      <c r="M103" s="26"/>
      <c r="N103" s="29">
        <f t="shared" si="26"/>
        <v>23607.616</v>
      </c>
      <c r="O103" s="1">
        <v>0</v>
      </c>
      <c r="P103" s="1">
        <v>1289.6</v>
      </c>
      <c r="Q103" s="1">
        <v>0</v>
      </c>
      <c r="R103" s="1">
        <v>1371.41</v>
      </c>
      <c r="S103" s="61">
        <v>0</v>
      </c>
      <c r="T103" s="1">
        <v>1289.6</v>
      </c>
      <c r="U103" s="28">
        <v>0</v>
      </c>
      <c r="V103" s="28">
        <v>1289.6</v>
      </c>
      <c r="W103" s="54">
        <v>0</v>
      </c>
      <c r="X103" s="54">
        <v>1289.6</v>
      </c>
      <c r="Y103" s="1">
        <v>0</v>
      </c>
      <c r="Z103" s="1">
        <v>1289.6</v>
      </c>
      <c r="AA103" s="28">
        <v>0</v>
      </c>
      <c r="AB103" s="28">
        <v>1289.6</v>
      </c>
      <c r="AC103" s="63">
        <v>0</v>
      </c>
      <c r="AD103" s="63">
        <v>0</v>
      </c>
      <c r="AE103" s="63">
        <v>0</v>
      </c>
      <c r="AF103" s="63">
        <v>0</v>
      </c>
      <c r="AG103" s="63">
        <v>0</v>
      </c>
      <c r="AH103" s="63">
        <v>0</v>
      </c>
      <c r="AI103" s="64">
        <v>0</v>
      </c>
      <c r="AJ103" s="64">
        <v>0</v>
      </c>
      <c r="AK103" s="64">
        <v>0</v>
      </c>
      <c r="AL103" s="64">
        <v>0</v>
      </c>
      <c r="AM103" s="66">
        <f t="shared" si="27"/>
        <v>0</v>
      </c>
      <c r="AN103" s="66">
        <f t="shared" si="28"/>
        <v>9109.01</v>
      </c>
      <c r="AO103" s="67">
        <f t="shared" si="29"/>
        <v>9109.01</v>
      </c>
      <c r="AP103" s="68"/>
      <c r="AQ103" s="68"/>
      <c r="AR103" s="69"/>
      <c r="AS103" s="69"/>
      <c r="AT103" s="10"/>
      <c r="AU103" s="9">
        <f>AO103+AP103+AQ103+AR103+AS103+AT103</f>
        <v>9109.01</v>
      </c>
      <c r="AV103" s="2"/>
      <c r="AW103" s="2"/>
      <c r="AX103" s="1">
        <v>-1121.55</v>
      </c>
      <c r="AY103" s="1"/>
      <c r="AZ103" s="26">
        <f t="shared" si="32"/>
        <v>15620.156</v>
      </c>
      <c r="BA103" s="81">
        <v>183019.56</v>
      </c>
      <c r="BB103" s="1"/>
    </row>
    <row r="104" spans="1:54" ht="15.75" customHeight="1">
      <c r="A104" s="1">
        <v>97</v>
      </c>
      <c r="B104" s="1" t="s">
        <v>88</v>
      </c>
      <c r="C104" s="1">
        <v>783.2</v>
      </c>
      <c r="D104" s="1">
        <v>0</v>
      </c>
      <c r="E104" s="1">
        <f t="shared" si="36"/>
        <v>783.2</v>
      </c>
      <c r="F104" s="1">
        <v>8.12</v>
      </c>
      <c r="G104" s="2">
        <f t="shared" si="22"/>
        <v>6359.584</v>
      </c>
      <c r="H104" s="2">
        <f t="shared" si="23"/>
        <v>38157.504</v>
      </c>
      <c r="I104" s="2">
        <f t="shared" si="30"/>
        <v>8.12</v>
      </c>
      <c r="J104" s="2">
        <f t="shared" si="31"/>
        <v>6359.584</v>
      </c>
      <c r="K104" s="2">
        <f t="shared" si="24"/>
        <v>38157.504</v>
      </c>
      <c r="L104" s="11">
        <f t="shared" si="25"/>
        <v>76315.008</v>
      </c>
      <c r="M104" s="26">
        <v>-432829.56879999995</v>
      </c>
      <c r="N104" s="29">
        <f t="shared" si="26"/>
        <v>-356514.5608</v>
      </c>
      <c r="O104" s="1">
        <v>0</v>
      </c>
      <c r="P104" s="1">
        <v>2150.77</v>
      </c>
      <c r="Q104" s="1">
        <v>0</v>
      </c>
      <c r="R104" s="1">
        <v>2232.58</v>
      </c>
      <c r="S104" s="61">
        <v>0</v>
      </c>
      <c r="T104" s="1">
        <v>3311.18</v>
      </c>
      <c r="U104" s="28">
        <v>0</v>
      </c>
      <c r="V104" s="28">
        <v>2150.77</v>
      </c>
      <c r="W104" s="54">
        <v>0</v>
      </c>
      <c r="X104" s="54">
        <v>2150.77</v>
      </c>
      <c r="Y104" s="1">
        <v>0</v>
      </c>
      <c r="Z104" s="1">
        <v>15739.67</v>
      </c>
      <c r="AA104" s="28">
        <v>0</v>
      </c>
      <c r="AB104" s="28">
        <v>2150.766</v>
      </c>
      <c r="AC104" s="62">
        <v>0</v>
      </c>
      <c r="AD104" s="62">
        <v>2150.77</v>
      </c>
      <c r="AE104" s="28">
        <v>0</v>
      </c>
      <c r="AF104" s="28">
        <v>2150.77</v>
      </c>
      <c r="AG104" s="28">
        <v>0</v>
      </c>
      <c r="AH104" s="28">
        <v>35044.65</v>
      </c>
      <c r="AI104" s="1">
        <v>0</v>
      </c>
      <c r="AJ104" s="1">
        <v>12582.84</v>
      </c>
      <c r="AK104" s="1">
        <v>0</v>
      </c>
      <c r="AL104" s="1">
        <v>5339.7</v>
      </c>
      <c r="AM104" s="8">
        <f t="shared" si="27"/>
        <v>0</v>
      </c>
      <c r="AN104" s="8">
        <f t="shared" si="28"/>
        <v>87155.23599999999</v>
      </c>
      <c r="AO104" s="23">
        <f t="shared" si="29"/>
        <v>87155.23599999999</v>
      </c>
      <c r="AP104" s="9"/>
      <c r="AQ104" s="9"/>
      <c r="AR104" s="9"/>
      <c r="AS104" s="9"/>
      <c r="AT104" s="9">
        <f aca="true" t="shared" si="37" ref="AT104:AT111">0.013*E104</f>
        <v>10.1816</v>
      </c>
      <c r="AU104" s="9">
        <f>AO104+AP104+AQ104+AR104+AS104+AT104</f>
        <v>87165.41759999999</v>
      </c>
      <c r="AV104" s="2">
        <v>963.34</v>
      </c>
      <c r="AW104" s="2">
        <v>509.08</v>
      </c>
      <c r="AX104" s="1">
        <v>97972.43</v>
      </c>
      <c r="AY104" s="1"/>
      <c r="AZ104" s="26">
        <f t="shared" si="32"/>
        <v>-540179.9884</v>
      </c>
      <c r="BA104" s="81">
        <v>371884.26</v>
      </c>
      <c r="BB104" s="1"/>
    </row>
    <row r="105" spans="1:54" ht="15.75" customHeight="1">
      <c r="A105" s="1">
        <v>98</v>
      </c>
      <c r="B105" s="1" t="s">
        <v>89</v>
      </c>
      <c r="C105" s="1">
        <v>721.2</v>
      </c>
      <c r="D105" s="1">
        <v>72.3</v>
      </c>
      <c r="E105" s="1">
        <f t="shared" si="36"/>
        <v>793.5</v>
      </c>
      <c r="F105" s="1">
        <v>12.51</v>
      </c>
      <c r="G105" s="2">
        <f t="shared" si="22"/>
        <v>9926.685</v>
      </c>
      <c r="H105" s="2">
        <f t="shared" si="23"/>
        <v>59560.11</v>
      </c>
      <c r="I105" s="2">
        <f t="shared" si="30"/>
        <v>12.51</v>
      </c>
      <c r="J105" s="2">
        <f t="shared" si="31"/>
        <v>9926.685</v>
      </c>
      <c r="K105" s="2">
        <f t="shared" si="24"/>
        <v>59560.11</v>
      </c>
      <c r="L105" s="11">
        <f t="shared" si="25"/>
        <v>119120.22</v>
      </c>
      <c r="M105" s="26"/>
      <c r="N105" s="29">
        <f t="shared" si="26"/>
        <v>119120.22</v>
      </c>
      <c r="O105" s="1">
        <v>0</v>
      </c>
      <c r="P105" s="1">
        <v>4810.84</v>
      </c>
      <c r="Q105" s="1">
        <v>0</v>
      </c>
      <c r="R105" s="1">
        <v>14811.51</v>
      </c>
      <c r="S105" s="61">
        <v>0</v>
      </c>
      <c r="T105" s="1">
        <v>28475.68</v>
      </c>
      <c r="U105" s="28">
        <v>0</v>
      </c>
      <c r="V105" s="28">
        <v>26623.38</v>
      </c>
      <c r="W105" s="54">
        <v>0</v>
      </c>
      <c r="X105" s="54">
        <v>4596.49</v>
      </c>
      <c r="Y105" s="1">
        <v>0</v>
      </c>
      <c r="Z105" s="1">
        <v>34979.77</v>
      </c>
      <c r="AA105" s="28">
        <v>0</v>
      </c>
      <c r="AB105" s="28">
        <v>29616.555000000004</v>
      </c>
      <c r="AC105" s="62">
        <v>0</v>
      </c>
      <c r="AD105" s="62">
        <v>4596.49</v>
      </c>
      <c r="AE105" s="28">
        <v>0</v>
      </c>
      <c r="AF105" s="28">
        <v>7262.87</v>
      </c>
      <c r="AG105" s="28">
        <v>0</v>
      </c>
      <c r="AH105" s="28">
        <v>4638.06</v>
      </c>
      <c r="AI105" s="1">
        <v>0</v>
      </c>
      <c r="AJ105" s="1">
        <v>4810.84</v>
      </c>
      <c r="AK105" s="1">
        <v>0</v>
      </c>
      <c r="AL105" s="1">
        <v>7970.03</v>
      </c>
      <c r="AM105" s="8">
        <f t="shared" si="27"/>
        <v>0</v>
      </c>
      <c r="AN105" s="8">
        <f t="shared" si="28"/>
        <v>173192.51499999998</v>
      </c>
      <c r="AO105" s="23">
        <f t="shared" si="29"/>
        <v>173192.51499999998</v>
      </c>
      <c r="AP105" s="9"/>
      <c r="AQ105" s="9"/>
      <c r="AR105" s="9"/>
      <c r="AS105" s="9"/>
      <c r="AT105" s="9">
        <f t="shared" si="37"/>
        <v>10.3155</v>
      </c>
      <c r="AU105" s="9">
        <f>AO105+AP105+AQ105+AR105+AS105</f>
        <v>173192.51499999998</v>
      </c>
      <c r="AV105" s="2">
        <f aca="true" t="shared" si="38" ref="AV105:AV111">(E105*0.08)*2</f>
        <v>126.96000000000001</v>
      </c>
      <c r="AW105" s="2"/>
      <c r="AX105" s="1">
        <v>73890.18</v>
      </c>
      <c r="AY105" s="1"/>
      <c r="AZ105" s="26">
        <f t="shared" si="32"/>
        <v>-127835.51499999997</v>
      </c>
      <c r="BA105" s="81">
        <v>15557.69</v>
      </c>
      <c r="BB105" s="1"/>
    </row>
    <row r="106" spans="1:54" ht="15">
      <c r="A106" s="1">
        <v>99</v>
      </c>
      <c r="B106" s="1" t="s">
        <v>90</v>
      </c>
      <c r="C106" s="1">
        <v>782.5</v>
      </c>
      <c r="D106" s="1">
        <v>0</v>
      </c>
      <c r="E106" s="1">
        <f t="shared" si="36"/>
        <v>782.5</v>
      </c>
      <c r="F106" s="1">
        <v>8.88</v>
      </c>
      <c r="G106" s="2">
        <f t="shared" si="22"/>
        <v>6948.6</v>
      </c>
      <c r="H106" s="2">
        <f t="shared" si="23"/>
        <v>41691.600000000006</v>
      </c>
      <c r="I106" s="2">
        <f t="shared" si="30"/>
        <v>8.88</v>
      </c>
      <c r="J106" s="2">
        <f t="shared" si="31"/>
        <v>6948.6</v>
      </c>
      <c r="K106" s="2">
        <f t="shared" si="24"/>
        <v>41691.600000000006</v>
      </c>
      <c r="L106" s="11">
        <f t="shared" si="25"/>
        <v>83383.20000000001</v>
      </c>
      <c r="M106" s="26"/>
      <c r="N106" s="29">
        <f t="shared" si="26"/>
        <v>83383.20000000001</v>
      </c>
      <c r="O106" s="1">
        <v>0</v>
      </c>
      <c r="P106" s="1">
        <v>3273.79</v>
      </c>
      <c r="Q106" s="1">
        <v>0</v>
      </c>
      <c r="R106" s="1">
        <v>1940.6</v>
      </c>
      <c r="S106" s="61">
        <v>0</v>
      </c>
      <c r="T106" s="1">
        <v>3444.32</v>
      </c>
      <c r="U106" s="28">
        <v>0</v>
      </c>
      <c r="V106" s="28">
        <v>4713.54</v>
      </c>
      <c r="W106" s="54">
        <v>0</v>
      </c>
      <c r="X106" s="54">
        <v>1940.6</v>
      </c>
      <c r="Y106" s="1">
        <v>0</v>
      </c>
      <c r="Z106" s="1">
        <v>1940.6</v>
      </c>
      <c r="AA106" s="28">
        <v>0</v>
      </c>
      <c r="AB106" s="28">
        <v>1940.6</v>
      </c>
      <c r="AC106" s="62">
        <v>0</v>
      </c>
      <c r="AD106" s="62">
        <v>42644.6</v>
      </c>
      <c r="AE106" s="28">
        <v>0</v>
      </c>
      <c r="AF106" s="28">
        <v>1940.6</v>
      </c>
      <c r="AG106" s="28">
        <v>0</v>
      </c>
      <c r="AH106" s="28">
        <v>2465.35</v>
      </c>
      <c r="AI106" s="1">
        <v>0</v>
      </c>
      <c r="AJ106" s="1">
        <v>1940.6</v>
      </c>
      <c r="AK106" s="1">
        <v>0</v>
      </c>
      <c r="AL106" s="1">
        <v>1940.6</v>
      </c>
      <c r="AM106" s="8">
        <f t="shared" si="27"/>
        <v>0</v>
      </c>
      <c r="AN106" s="8">
        <f t="shared" si="28"/>
        <v>70125.8</v>
      </c>
      <c r="AO106" s="23">
        <f t="shared" si="29"/>
        <v>70125.8</v>
      </c>
      <c r="AP106" s="9"/>
      <c r="AQ106" s="9"/>
      <c r="AR106" s="9"/>
      <c r="AS106" s="9"/>
      <c r="AT106" s="9">
        <f t="shared" si="37"/>
        <v>10.1725</v>
      </c>
      <c r="AU106" s="9">
        <f>AO106+AP106+AQ106+AR106+AS106</f>
        <v>70125.8</v>
      </c>
      <c r="AV106" s="2">
        <f t="shared" si="38"/>
        <v>125.2</v>
      </c>
      <c r="AW106" s="2">
        <v>508.63</v>
      </c>
      <c r="AX106" s="1">
        <v>6920.49</v>
      </c>
      <c r="AY106" s="1"/>
      <c r="AZ106" s="26">
        <f t="shared" si="32"/>
        <v>6970.740000000009</v>
      </c>
      <c r="BA106" s="81">
        <v>39888.22</v>
      </c>
      <c r="BB106" s="1"/>
    </row>
    <row r="107" spans="1:54" ht="15">
      <c r="A107" s="1">
        <v>100</v>
      </c>
      <c r="B107" s="1" t="s">
        <v>91</v>
      </c>
      <c r="C107" s="1">
        <v>475.4</v>
      </c>
      <c r="D107" s="1">
        <v>0</v>
      </c>
      <c r="E107" s="1">
        <f t="shared" si="36"/>
        <v>475.4</v>
      </c>
      <c r="F107" s="1">
        <v>12.51</v>
      </c>
      <c r="G107" s="2">
        <f t="shared" si="22"/>
        <v>5947.254</v>
      </c>
      <c r="H107" s="2">
        <f t="shared" si="23"/>
        <v>35683.524</v>
      </c>
      <c r="I107" s="2">
        <f t="shared" si="30"/>
        <v>12.51</v>
      </c>
      <c r="J107" s="2">
        <f t="shared" si="31"/>
        <v>5947.254</v>
      </c>
      <c r="K107" s="2">
        <f t="shared" si="24"/>
        <v>35683.524</v>
      </c>
      <c r="L107" s="11">
        <f t="shared" si="25"/>
        <v>71367.048</v>
      </c>
      <c r="M107" s="26">
        <v>-81671.7944</v>
      </c>
      <c r="N107" s="29">
        <f t="shared" si="26"/>
        <v>-10304.746400000004</v>
      </c>
      <c r="O107" s="1">
        <v>0</v>
      </c>
      <c r="P107" s="1">
        <v>1845.58</v>
      </c>
      <c r="Q107" s="1">
        <v>0</v>
      </c>
      <c r="R107" s="1">
        <v>5804.63</v>
      </c>
      <c r="S107" s="61">
        <v>0</v>
      </c>
      <c r="T107" s="1">
        <v>10484.55</v>
      </c>
      <c r="U107" s="28">
        <v>0</v>
      </c>
      <c r="V107" s="28">
        <v>51533.08</v>
      </c>
      <c r="W107" s="54">
        <v>0</v>
      </c>
      <c r="X107" s="54">
        <v>1178.99</v>
      </c>
      <c r="Y107" s="1">
        <v>0</v>
      </c>
      <c r="Z107" s="1">
        <v>1178.99</v>
      </c>
      <c r="AA107" s="28">
        <v>0</v>
      </c>
      <c r="AB107" s="28">
        <v>32931.702</v>
      </c>
      <c r="AC107" s="62">
        <v>0</v>
      </c>
      <c r="AD107" s="62">
        <v>110818.96</v>
      </c>
      <c r="AE107" s="28">
        <v>0</v>
      </c>
      <c r="AF107" s="28">
        <v>41227.82</v>
      </c>
      <c r="AG107" s="28">
        <v>0</v>
      </c>
      <c r="AH107" s="28">
        <v>1703.74</v>
      </c>
      <c r="AI107" s="1">
        <v>0</v>
      </c>
      <c r="AJ107" s="1">
        <v>1178.99</v>
      </c>
      <c r="AK107" s="1">
        <v>0</v>
      </c>
      <c r="AL107" s="1">
        <v>6651.45</v>
      </c>
      <c r="AM107" s="8">
        <f t="shared" si="27"/>
        <v>0</v>
      </c>
      <c r="AN107" s="8">
        <f t="shared" si="28"/>
        <v>266538.482</v>
      </c>
      <c r="AO107" s="23">
        <f t="shared" si="29"/>
        <v>266538.482</v>
      </c>
      <c r="AP107" s="9"/>
      <c r="AQ107" s="9"/>
      <c r="AR107" s="9"/>
      <c r="AS107" s="9"/>
      <c r="AT107" s="9">
        <f t="shared" si="37"/>
        <v>6.180199999999999</v>
      </c>
      <c r="AU107" s="9">
        <f>AO107+AP107+AQ107+AR107+AS107+AT107</f>
        <v>266544.6622</v>
      </c>
      <c r="AV107" s="2">
        <f t="shared" si="38"/>
        <v>76.064</v>
      </c>
      <c r="AW107" s="2">
        <v>309.01</v>
      </c>
      <c r="AX107" s="1">
        <v>11890.16</v>
      </c>
      <c r="AY107" s="1"/>
      <c r="AZ107" s="26">
        <f t="shared" si="32"/>
        <v>-288354.4946</v>
      </c>
      <c r="BA107" s="81">
        <v>180252.64</v>
      </c>
      <c r="BB107" s="1"/>
    </row>
    <row r="108" spans="1:54" ht="15.75" customHeight="1">
      <c r="A108" s="1">
        <v>101</v>
      </c>
      <c r="B108" s="1" t="s">
        <v>92</v>
      </c>
      <c r="C108" s="1">
        <v>455.1</v>
      </c>
      <c r="D108" s="1">
        <v>0</v>
      </c>
      <c r="E108" s="1">
        <f t="shared" si="36"/>
        <v>455.1</v>
      </c>
      <c r="F108" s="1">
        <v>8.81</v>
      </c>
      <c r="G108" s="2">
        <f t="shared" si="22"/>
        <v>4009.4310000000005</v>
      </c>
      <c r="H108" s="2">
        <f t="shared" si="23"/>
        <v>24056.586000000003</v>
      </c>
      <c r="I108" s="2">
        <f t="shared" si="30"/>
        <v>8.81</v>
      </c>
      <c r="J108" s="2">
        <f t="shared" si="31"/>
        <v>4009.4310000000005</v>
      </c>
      <c r="K108" s="2">
        <f t="shared" si="24"/>
        <v>24056.586000000003</v>
      </c>
      <c r="L108" s="11">
        <f t="shared" si="25"/>
        <v>48113.172000000006</v>
      </c>
      <c r="M108" s="26"/>
      <c r="N108" s="29">
        <f t="shared" si="26"/>
        <v>48113.172000000006</v>
      </c>
      <c r="O108" s="1">
        <v>0</v>
      </c>
      <c r="P108" s="1">
        <v>1128.65</v>
      </c>
      <c r="Q108" s="1">
        <v>0</v>
      </c>
      <c r="R108" s="1">
        <v>1128.65</v>
      </c>
      <c r="S108" s="61">
        <v>0</v>
      </c>
      <c r="T108" s="1">
        <v>2289.06</v>
      </c>
      <c r="U108" s="28">
        <v>0</v>
      </c>
      <c r="V108" s="28">
        <v>1128.65</v>
      </c>
      <c r="W108" s="54">
        <v>0</v>
      </c>
      <c r="X108" s="54">
        <v>1128.65</v>
      </c>
      <c r="Y108" s="1">
        <v>0</v>
      </c>
      <c r="Z108" s="1">
        <v>1128.65</v>
      </c>
      <c r="AA108" s="28">
        <v>0</v>
      </c>
      <c r="AB108" s="28">
        <v>1128.6480000000001</v>
      </c>
      <c r="AC108" s="62">
        <v>0</v>
      </c>
      <c r="AD108" s="62">
        <v>2488.12</v>
      </c>
      <c r="AE108" s="28">
        <v>0</v>
      </c>
      <c r="AF108" s="28">
        <v>1128.65</v>
      </c>
      <c r="AG108" s="28">
        <v>0</v>
      </c>
      <c r="AH108" s="28">
        <v>1653.4</v>
      </c>
      <c r="AI108" s="1">
        <v>0</v>
      </c>
      <c r="AJ108" s="1">
        <v>1128.65</v>
      </c>
      <c r="AK108" s="1">
        <v>0</v>
      </c>
      <c r="AL108" s="1">
        <v>1128.65</v>
      </c>
      <c r="AM108" s="8">
        <f t="shared" si="27"/>
        <v>0</v>
      </c>
      <c r="AN108" s="8">
        <f t="shared" si="28"/>
        <v>16588.427999999996</v>
      </c>
      <c r="AO108" s="23">
        <f t="shared" si="29"/>
        <v>16588.427999999996</v>
      </c>
      <c r="AP108" s="9"/>
      <c r="AQ108" s="9"/>
      <c r="AR108" s="9"/>
      <c r="AS108" s="9"/>
      <c r="AT108" s="9">
        <f t="shared" si="37"/>
        <v>5.9163</v>
      </c>
      <c r="AU108" s="9">
        <f>AO108+AP108+AQ108+AR108+AS108</f>
        <v>16588.427999999996</v>
      </c>
      <c r="AV108" s="2">
        <f t="shared" si="38"/>
        <v>72.816</v>
      </c>
      <c r="AW108" s="2">
        <v>295.82</v>
      </c>
      <c r="AX108" s="1">
        <v>-3964.87</v>
      </c>
      <c r="AY108" s="1"/>
      <c r="AZ108" s="26">
        <f t="shared" si="32"/>
        <v>35858.25000000001</v>
      </c>
      <c r="BA108" s="81">
        <v>5672.05</v>
      </c>
      <c r="BB108" s="1"/>
    </row>
    <row r="109" spans="1:54" ht="15.75" customHeight="1">
      <c r="A109" s="1">
        <v>102</v>
      </c>
      <c r="B109" s="1" t="s">
        <v>93</v>
      </c>
      <c r="C109" s="1">
        <v>475.1</v>
      </c>
      <c r="D109" s="1">
        <v>0</v>
      </c>
      <c r="E109" s="1">
        <f t="shared" si="36"/>
        <v>475.1</v>
      </c>
      <c r="F109" s="1">
        <v>12.51</v>
      </c>
      <c r="G109" s="2">
        <f t="shared" si="22"/>
        <v>5943.501</v>
      </c>
      <c r="H109" s="2">
        <f t="shared" si="23"/>
        <v>35661.006</v>
      </c>
      <c r="I109" s="2">
        <f t="shared" si="30"/>
        <v>12.51</v>
      </c>
      <c r="J109" s="2">
        <f t="shared" si="31"/>
        <v>5943.501</v>
      </c>
      <c r="K109" s="2">
        <f t="shared" si="24"/>
        <v>35661.006</v>
      </c>
      <c r="L109" s="11">
        <f t="shared" si="25"/>
        <v>71322.012</v>
      </c>
      <c r="M109" s="26"/>
      <c r="N109" s="29">
        <f t="shared" si="26"/>
        <v>71322.012</v>
      </c>
      <c r="O109" s="1">
        <v>0</v>
      </c>
      <c r="P109" s="1">
        <v>4777.56</v>
      </c>
      <c r="Q109" s="1">
        <v>0</v>
      </c>
      <c r="R109" s="1">
        <v>1972.65</v>
      </c>
      <c r="S109" s="61">
        <v>0</v>
      </c>
      <c r="T109" s="1">
        <v>9407</v>
      </c>
      <c r="U109" s="28">
        <v>0</v>
      </c>
      <c r="V109" s="28">
        <v>6688.23</v>
      </c>
      <c r="W109" s="54">
        <v>0</v>
      </c>
      <c r="X109" s="54">
        <v>-2067.82</v>
      </c>
      <c r="Y109" s="1">
        <v>0</v>
      </c>
      <c r="Z109" s="1">
        <v>5881.13</v>
      </c>
      <c r="AA109" s="28">
        <v>0</v>
      </c>
      <c r="AB109" s="28">
        <v>12027.534</v>
      </c>
      <c r="AC109" s="62">
        <v>0</v>
      </c>
      <c r="AD109" s="62">
        <v>2647.76</v>
      </c>
      <c r="AE109" s="28">
        <v>0</v>
      </c>
      <c r="AF109" s="28">
        <v>8903.85</v>
      </c>
      <c r="AG109" s="28">
        <v>0</v>
      </c>
      <c r="AH109" s="28">
        <v>8850.78</v>
      </c>
      <c r="AI109" s="1">
        <v>0</v>
      </c>
      <c r="AJ109" s="1">
        <v>1972.65</v>
      </c>
      <c r="AK109" s="1">
        <v>0</v>
      </c>
      <c r="AL109" s="1">
        <v>7445.11</v>
      </c>
      <c r="AM109" s="8">
        <f t="shared" si="27"/>
        <v>0</v>
      </c>
      <c r="AN109" s="8">
        <f t="shared" si="28"/>
        <v>68506.434</v>
      </c>
      <c r="AO109" s="23">
        <f t="shared" si="29"/>
        <v>68506.434</v>
      </c>
      <c r="AP109" s="9"/>
      <c r="AQ109" s="9"/>
      <c r="AR109" s="9"/>
      <c r="AS109" s="9"/>
      <c r="AT109" s="9">
        <f t="shared" si="37"/>
        <v>6.1763</v>
      </c>
      <c r="AU109" s="9">
        <f>AO109+AP109+AQ109+AR109+AS109</f>
        <v>68506.434</v>
      </c>
      <c r="AV109" s="2">
        <f t="shared" si="38"/>
        <v>76.016</v>
      </c>
      <c r="AW109" s="2">
        <v>308.82</v>
      </c>
      <c r="AX109" s="1">
        <v>-1268.61</v>
      </c>
      <c r="AY109" s="1"/>
      <c r="AZ109" s="26">
        <f t="shared" si="32"/>
        <v>4469.024000000008</v>
      </c>
      <c r="BA109" s="81">
        <v>51683.38</v>
      </c>
      <c r="BB109" s="1"/>
    </row>
    <row r="110" spans="1:54" ht="15.75" customHeight="1">
      <c r="A110" s="1">
        <v>103</v>
      </c>
      <c r="B110" s="1" t="s">
        <v>94</v>
      </c>
      <c r="C110" s="1">
        <v>784.3</v>
      </c>
      <c r="D110" s="1">
        <v>0</v>
      </c>
      <c r="E110" s="1">
        <f t="shared" si="36"/>
        <v>784.3</v>
      </c>
      <c r="F110" s="1">
        <v>12.58</v>
      </c>
      <c r="G110" s="2">
        <f t="shared" si="22"/>
        <v>9866.493999999999</v>
      </c>
      <c r="H110" s="2">
        <f t="shared" si="23"/>
        <v>59198.96399999999</v>
      </c>
      <c r="I110" s="2">
        <f t="shared" si="30"/>
        <v>12.58</v>
      </c>
      <c r="J110" s="2">
        <f t="shared" si="31"/>
        <v>9866.493999999999</v>
      </c>
      <c r="K110" s="2">
        <f t="shared" si="24"/>
        <v>59198.96399999999</v>
      </c>
      <c r="L110" s="11">
        <f t="shared" si="25"/>
        <v>118397.92799999999</v>
      </c>
      <c r="M110" s="26"/>
      <c r="N110" s="29">
        <f t="shared" si="26"/>
        <v>118397.92799999999</v>
      </c>
      <c r="O110" s="1">
        <v>0</v>
      </c>
      <c r="P110" s="1">
        <v>3231.31</v>
      </c>
      <c r="Q110" s="1">
        <v>0</v>
      </c>
      <c r="R110" s="1">
        <v>3827.27</v>
      </c>
      <c r="S110" s="61">
        <v>0</v>
      </c>
      <c r="T110" s="1">
        <v>22288.63</v>
      </c>
      <c r="U110" s="28">
        <v>0</v>
      </c>
      <c r="V110" s="28">
        <v>3313.12</v>
      </c>
      <c r="W110" s="54">
        <v>0</v>
      </c>
      <c r="X110" s="54">
        <v>4337.18</v>
      </c>
      <c r="Y110" s="1">
        <v>0</v>
      </c>
      <c r="Z110" s="1">
        <v>4337.18</v>
      </c>
      <c r="AA110" s="28">
        <v>0</v>
      </c>
      <c r="AB110" s="28">
        <v>4337.179</v>
      </c>
      <c r="AC110" s="62">
        <v>0</v>
      </c>
      <c r="AD110" s="62">
        <v>4337.18</v>
      </c>
      <c r="AE110" s="28">
        <v>0</v>
      </c>
      <c r="AF110" s="28">
        <v>4337.18</v>
      </c>
      <c r="AG110" s="28">
        <v>0</v>
      </c>
      <c r="AH110" s="28">
        <v>3756.06</v>
      </c>
      <c r="AI110" s="1">
        <v>0</v>
      </c>
      <c r="AJ110" s="1">
        <v>3314</v>
      </c>
      <c r="AK110" s="1">
        <v>0</v>
      </c>
      <c r="AL110" s="1">
        <v>8869.14</v>
      </c>
      <c r="AM110" s="8">
        <f t="shared" si="27"/>
        <v>0</v>
      </c>
      <c r="AN110" s="8">
        <f t="shared" si="28"/>
        <v>70285.42899999999</v>
      </c>
      <c r="AO110" s="23">
        <f t="shared" si="29"/>
        <v>70285.42899999999</v>
      </c>
      <c r="AP110" s="9"/>
      <c r="AQ110" s="9"/>
      <c r="AR110" s="9"/>
      <c r="AS110" s="9"/>
      <c r="AT110" s="9">
        <f t="shared" si="37"/>
        <v>10.195899999999998</v>
      </c>
      <c r="AU110" s="9">
        <f>AO110+AP110+AQ110+AR110+AS110</f>
        <v>70285.42899999999</v>
      </c>
      <c r="AV110" s="2">
        <f t="shared" si="38"/>
        <v>125.488</v>
      </c>
      <c r="AW110" s="2">
        <v>509.8</v>
      </c>
      <c r="AX110" s="1">
        <v>3692.24</v>
      </c>
      <c r="AY110" s="1"/>
      <c r="AZ110" s="26">
        <f t="shared" si="32"/>
        <v>45055.547</v>
      </c>
      <c r="BA110" s="81">
        <v>13263.68</v>
      </c>
      <c r="BB110" s="1"/>
    </row>
    <row r="111" spans="1:54" ht="15.75" customHeight="1">
      <c r="A111" s="1">
        <v>104</v>
      </c>
      <c r="B111" s="1" t="s">
        <v>344</v>
      </c>
      <c r="C111" s="1">
        <v>2152.5</v>
      </c>
      <c r="D111" s="1">
        <v>0</v>
      </c>
      <c r="E111" s="1">
        <f t="shared" si="36"/>
        <v>2152.5</v>
      </c>
      <c r="F111" s="1">
        <v>13.33</v>
      </c>
      <c r="G111" s="2">
        <f t="shared" si="22"/>
        <v>28692.825</v>
      </c>
      <c r="H111" s="2">
        <f t="shared" si="23"/>
        <v>172156.95</v>
      </c>
      <c r="I111" s="2">
        <f t="shared" si="30"/>
        <v>13.33</v>
      </c>
      <c r="J111" s="2">
        <f t="shared" si="31"/>
        <v>28692.825</v>
      </c>
      <c r="K111" s="2">
        <f t="shared" si="24"/>
        <v>172156.95</v>
      </c>
      <c r="L111" s="11">
        <f t="shared" si="25"/>
        <v>344313.9</v>
      </c>
      <c r="M111" s="26"/>
      <c r="N111" s="29">
        <f t="shared" si="26"/>
        <v>344313.9</v>
      </c>
      <c r="O111" s="1">
        <v>0</v>
      </c>
      <c r="P111" s="1">
        <v>60226.08</v>
      </c>
      <c r="Q111" s="1">
        <v>0</v>
      </c>
      <c r="R111" s="1">
        <v>9356.56</v>
      </c>
      <c r="S111" s="61">
        <v>0</v>
      </c>
      <c r="T111" s="1">
        <v>12199.18</v>
      </c>
      <c r="U111" s="28">
        <v>0</v>
      </c>
      <c r="V111" s="28">
        <v>9356.56</v>
      </c>
      <c r="W111" s="54">
        <v>0</v>
      </c>
      <c r="X111" s="54">
        <v>13661.56</v>
      </c>
      <c r="Y111" s="1">
        <v>0</v>
      </c>
      <c r="Z111" s="1">
        <v>17722.18</v>
      </c>
      <c r="AA111" s="28">
        <v>0</v>
      </c>
      <c r="AB111" s="28">
        <v>21394.305</v>
      </c>
      <c r="AC111" s="62">
        <v>0</v>
      </c>
      <c r="AD111" s="62">
        <v>17289.98</v>
      </c>
      <c r="AE111" s="28">
        <v>0</v>
      </c>
      <c r="AF111" s="28">
        <v>17289.98</v>
      </c>
      <c r="AG111" s="28">
        <v>0</v>
      </c>
      <c r="AH111" s="28">
        <v>10516.97</v>
      </c>
      <c r="AI111" s="1">
        <v>0</v>
      </c>
      <c r="AJ111" s="1">
        <v>17051.61</v>
      </c>
      <c r="AK111" s="1">
        <v>0</v>
      </c>
      <c r="AL111" s="1">
        <v>79127.52</v>
      </c>
      <c r="AM111" s="8">
        <f t="shared" si="27"/>
        <v>0</v>
      </c>
      <c r="AN111" s="8">
        <f t="shared" si="28"/>
        <v>285192.48500000004</v>
      </c>
      <c r="AO111" s="23">
        <f t="shared" si="29"/>
        <v>285192.48500000004</v>
      </c>
      <c r="AP111" s="9"/>
      <c r="AQ111" s="9"/>
      <c r="AR111" s="9">
        <v>799.58</v>
      </c>
      <c r="AS111" s="9"/>
      <c r="AT111" s="9">
        <f t="shared" si="37"/>
        <v>27.982499999999998</v>
      </c>
      <c r="AU111" s="9">
        <f>AO111+AP111+AQ111+AR111+AS111</f>
        <v>285992.06500000006</v>
      </c>
      <c r="AV111" s="2">
        <f t="shared" si="38"/>
        <v>344.40000000000003</v>
      </c>
      <c r="AW111" s="2">
        <v>1399.13</v>
      </c>
      <c r="AX111" s="1">
        <v>78672.15</v>
      </c>
      <c r="AY111" s="1"/>
      <c r="AZ111" s="26">
        <f t="shared" si="32"/>
        <v>-18606.78500000003</v>
      </c>
      <c r="BA111" s="81">
        <v>521081.64</v>
      </c>
      <c r="BB111" s="1"/>
    </row>
    <row r="112" spans="1:54" ht="15.75" customHeight="1">
      <c r="A112" s="1">
        <v>105</v>
      </c>
      <c r="B112" s="1" t="s">
        <v>95</v>
      </c>
      <c r="C112" s="1">
        <v>371</v>
      </c>
      <c r="D112" s="1">
        <v>0</v>
      </c>
      <c r="E112" s="1">
        <f t="shared" si="36"/>
        <v>371</v>
      </c>
      <c r="F112" s="1">
        <v>8.08</v>
      </c>
      <c r="G112" s="2">
        <f t="shared" si="22"/>
        <v>2997.68</v>
      </c>
      <c r="H112" s="2">
        <f t="shared" si="23"/>
        <v>17986.079999999998</v>
      </c>
      <c r="I112" s="2">
        <f t="shared" si="30"/>
        <v>8.08</v>
      </c>
      <c r="J112" s="2">
        <f t="shared" si="31"/>
        <v>2997.68</v>
      </c>
      <c r="K112" s="2">
        <f t="shared" si="24"/>
        <v>17986.079999999998</v>
      </c>
      <c r="L112" s="11">
        <f t="shared" si="25"/>
        <v>35972.159999999996</v>
      </c>
      <c r="M112" s="26">
        <v>-39034.463200000006</v>
      </c>
      <c r="N112" s="29">
        <f t="shared" si="26"/>
        <v>-3062.3032000000094</v>
      </c>
      <c r="O112" s="1">
        <v>0</v>
      </c>
      <c r="P112" s="1">
        <v>920.08</v>
      </c>
      <c r="Q112" s="1">
        <v>0</v>
      </c>
      <c r="R112" s="1">
        <v>920.08</v>
      </c>
      <c r="S112" s="61">
        <v>0</v>
      </c>
      <c r="T112" s="1">
        <v>1165.52</v>
      </c>
      <c r="U112" s="28">
        <v>0</v>
      </c>
      <c r="V112" s="28">
        <v>1165.52</v>
      </c>
      <c r="W112" s="54">
        <v>0</v>
      </c>
      <c r="X112" s="54">
        <v>920.08</v>
      </c>
      <c r="Y112" s="1">
        <v>0</v>
      </c>
      <c r="Z112" s="1">
        <v>5644.52</v>
      </c>
      <c r="AA112" s="28">
        <v>0</v>
      </c>
      <c r="AB112" s="28">
        <v>920.08</v>
      </c>
      <c r="AC112" s="62">
        <v>0</v>
      </c>
      <c r="AD112" s="62">
        <v>920.08</v>
      </c>
      <c r="AE112" s="28">
        <v>0</v>
      </c>
      <c r="AF112" s="28">
        <v>20889.11</v>
      </c>
      <c r="AG112" s="28">
        <v>0</v>
      </c>
      <c r="AH112" s="28">
        <v>1444.83</v>
      </c>
      <c r="AI112" s="1">
        <v>0</v>
      </c>
      <c r="AJ112" s="1">
        <v>920.08</v>
      </c>
      <c r="AK112" s="1">
        <v>0</v>
      </c>
      <c r="AL112" s="1">
        <v>4109.01</v>
      </c>
      <c r="AM112" s="8">
        <f t="shared" si="27"/>
        <v>0</v>
      </c>
      <c r="AN112" s="8">
        <f t="shared" si="28"/>
        <v>39938.990000000005</v>
      </c>
      <c r="AO112" s="23">
        <f t="shared" si="29"/>
        <v>39938.990000000005</v>
      </c>
      <c r="AP112" s="9"/>
      <c r="AQ112" s="9"/>
      <c r="AR112" s="9"/>
      <c r="AS112" s="9"/>
      <c r="AT112" s="9"/>
      <c r="AU112" s="9">
        <f>AO112+AP112+AQ112+AR112+AS112+AT112</f>
        <v>39938.990000000005</v>
      </c>
      <c r="AV112" s="2"/>
      <c r="AW112" s="2"/>
      <c r="AX112" s="1">
        <v>-423.22</v>
      </c>
      <c r="AY112" s="1"/>
      <c r="AZ112" s="26">
        <f t="shared" si="32"/>
        <v>-42578.07320000001</v>
      </c>
      <c r="BA112" s="81">
        <v>13474.41</v>
      </c>
      <c r="BB112" s="1"/>
    </row>
    <row r="113" spans="1:54" ht="15.75" customHeight="1">
      <c r="A113" s="1">
        <v>106</v>
      </c>
      <c r="B113" s="1" t="s">
        <v>96</v>
      </c>
      <c r="C113" s="1">
        <v>622.5</v>
      </c>
      <c r="D113" s="1">
        <v>0</v>
      </c>
      <c r="E113" s="1">
        <f t="shared" si="36"/>
        <v>622.5</v>
      </c>
      <c r="F113" s="1">
        <v>12.2</v>
      </c>
      <c r="G113" s="2">
        <f t="shared" si="22"/>
        <v>7594.5</v>
      </c>
      <c r="H113" s="2">
        <f t="shared" si="23"/>
        <v>45567</v>
      </c>
      <c r="I113" s="2">
        <f t="shared" si="30"/>
        <v>12.2</v>
      </c>
      <c r="J113" s="2">
        <f t="shared" si="31"/>
        <v>7594.5</v>
      </c>
      <c r="K113" s="2">
        <f t="shared" si="24"/>
        <v>45567</v>
      </c>
      <c r="L113" s="11">
        <f t="shared" si="25"/>
        <v>91134</v>
      </c>
      <c r="M113" s="26"/>
      <c r="N113" s="29">
        <f t="shared" si="26"/>
        <v>91134</v>
      </c>
      <c r="O113" s="1">
        <v>0</v>
      </c>
      <c r="P113" s="1">
        <v>3062.49</v>
      </c>
      <c r="Q113" s="1">
        <v>0</v>
      </c>
      <c r="R113" s="1">
        <v>6465.55</v>
      </c>
      <c r="S113" s="61">
        <v>0</v>
      </c>
      <c r="T113" s="1">
        <v>9010.9</v>
      </c>
      <c r="U113" s="28">
        <v>0</v>
      </c>
      <c r="V113" s="28">
        <v>3062.49</v>
      </c>
      <c r="W113" s="54">
        <v>0</v>
      </c>
      <c r="X113" s="54">
        <v>4307.49</v>
      </c>
      <c r="Y113" s="1">
        <v>0</v>
      </c>
      <c r="Z113" s="1">
        <v>5992.99</v>
      </c>
      <c r="AA113" s="28">
        <v>0</v>
      </c>
      <c r="AB113" s="28">
        <v>4307.485</v>
      </c>
      <c r="AC113" s="62">
        <v>0</v>
      </c>
      <c r="AD113" s="62">
        <v>4307.49</v>
      </c>
      <c r="AE113" s="28">
        <v>0</v>
      </c>
      <c r="AF113" s="28">
        <v>10892.72</v>
      </c>
      <c r="AG113" s="28">
        <v>0</v>
      </c>
      <c r="AH113" s="28">
        <v>20129.13</v>
      </c>
      <c r="AI113" s="1">
        <v>0</v>
      </c>
      <c r="AJ113" s="1">
        <v>5294.35</v>
      </c>
      <c r="AK113" s="1">
        <v>0</v>
      </c>
      <c r="AL113" s="1">
        <v>3062.49</v>
      </c>
      <c r="AM113" s="8">
        <f t="shared" si="27"/>
        <v>0</v>
      </c>
      <c r="AN113" s="8">
        <f t="shared" si="28"/>
        <v>79895.57500000001</v>
      </c>
      <c r="AO113" s="23">
        <f t="shared" si="29"/>
        <v>79895.57500000001</v>
      </c>
      <c r="AP113" s="9"/>
      <c r="AQ113" s="9">
        <f>18617.11-18166.74</f>
        <v>450.369999999999</v>
      </c>
      <c r="AR113" s="9"/>
      <c r="AS113" s="9"/>
      <c r="AT113" s="9">
        <f>0.013*E113</f>
        <v>8.0925</v>
      </c>
      <c r="AU113" s="9">
        <f>AO113+AP113+AQ113+AR113+AS113</f>
        <v>80345.945</v>
      </c>
      <c r="AV113" s="2">
        <v>765.63</v>
      </c>
      <c r="AW113" s="2">
        <v>404.63</v>
      </c>
      <c r="AX113" s="1">
        <v>-6587.55</v>
      </c>
      <c r="AY113" s="1"/>
      <c r="AZ113" s="26">
        <f t="shared" si="32"/>
        <v>18545.864999999994</v>
      </c>
      <c r="BA113" s="81">
        <v>13579</v>
      </c>
      <c r="BB113" s="1"/>
    </row>
    <row r="114" spans="1:77" s="16" customFormat="1" ht="15">
      <c r="A114" s="1">
        <v>107</v>
      </c>
      <c r="B114" s="1" t="s">
        <v>97</v>
      </c>
      <c r="C114" s="1">
        <v>522.6</v>
      </c>
      <c r="D114" s="1">
        <v>0</v>
      </c>
      <c r="E114" s="1">
        <f t="shared" si="36"/>
        <v>522.6</v>
      </c>
      <c r="F114" s="1">
        <v>7.39</v>
      </c>
      <c r="G114" s="2">
        <f t="shared" si="22"/>
        <v>3862.014</v>
      </c>
      <c r="H114" s="2">
        <f t="shared" si="23"/>
        <v>23172.084000000003</v>
      </c>
      <c r="I114" s="2">
        <f t="shared" si="30"/>
        <v>7.39</v>
      </c>
      <c r="J114" s="2">
        <f t="shared" si="31"/>
        <v>3862.014</v>
      </c>
      <c r="K114" s="2">
        <f t="shared" si="24"/>
        <v>23172.084000000003</v>
      </c>
      <c r="L114" s="11">
        <f t="shared" si="25"/>
        <v>46344.168000000005</v>
      </c>
      <c r="M114" s="26">
        <v>-54120.8152</v>
      </c>
      <c r="N114" s="29">
        <f t="shared" si="26"/>
        <v>-7776.647199999992</v>
      </c>
      <c r="O114" s="1">
        <v>0</v>
      </c>
      <c r="P114" s="1">
        <v>1296.05</v>
      </c>
      <c r="Q114" s="1">
        <v>0</v>
      </c>
      <c r="R114" s="1">
        <v>2659.53</v>
      </c>
      <c r="S114" s="61">
        <v>0</v>
      </c>
      <c r="T114" s="1">
        <v>1296.05</v>
      </c>
      <c r="U114" s="28">
        <v>0</v>
      </c>
      <c r="V114" s="28">
        <v>1459.68</v>
      </c>
      <c r="W114" s="54">
        <v>0</v>
      </c>
      <c r="X114" s="54">
        <v>1296.05</v>
      </c>
      <c r="Y114" s="1">
        <v>0</v>
      </c>
      <c r="Z114" s="1">
        <v>1296.05</v>
      </c>
      <c r="AA114" s="28">
        <v>0</v>
      </c>
      <c r="AB114" s="28">
        <v>1296.048</v>
      </c>
      <c r="AC114" s="62">
        <v>0</v>
      </c>
      <c r="AD114" s="62">
        <v>1296.05</v>
      </c>
      <c r="AE114" s="28">
        <v>0</v>
      </c>
      <c r="AF114" s="28">
        <v>1296.05</v>
      </c>
      <c r="AG114" s="28">
        <v>0</v>
      </c>
      <c r="AH114" s="28">
        <v>16928.91</v>
      </c>
      <c r="AI114" s="1">
        <v>0</v>
      </c>
      <c r="AJ114" s="1">
        <v>4832.73</v>
      </c>
      <c r="AK114" s="1">
        <v>0</v>
      </c>
      <c r="AL114" s="1">
        <v>4356.05</v>
      </c>
      <c r="AM114" s="8">
        <f t="shared" si="27"/>
        <v>0</v>
      </c>
      <c r="AN114" s="8">
        <f t="shared" si="28"/>
        <v>39309.24800000001</v>
      </c>
      <c r="AO114" s="23">
        <f t="shared" si="29"/>
        <v>39309.24800000001</v>
      </c>
      <c r="AP114" s="9"/>
      <c r="AQ114" s="9">
        <v>690</v>
      </c>
      <c r="AR114" s="9"/>
      <c r="AS114" s="9"/>
      <c r="AT114" s="9"/>
      <c r="AU114" s="9">
        <f>AO114+AP114+AQ114+AR114+AS114+AT114</f>
        <v>39999.24800000001</v>
      </c>
      <c r="AV114" s="2"/>
      <c r="AW114" s="2"/>
      <c r="AX114" s="1">
        <v>-20.9</v>
      </c>
      <c r="AY114" s="1"/>
      <c r="AZ114" s="26">
        <f t="shared" si="32"/>
        <v>-47754.9952</v>
      </c>
      <c r="BA114" s="81">
        <v>212336.71</v>
      </c>
      <c r="BB114" s="1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</row>
    <row r="115" spans="1:54" ht="15.75" customHeight="1">
      <c r="A115" s="1">
        <v>108</v>
      </c>
      <c r="B115" s="1" t="s">
        <v>98</v>
      </c>
      <c r="C115" s="1">
        <v>510.3</v>
      </c>
      <c r="D115" s="1">
        <v>0</v>
      </c>
      <c r="E115" s="1">
        <f t="shared" si="36"/>
        <v>510.3</v>
      </c>
      <c r="F115" s="1">
        <v>9.8</v>
      </c>
      <c r="G115" s="2">
        <f t="shared" si="22"/>
        <v>5000.9400000000005</v>
      </c>
      <c r="H115" s="2">
        <f t="shared" si="23"/>
        <v>30005.640000000003</v>
      </c>
      <c r="I115" s="2">
        <f t="shared" si="30"/>
        <v>9.8</v>
      </c>
      <c r="J115" s="2">
        <f t="shared" si="31"/>
        <v>5000.9400000000005</v>
      </c>
      <c r="K115" s="2">
        <f t="shared" si="24"/>
        <v>30005.640000000003</v>
      </c>
      <c r="L115" s="11">
        <f t="shared" si="25"/>
        <v>60011.280000000006</v>
      </c>
      <c r="M115" s="26">
        <v>-158356.52719999998</v>
      </c>
      <c r="N115" s="29">
        <f t="shared" si="26"/>
        <v>-98345.24719999998</v>
      </c>
      <c r="O115" s="1">
        <v>0</v>
      </c>
      <c r="P115" s="1">
        <v>1265.54</v>
      </c>
      <c r="Q115" s="1">
        <v>0</v>
      </c>
      <c r="R115" s="1">
        <v>2629.02</v>
      </c>
      <c r="S115" s="61">
        <v>0</v>
      </c>
      <c r="T115" s="1">
        <v>5283.88</v>
      </c>
      <c r="U115" s="28">
        <v>0</v>
      </c>
      <c r="V115" s="28">
        <v>1265.54</v>
      </c>
      <c r="W115" s="54">
        <v>0</v>
      </c>
      <c r="X115" s="54">
        <v>1265.54</v>
      </c>
      <c r="Y115" s="1">
        <v>0</v>
      </c>
      <c r="Z115" s="1">
        <v>1347.35</v>
      </c>
      <c r="AA115" s="28">
        <v>0</v>
      </c>
      <c r="AB115" s="28">
        <v>1265.544</v>
      </c>
      <c r="AC115" s="62">
        <v>0</v>
      </c>
      <c r="AD115" s="62">
        <v>1265.54</v>
      </c>
      <c r="AE115" s="28">
        <v>0</v>
      </c>
      <c r="AF115" s="28">
        <v>1265.54</v>
      </c>
      <c r="AG115" s="28">
        <v>0</v>
      </c>
      <c r="AH115" s="28">
        <v>1790.29</v>
      </c>
      <c r="AI115" s="1">
        <v>0</v>
      </c>
      <c r="AJ115" s="1">
        <v>2760.33</v>
      </c>
      <c r="AK115" s="1">
        <v>0</v>
      </c>
      <c r="AL115" s="1">
        <v>4490.91</v>
      </c>
      <c r="AM115" s="8">
        <f t="shared" si="27"/>
        <v>0</v>
      </c>
      <c r="AN115" s="8">
        <f t="shared" si="28"/>
        <v>25895.024</v>
      </c>
      <c r="AO115" s="23">
        <f t="shared" si="29"/>
        <v>25895.024</v>
      </c>
      <c r="AP115" s="9"/>
      <c r="AQ115" s="9"/>
      <c r="AR115" s="9"/>
      <c r="AS115" s="9"/>
      <c r="AT115" s="9"/>
      <c r="AU115" s="9">
        <f>AO115+AP115+AQ115+AR115+AS115+AT115</f>
        <v>25895.024</v>
      </c>
      <c r="AV115" s="2"/>
      <c r="AW115" s="2"/>
      <c r="AX115" s="1">
        <v>-10.36</v>
      </c>
      <c r="AY115" s="1"/>
      <c r="AZ115" s="26">
        <f t="shared" si="32"/>
        <v>-124229.91119999999</v>
      </c>
      <c r="BA115" s="81">
        <v>295748.31</v>
      </c>
      <c r="BB115" s="1"/>
    </row>
    <row r="116" spans="1:54" ht="15.75" customHeight="1">
      <c r="A116" s="1">
        <v>109</v>
      </c>
      <c r="B116" s="1" t="s">
        <v>99</v>
      </c>
      <c r="C116" s="1">
        <v>617.1</v>
      </c>
      <c r="D116" s="1">
        <v>0</v>
      </c>
      <c r="E116" s="1">
        <f t="shared" si="36"/>
        <v>617.1</v>
      </c>
      <c r="F116" s="1">
        <v>8.12</v>
      </c>
      <c r="G116" s="2">
        <f t="shared" si="22"/>
        <v>5010.852</v>
      </c>
      <c r="H116" s="2">
        <f t="shared" si="23"/>
        <v>30065.112</v>
      </c>
      <c r="I116" s="2">
        <f t="shared" si="30"/>
        <v>8.12</v>
      </c>
      <c r="J116" s="2">
        <f t="shared" si="31"/>
        <v>5010.852</v>
      </c>
      <c r="K116" s="2">
        <f t="shared" si="24"/>
        <v>30065.112</v>
      </c>
      <c r="L116" s="11">
        <f t="shared" si="25"/>
        <v>60130.224</v>
      </c>
      <c r="M116" s="26">
        <v>-268500.19419999997</v>
      </c>
      <c r="N116" s="29">
        <f t="shared" si="26"/>
        <v>-208369.97019999998</v>
      </c>
      <c r="O116" s="1">
        <v>0</v>
      </c>
      <c r="P116" s="1">
        <v>8209.94</v>
      </c>
      <c r="Q116" s="1">
        <v>0</v>
      </c>
      <c r="R116" s="1">
        <v>1947.27</v>
      </c>
      <c r="S116" s="61">
        <v>0</v>
      </c>
      <c r="T116" s="1">
        <v>3189.49</v>
      </c>
      <c r="U116" s="28">
        <v>0</v>
      </c>
      <c r="V116" s="28">
        <v>2029.08</v>
      </c>
      <c r="W116" s="54">
        <v>0</v>
      </c>
      <c r="X116" s="54">
        <v>1947.27</v>
      </c>
      <c r="Y116" s="1">
        <v>0</v>
      </c>
      <c r="Z116" s="1">
        <v>1947.27</v>
      </c>
      <c r="AA116" s="28">
        <v>0</v>
      </c>
      <c r="AB116" s="28">
        <v>1947.268</v>
      </c>
      <c r="AC116" s="62">
        <v>0</v>
      </c>
      <c r="AD116" s="62">
        <v>1947.27</v>
      </c>
      <c r="AE116" s="28">
        <v>0</v>
      </c>
      <c r="AF116" s="28">
        <v>60426.68</v>
      </c>
      <c r="AG116" s="28">
        <v>0</v>
      </c>
      <c r="AH116" s="28">
        <v>40814.21</v>
      </c>
      <c r="AI116" s="1">
        <v>0</v>
      </c>
      <c r="AJ116" s="1">
        <v>7499.74</v>
      </c>
      <c r="AK116" s="1">
        <v>0</v>
      </c>
      <c r="AL116" s="1">
        <v>1947.27</v>
      </c>
      <c r="AM116" s="8">
        <f t="shared" si="27"/>
        <v>0</v>
      </c>
      <c r="AN116" s="8">
        <f t="shared" si="28"/>
        <v>133852.75799999997</v>
      </c>
      <c r="AO116" s="23">
        <f t="shared" si="29"/>
        <v>133852.75799999997</v>
      </c>
      <c r="AP116" s="9"/>
      <c r="AQ116" s="9"/>
      <c r="AR116" s="9"/>
      <c r="AS116" s="9"/>
      <c r="AT116" s="9">
        <f aca="true" t="shared" si="39" ref="AT116:AT125">0.013*E116</f>
        <v>8.0223</v>
      </c>
      <c r="AU116" s="9">
        <f aca="true" t="shared" si="40" ref="AU116:AU122">AO116+AP116+AQ116+AR116+AS116</f>
        <v>133852.75799999997</v>
      </c>
      <c r="AV116" s="2">
        <v>759.03</v>
      </c>
      <c r="AW116" s="2">
        <v>401.12</v>
      </c>
      <c r="AX116" s="1">
        <v>110182.52</v>
      </c>
      <c r="AY116" s="1"/>
      <c r="AZ116" s="26">
        <f t="shared" si="32"/>
        <v>-451245.09819999995</v>
      </c>
      <c r="BA116" s="81">
        <v>181961.18</v>
      </c>
      <c r="BB116" s="1"/>
    </row>
    <row r="117" spans="1:54" ht="15.75" customHeight="1">
      <c r="A117" s="1">
        <v>110</v>
      </c>
      <c r="B117" s="1" t="s">
        <v>100</v>
      </c>
      <c r="C117" s="1">
        <v>391.58</v>
      </c>
      <c r="D117" s="1">
        <v>0</v>
      </c>
      <c r="E117" s="1">
        <f t="shared" si="36"/>
        <v>391.58</v>
      </c>
      <c r="F117" s="1">
        <v>10.53</v>
      </c>
      <c r="G117" s="2">
        <f t="shared" si="22"/>
        <v>4123.337399999999</v>
      </c>
      <c r="H117" s="2">
        <f t="shared" si="23"/>
        <v>24740.024399999995</v>
      </c>
      <c r="I117" s="2">
        <f t="shared" si="30"/>
        <v>10.53</v>
      </c>
      <c r="J117" s="2">
        <f t="shared" si="31"/>
        <v>4123.337399999999</v>
      </c>
      <c r="K117" s="2">
        <f t="shared" si="24"/>
        <v>24740.024399999995</v>
      </c>
      <c r="L117" s="11">
        <f t="shared" si="25"/>
        <v>49480.04879999999</v>
      </c>
      <c r="M117" s="26"/>
      <c r="N117" s="29">
        <f t="shared" si="26"/>
        <v>49480.04879999999</v>
      </c>
      <c r="O117" s="1">
        <v>0</v>
      </c>
      <c r="P117" s="1">
        <v>1179.6</v>
      </c>
      <c r="Q117" s="1">
        <v>0</v>
      </c>
      <c r="R117" s="1">
        <v>6198.03</v>
      </c>
      <c r="S117" s="61">
        <v>0</v>
      </c>
      <c r="T117" s="1">
        <v>2765.13</v>
      </c>
      <c r="U117" s="28">
        <v>0</v>
      </c>
      <c r="V117" s="28">
        <v>5767.06</v>
      </c>
      <c r="W117" s="54">
        <v>0</v>
      </c>
      <c r="X117" s="54">
        <v>1179.6</v>
      </c>
      <c r="Y117" s="1">
        <v>0</v>
      </c>
      <c r="Z117" s="1">
        <v>1179.6</v>
      </c>
      <c r="AA117" s="28">
        <v>0</v>
      </c>
      <c r="AB117" s="28">
        <v>2369.598</v>
      </c>
      <c r="AC117" s="62">
        <v>0</v>
      </c>
      <c r="AD117" s="62">
        <v>4354.46</v>
      </c>
      <c r="AE117" s="28">
        <v>0</v>
      </c>
      <c r="AF117" s="28">
        <v>7764.83</v>
      </c>
      <c r="AG117" s="28">
        <v>0</v>
      </c>
      <c r="AH117" s="28">
        <v>1704.35</v>
      </c>
      <c r="AI117" s="1">
        <v>0</v>
      </c>
      <c r="AJ117" s="1">
        <v>1179.6</v>
      </c>
      <c r="AK117" s="1">
        <v>0</v>
      </c>
      <c r="AL117" s="1">
        <v>1179.6</v>
      </c>
      <c r="AM117" s="8">
        <f t="shared" si="27"/>
        <v>0</v>
      </c>
      <c r="AN117" s="8">
        <f t="shared" si="28"/>
        <v>36821.45799999999</v>
      </c>
      <c r="AO117" s="23">
        <f t="shared" si="29"/>
        <v>36821.45799999999</v>
      </c>
      <c r="AP117" s="9"/>
      <c r="AQ117" s="9"/>
      <c r="AR117" s="9"/>
      <c r="AS117" s="9"/>
      <c r="AT117" s="9">
        <f t="shared" si="39"/>
        <v>5.09054</v>
      </c>
      <c r="AU117" s="9">
        <f t="shared" si="40"/>
        <v>36821.45799999999</v>
      </c>
      <c r="AV117" s="2">
        <v>481.67</v>
      </c>
      <c r="AW117" s="2">
        <v>254.54</v>
      </c>
      <c r="AX117" s="1">
        <v>3157.42</v>
      </c>
      <c r="AY117" s="1"/>
      <c r="AZ117" s="26">
        <f t="shared" si="32"/>
        <v>10237.380799999999</v>
      </c>
      <c r="BA117" s="81">
        <v>159395.81</v>
      </c>
      <c r="BB117" s="1"/>
    </row>
    <row r="118" spans="1:54" ht="15" customHeight="1">
      <c r="A118" s="1">
        <v>111</v>
      </c>
      <c r="B118" s="1" t="s">
        <v>101</v>
      </c>
      <c r="C118" s="1">
        <v>374</v>
      </c>
      <c r="D118" s="1">
        <v>0</v>
      </c>
      <c r="E118" s="1">
        <f t="shared" si="36"/>
        <v>374</v>
      </c>
      <c r="F118" s="1">
        <v>10.18</v>
      </c>
      <c r="G118" s="2">
        <f t="shared" si="22"/>
        <v>3807.3199999999997</v>
      </c>
      <c r="H118" s="2">
        <f t="shared" si="23"/>
        <v>22843.92</v>
      </c>
      <c r="I118" s="2">
        <f t="shared" si="30"/>
        <v>10.18</v>
      </c>
      <c r="J118" s="2">
        <f t="shared" si="31"/>
        <v>3807.3199999999997</v>
      </c>
      <c r="K118" s="2">
        <f t="shared" si="24"/>
        <v>22843.92</v>
      </c>
      <c r="L118" s="11">
        <f t="shared" si="25"/>
        <v>45687.84</v>
      </c>
      <c r="M118" s="26"/>
      <c r="N118" s="29">
        <f t="shared" si="26"/>
        <v>45687.84</v>
      </c>
      <c r="O118" s="1">
        <v>0</v>
      </c>
      <c r="P118" s="1">
        <v>1135.95</v>
      </c>
      <c r="Q118" s="1">
        <v>0</v>
      </c>
      <c r="R118" s="1">
        <v>2499.43</v>
      </c>
      <c r="S118" s="61">
        <v>0</v>
      </c>
      <c r="T118" s="1">
        <v>5864.8</v>
      </c>
      <c r="U118" s="28">
        <v>0</v>
      </c>
      <c r="V118" s="28">
        <v>1135.95</v>
      </c>
      <c r="W118" s="54">
        <v>0</v>
      </c>
      <c r="X118" s="54">
        <v>25679.95</v>
      </c>
      <c r="Y118" s="1">
        <v>0</v>
      </c>
      <c r="Z118" s="1">
        <v>47338.1</v>
      </c>
      <c r="AA118" s="28">
        <v>0</v>
      </c>
      <c r="AB118" s="28">
        <v>6641.06</v>
      </c>
      <c r="AC118" s="62">
        <v>0</v>
      </c>
      <c r="AD118" s="62">
        <v>1217.76</v>
      </c>
      <c r="AE118" s="28">
        <v>0</v>
      </c>
      <c r="AF118" s="28">
        <v>1135.95</v>
      </c>
      <c r="AG118" s="28">
        <v>0</v>
      </c>
      <c r="AH118" s="28">
        <v>1660.7</v>
      </c>
      <c r="AI118" s="1">
        <v>0</v>
      </c>
      <c r="AJ118" s="1">
        <v>2410.95</v>
      </c>
      <c r="AK118" s="1">
        <v>0</v>
      </c>
      <c r="AL118" s="1">
        <v>4195.95</v>
      </c>
      <c r="AM118" s="8">
        <f t="shared" si="27"/>
        <v>0</v>
      </c>
      <c r="AN118" s="8">
        <f t="shared" si="28"/>
        <v>100916.54999999997</v>
      </c>
      <c r="AO118" s="23">
        <f t="shared" si="29"/>
        <v>100916.54999999997</v>
      </c>
      <c r="AP118" s="9"/>
      <c r="AQ118" s="9"/>
      <c r="AR118" s="9"/>
      <c r="AS118" s="9"/>
      <c r="AT118" s="9">
        <f t="shared" si="39"/>
        <v>4.862</v>
      </c>
      <c r="AU118" s="9">
        <f t="shared" si="40"/>
        <v>100916.54999999997</v>
      </c>
      <c r="AV118" s="2">
        <v>460.02</v>
      </c>
      <c r="AW118" s="2">
        <v>243.1</v>
      </c>
      <c r="AX118" s="1">
        <v>4442.15</v>
      </c>
      <c r="AY118" s="1"/>
      <c r="AZ118" s="26">
        <f t="shared" si="32"/>
        <v>-58967.73999999998</v>
      </c>
      <c r="BA118" s="81">
        <v>63693.85</v>
      </c>
      <c r="BB118" s="1"/>
    </row>
    <row r="119" spans="1:54" ht="15.75" customHeight="1">
      <c r="A119" s="1">
        <v>112</v>
      </c>
      <c r="B119" s="1" t="s">
        <v>102</v>
      </c>
      <c r="C119" s="1">
        <v>399.6</v>
      </c>
      <c r="D119" s="1">
        <v>0</v>
      </c>
      <c r="E119" s="1">
        <f t="shared" si="36"/>
        <v>399.6</v>
      </c>
      <c r="F119" s="1">
        <v>8.12</v>
      </c>
      <c r="G119" s="2">
        <f t="shared" si="22"/>
        <v>3244.752</v>
      </c>
      <c r="H119" s="2">
        <f t="shared" si="23"/>
        <v>19468.512</v>
      </c>
      <c r="I119" s="2">
        <f t="shared" si="30"/>
        <v>8.12</v>
      </c>
      <c r="J119" s="2">
        <f t="shared" si="31"/>
        <v>3244.752</v>
      </c>
      <c r="K119" s="2">
        <f t="shared" si="24"/>
        <v>19468.512</v>
      </c>
      <c r="L119" s="11">
        <f t="shared" si="25"/>
        <v>38937.024</v>
      </c>
      <c r="M119" s="26"/>
      <c r="N119" s="29">
        <f t="shared" si="26"/>
        <v>38937.024</v>
      </c>
      <c r="O119" s="1">
        <v>0</v>
      </c>
      <c r="P119" s="1">
        <v>991.01</v>
      </c>
      <c r="Q119" s="1">
        <v>0</v>
      </c>
      <c r="R119" s="1">
        <v>1072.82</v>
      </c>
      <c r="S119" s="61">
        <v>0</v>
      </c>
      <c r="T119" s="1">
        <v>2494.73</v>
      </c>
      <c r="U119" s="28">
        <v>0</v>
      </c>
      <c r="V119" s="28">
        <v>991.01</v>
      </c>
      <c r="W119" s="54">
        <v>0</v>
      </c>
      <c r="X119" s="54">
        <v>991.01</v>
      </c>
      <c r="Y119" s="1">
        <v>0</v>
      </c>
      <c r="Z119" s="1">
        <v>991.01</v>
      </c>
      <c r="AA119" s="28">
        <v>0</v>
      </c>
      <c r="AB119" s="28">
        <v>991.008</v>
      </c>
      <c r="AC119" s="62">
        <v>0</v>
      </c>
      <c r="AD119" s="62">
        <v>991.01</v>
      </c>
      <c r="AE119" s="28">
        <v>0</v>
      </c>
      <c r="AF119" s="28">
        <v>991.01</v>
      </c>
      <c r="AG119" s="28">
        <v>0</v>
      </c>
      <c r="AH119" s="28">
        <v>1515.76</v>
      </c>
      <c r="AI119" s="1">
        <v>0</v>
      </c>
      <c r="AJ119" s="1">
        <v>991.01</v>
      </c>
      <c r="AK119" s="1">
        <v>0</v>
      </c>
      <c r="AL119" s="1">
        <v>991.01</v>
      </c>
      <c r="AM119" s="8">
        <f t="shared" si="27"/>
        <v>0</v>
      </c>
      <c r="AN119" s="8">
        <f t="shared" si="28"/>
        <v>14002.398000000001</v>
      </c>
      <c r="AO119" s="23">
        <f t="shared" si="29"/>
        <v>14002.398000000001</v>
      </c>
      <c r="AP119" s="9"/>
      <c r="AQ119" s="9"/>
      <c r="AR119" s="9"/>
      <c r="AS119" s="9"/>
      <c r="AT119" s="9">
        <f t="shared" si="39"/>
        <v>5.1948</v>
      </c>
      <c r="AU119" s="9">
        <f t="shared" si="40"/>
        <v>14002.398000000001</v>
      </c>
      <c r="AV119" s="2">
        <v>491.51</v>
      </c>
      <c r="AW119" s="2">
        <v>259.74</v>
      </c>
      <c r="AX119" s="1">
        <v>-3789.36</v>
      </c>
      <c r="AY119" s="1"/>
      <c r="AZ119" s="26">
        <f t="shared" si="32"/>
        <v>29475.235999999997</v>
      </c>
      <c r="BA119" s="81">
        <v>179242.36</v>
      </c>
      <c r="BB119" s="1"/>
    </row>
    <row r="120" spans="1:54" ht="15.75" customHeight="1">
      <c r="A120" s="1">
        <v>113</v>
      </c>
      <c r="B120" s="1" t="s">
        <v>103</v>
      </c>
      <c r="C120" s="1">
        <v>461.9</v>
      </c>
      <c r="D120" s="1">
        <v>0</v>
      </c>
      <c r="E120" s="1">
        <f t="shared" si="36"/>
        <v>461.9</v>
      </c>
      <c r="F120" s="1">
        <v>8.81</v>
      </c>
      <c r="G120" s="2">
        <f t="shared" si="22"/>
        <v>4069.339</v>
      </c>
      <c r="H120" s="2">
        <f t="shared" si="23"/>
        <v>24416.034</v>
      </c>
      <c r="I120" s="2">
        <f t="shared" si="30"/>
        <v>8.81</v>
      </c>
      <c r="J120" s="2">
        <f t="shared" si="31"/>
        <v>4069.339</v>
      </c>
      <c r="K120" s="2">
        <f t="shared" si="24"/>
        <v>24416.034</v>
      </c>
      <c r="L120" s="11">
        <f t="shared" si="25"/>
        <v>48832.068</v>
      </c>
      <c r="M120" s="26"/>
      <c r="N120" s="29">
        <f t="shared" si="26"/>
        <v>48832.068</v>
      </c>
      <c r="O120" s="1">
        <v>0</v>
      </c>
      <c r="P120" s="1">
        <v>1145.51</v>
      </c>
      <c r="Q120" s="1">
        <v>0</v>
      </c>
      <c r="R120" s="1">
        <v>2443.65</v>
      </c>
      <c r="S120" s="61">
        <v>0</v>
      </c>
      <c r="T120" s="1">
        <v>2649.23</v>
      </c>
      <c r="U120" s="28">
        <v>0</v>
      </c>
      <c r="V120" s="28">
        <v>1145.51</v>
      </c>
      <c r="W120" s="54">
        <v>0</v>
      </c>
      <c r="X120" s="54">
        <v>1145.51</v>
      </c>
      <c r="Y120" s="1">
        <v>0</v>
      </c>
      <c r="Z120" s="1">
        <v>1145.51</v>
      </c>
      <c r="AA120" s="28">
        <v>0</v>
      </c>
      <c r="AB120" s="28">
        <v>1145.512</v>
      </c>
      <c r="AC120" s="62">
        <v>0</v>
      </c>
      <c r="AD120" s="62">
        <v>1145.51</v>
      </c>
      <c r="AE120" s="28">
        <v>0</v>
      </c>
      <c r="AF120" s="28">
        <v>1145.51</v>
      </c>
      <c r="AG120" s="28">
        <v>0</v>
      </c>
      <c r="AH120" s="28">
        <v>1670.26</v>
      </c>
      <c r="AI120" s="1">
        <v>0</v>
      </c>
      <c r="AJ120" s="1">
        <v>1145.51</v>
      </c>
      <c r="AK120" s="1">
        <v>0</v>
      </c>
      <c r="AL120" s="1">
        <v>1145.51</v>
      </c>
      <c r="AM120" s="8">
        <f t="shared" si="27"/>
        <v>0</v>
      </c>
      <c r="AN120" s="8">
        <f t="shared" si="28"/>
        <v>17072.732</v>
      </c>
      <c r="AO120" s="23">
        <f t="shared" si="29"/>
        <v>17072.732</v>
      </c>
      <c r="AP120" s="9"/>
      <c r="AQ120" s="9"/>
      <c r="AR120" s="9"/>
      <c r="AS120" s="9"/>
      <c r="AT120" s="9">
        <f t="shared" si="39"/>
        <v>6.0047</v>
      </c>
      <c r="AU120" s="9">
        <f t="shared" si="40"/>
        <v>17072.732</v>
      </c>
      <c r="AV120" s="2">
        <f>(E120*0.08)*2</f>
        <v>73.904</v>
      </c>
      <c r="AW120" s="2">
        <v>300.24</v>
      </c>
      <c r="AX120" s="1">
        <v>-1402.73</v>
      </c>
      <c r="AY120" s="1"/>
      <c r="AZ120" s="26">
        <f t="shared" si="32"/>
        <v>33536.21</v>
      </c>
      <c r="BA120" s="81">
        <v>31903.81</v>
      </c>
      <c r="BB120" s="1"/>
    </row>
    <row r="121" spans="1:54" ht="15.75" customHeight="1">
      <c r="A121" s="1">
        <v>114</v>
      </c>
      <c r="B121" s="1" t="s">
        <v>104</v>
      </c>
      <c r="C121" s="25">
        <v>401.9</v>
      </c>
      <c r="D121" s="1">
        <v>0</v>
      </c>
      <c r="E121" s="1">
        <f t="shared" si="36"/>
        <v>401.9</v>
      </c>
      <c r="F121" s="1">
        <v>11.81</v>
      </c>
      <c r="G121" s="2">
        <f t="shared" si="22"/>
        <v>4746.439</v>
      </c>
      <c r="H121" s="2">
        <f t="shared" si="23"/>
        <v>28478.634000000002</v>
      </c>
      <c r="I121" s="2">
        <f t="shared" si="30"/>
        <v>11.81</v>
      </c>
      <c r="J121" s="2">
        <f t="shared" si="31"/>
        <v>4746.439</v>
      </c>
      <c r="K121" s="2">
        <f t="shared" si="24"/>
        <v>28478.634000000002</v>
      </c>
      <c r="L121" s="11">
        <f t="shared" si="25"/>
        <v>56957.268000000004</v>
      </c>
      <c r="M121" s="26">
        <v>-21838.463000000007</v>
      </c>
      <c r="N121" s="29">
        <f t="shared" si="26"/>
        <v>35118.80499999999</v>
      </c>
      <c r="O121" s="1">
        <v>0</v>
      </c>
      <c r="P121" s="1">
        <v>6070.75</v>
      </c>
      <c r="Q121" s="1">
        <v>0</v>
      </c>
      <c r="R121" s="1">
        <v>2357.44</v>
      </c>
      <c r="S121" s="61">
        <v>0</v>
      </c>
      <c r="T121" s="1">
        <v>2365.55</v>
      </c>
      <c r="U121" s="28">
        <v>0</v>
      </c>
      <c r="V121" s="28">
        <v>1205.14</v>
      </c>
      <c r="W121" s="54">
        <v>0</v>
      </c>
      <c r="X121" s="54">
        <v>1205.14</v>
      </c>
      <c r="Y121" s="1">
        <v>0</v>
      </c>
      <c r="Z121" s="1">
        <v>1205.14</v>
      </c>
      <c r="AA121" s="28">
        <v>0</v>
      </c>
      <c r="AB121" s="28">
        <v>1205.142</v>
      </c>
      <c r="AC121" s="62">
        <v>0</v>
      </c>
      <c r="AD121" s="62">
        <v>1205.14</v>
      </c>
      <c r="AE121" s="28">
        <v>0</v>
      </c>
      <c r="AF121" s="28">
        <v>1205.14</v>
      </c>
      <c r="AG121" s="28">
        <v>0</v>
      </c>
      <c r="AH121" s="28">
        <v>1729.89</v>
      </c>
      <c r="AI121" s="1">
        <v>0</v>
      </c>
      <c r="AJ121" s="1">
        <v>1205.14</v>
      </c>
      <c r="AK121" s="1">
        <v>0</v>
      </c>
      <c r="AL121" s="1">
        <v>3150.86</v>
      </c>
      <c r="AM121" s="8">
        <f t="shared" si="27"/>
        <v>0</v>
      </c>
      <c r="AN121" s="8">
        <f t="shared" si="28"/>
        <v>24110.471999999998</v>
      </c>
      <c r="AO121" s="23">
        <f t="shared" si="29"/>
        <v>24110.471999999998</v>
      </c>
      <c r="AP121" s="9"/>
      <c r="AQ121" s="9"/>
      <c r="AR121" s="10"/>
      <c r="AS121" s="10"/>
      <c r="AT121" s="9">
        <f t="shared" si="39"/>
        <v>5.2246999999999995</v>
      </c>
      <c r="AU121" s="9">
        <f t="shared" si="40"/>
        <v>24110.471999999998</v>
      </c>
      <c r="AV121" s="2">
        <v>494.34</v>
      </c>
      <c r="AW121" s="2">
        <v>261.24</v>
      </c>
      <c r="AX121" s="1">
        <v>-4171.38</v>
      </c>
      <c r="AY121" s="1"/>
      <c r="AZ121" s="26">
        <f t="shared" si="32"/>
        <v>15935.292999999996</v>
      </c>
      <c r="BA121" s="81">
        <v>109589.33</v>
      </c>
      <c r="BB121" s="1"/>
    </row>
    <row r="122" spans="1:54" ht="15.75" customHeight="1">
      <c r="A122" s="1">
        <v>115</v>
      </c>
      <c r="B122" s="1" t="s">
        <v>105</v>
      </c>
      <c r="C122" s="1">
        <v>461.4</v>
      </c>
      <c r="D122" s="1">
        <v>0</v>
      </c>
      <c r="E122" s="1">
        <f t="shared" si="36"/>
        <v>461.4</v>
      </c>
      <c r="F122" s="1">
        <v>12.51</v>
      </c>
      <c r="G122" s="2">
        <f t="shared" si="22"/>
        <v>5772.114</v>
      </c>
      <c r="H122" s="2">
        <f t="shared" si="23"/>
        <v>34632.683999999994</v>
      </c>
      <c r="I122" s="2">
        <f t="shared" si="30"/>
        <v>12.51</v>
      </c>
      <c r="J122" s="2">
        <f t="shared" si="31"/>
        <v>5772.114</v>
      </c>
      <c r="K122" s="2">
        <f t="shared" si="24"/>
        <v>34632.683999999994</v>
      </c>
      <c r="L122" s="11">
        <f t="shared" si="25"/>
        <v>69265.36799999999</v>
      </c>
      <c r="M122" s="26"/>
      <c r="N122" s="29">
        <f t="shared" si="26"/>
        <v>69265.36799999999</v>
      </c>
      <c r="O122" s="1">
        <v>0</v>
      </c>
      <c r="P122" s="1">
        <v>1900.97</v>
      </c>
      <c r="Q122" s="1">
        <v>0</v>
      </c>
      <c r="R122" s="1">
        <v>1900.97</v>
      </c>
      <c r="S122" s="61">
        <v>0</v>
      </c>
      <c r="T122" s="1">
        <v>5868.45</v>
      </c>
      <c r="U122" s="28">
        <v>0</v>
      </c>
      <c r="V122" s="28">
        <v>1900.97</v>
      </c>
      <c r="W122" s="54">
        <v>0</v>
      </c>
      <c r="X122" s="54">
        <v>2551.54</v>
      </c>
      <c r="Y122" s="1">
        <v>0</v>
      </c>
      <c r="Z122" s="1">
        <v>2551.54</v>
      </c>
      <c r="AA122" s="28">
        <v>0</v>
      </c>
      <c r="AB122" s="28">
        <v>2551.5419999999995</v>
      </c>
      <c r="AC122" s="62">
        <v>0</v>
      </c>
      <c r="AD122" s="62">
        <v>2551.54</v>
      </c>
      <c r="AE122" s="28">
        <v>0</v>
      </c>
      <c r="AF122" s="28">
        <v>2551.54</v>
      </c>
      <c r="AG122" s="28">
        <v>0</v>
      </c>
      <c r="AH122" s="28">
        <v>2425.72</v>
      </c>
      <c r="AI122" s="1">
        <v>0</v>
      </c>
      <c r="AJ122" s="1">
        <v>1900.97</v>
      </c>
      <c r="AK122" s="1">
        <v>0</v>
      </c>
      <c r="AL122" s="1">
        <v>1900.97</v>
      </c>
      <c r="AM122" s="8">
        <f t="shared" si="27"/>
        <v>0</v>
      </c>
      <c r="AN122" s="8">
        <f t="shared" si="28"/>
        <v>30556.722</v>
      </c>
      <c r="AO122" s="23">
        <f t="shared" si="29"/>
        <v>30556.722</v>
      </c>
      <c r="AP122" s="9"/>
      <c r="AQ122" s="9"/>
      <c r="AR122" s="9"/>
      <c r="AS122" s="9"/>
      <c r="AT122" s="9">
        <f t="shared" si="39"/>
        <v>5.9982</v>
      </c>
      <c r="AU122" s="9">
        <f t="shared" si="40"/>
        <v>30556.722</v>
      </c>
      <c r="AV122" s="2">
        <f>(E122*0.08)*2</f>
        <v>73.824</v>
      </c>
      <c r="AW122" s="2">
        <v>299.91</v>
      </c>
      <c r="AX122" s="1">
        <v>-4632.95</v>
      </c>
      <c r="AY122" s="1"/>
      <c r="AZ122" s="26">
        <f t="shared" si="32"/>
        <v>43715.32999999999</v>
      </c>
      <c r="BA122" s="81">
        <v>96831.18</v>
      </c>
      <c r="BB122" s="1"/>
    </row>
    <row r="123" spans="1:54" ht="15">
      <c r="A123" s="1">
        <v>116</v>
      </c>
      <c r="B123" s="1" t="s">
        <v>106</v>
      </c>
      <c r="C123" s="1">
        <v>574.3</v>
      </c>
      <c r="D123" s="1">
        <v>0</v>
      </c>
      <c r="E123" s="1">
        <f t="shared" si="36"/>
        <v>574.3</v>
      </c>
      <c r="F123" s="1">
        <v>9.8</v>
      </c>
      <c r="G123" s="2">
        <f t="shared" si="22"/>
        <v>5628.14</v>
      </c>
      <c r="H123" s="2">
        <f t="shared" si="23"/>
        <v>33768.840000000004</v>
      </c>
      <c r="I123" s="2">
        <f t="shared" si="30"/>
        <v>9.8</v>
      </c>
      <c r="J123" s="2">
        <f t="shared" si="31"/>
        <v>5628.14</v>
      </c>
      <c r="K123" s="2">
        <f t="shared" si="24"/>
        <v>33768.840000000004</v>
      </c>
      <c r="L123" s="11">
        <f t="shared" si="25"/>
        <v>67537.68000000001</v>
      </c>
      <c r="M123" s="26">
        <v>-65045.96939999999</v>
      </c>
      <c r="N123" s="29">
        <f t="shared" si="26"/>
        <v>2491.7106000000203</v>
      </c>
      <c r="O123" s="1">
        <v>0</v>
      </c>
      <c r="P123" s="1">
        <v>1419.8</v>
      </c>
      <c r="Q123" s="1">
        <v>0</v>
      </c>
      <c r="R123" s="1">
        <v>1419.8</v>
      </c>
      <c r="S123" s="61">
        <v>0</v>
      </c>
      <c r="T123" s="1">
        <v>2580.21</v>
      </c>
      <c r="U123" s="28">
        <v>0</v>
      </c>
      <c r="V123" s="28">
        <v>1419.8</v>
      </c>
      <c r="W123" s="54">
        <v>0</v>
      </c>
      <c r="X123" s="54">
        <v>1419.8</v>
      </c>
      <c r="Y123" s="1">
        <v>0</v>
      </c>
      <c r="Z123" s="1">
        <v>1419.8</v>
      </c>
      <c r="AA123" s="28">
        <v>0</v>
      </c>
      <c r="AB123" s="28">
        <v>1419.8</v>
      </c>
      <c r="AC123" s="62">
        <v>0</v>
      </c>
      <c r="AD123" s="62">
        <v>1419.8</v>
      </c>
      <c r="AE123" s="28">
        <v>0</v>
      </c>
      <c r="AF123" s="28">
        <v>1419.8</v>
      </c>
      <c r="AG123" s="28">
        <v>0</v>
      </c>
      <c r="AH123" s="28">
        <v>1944.55</v>
      </c>
      <c r="AI123" s="1">
        <v>0</v>
      </c>
      <c r="AJ123" s="1">
        <v>92462</v>
      </c>
      <c r="AK123" s="1">
        <v>0</v>
      </c>
      <c r="AL123" s="1">
        <v>3799.8</v>
      </c>
      <c r="AM123" s="8">
        <f t="shared" si="27"/>
        <v>0</v>
      </c>
      <c r="AN123" s="8">
        <f t="shared" si="28"/>
        <v>112144.96</v>
      </c>
      <c r="AO123" s="23">
        <f t="shared" si="29"/>
        <v>112144.96</v>
      </c>
      <c r="AP123" s="9"/>
      <c r="AQ123" s="9"/>
      <c r="AR123" s="9"/>
      <c r="AS123" s="9"/>
      <c r="AT123" s="9">
        <f t="shared" si="39"/>
        <v>7.465899999999999</v>
      </c>
      <c r="AU123" s="9">
        <f>AO123+AP123+AQ123+AR123+AS123+AT123</f>
        <v>112152.4259</v>
      </c>
      <c r="AV123" s="2">
        <v>706.39</v>
      </c>
      <c r="AW123" s="2">
        <v>373.3</v>
      </c>
      <c r="AX123" s="1">
        <v>19043.13</v>
      </c>
      <c r="AY123" s="1"/>
      <c r="AZ123" s="26">
        <f t="shared" si="32"/>
        <v>-127624.15529999998</v>
      </c>
      <c r="BA123" s="81">
        <v>221449.66</v>
      </c>
      <c r="BB123" s="1"/>
    </row>
    <row r="124" spans="1:54" ht="15">
      <c r="A124" s="1">
        <v>117</v>
      </c>
      <c r="B124" s="1" t="s">
        <v>107</v>
      </c>
      <c r="C124" s="1">
        <v>490</v>
      </c>
      <c r="D124" s="1">
        <v>0</v>
      </c>
      <c r="E124" s="1">
        <f t="shared" si="36"/>
        <v>490</v>
      </c>
      <c r="F124" s="1">
        <v>12.51</v>
      </c>
      <c r="G124" s="2">
        <f t="shared" si="22"/>
        <v>6129.9</v>
      </c>
      <c r="H124" s="2">
        <f t="shared" si="23"/>
        <v>36779.399999999994</v>
      </c>
      <c r="I124" s="2">
        <f t="shared" si="30"/>
        <v>12.51</v>
      </c>
      <c r="J124" s="2">
        <f t="shared" si="31"/>
        <v>6129.9</v>
      </c>
      <c r="K124" s="2">
        <f t="shared" si="24"/>
        <v>36779.399999999994</v>
      </c>
      <c r="L124" s="11">
        <f t="shared" si="25"/>
        <v>73558.79999999999</v>
      </c>
      <c r="M124" s="26">
        <v>-45262.45580000001</v>
      </c>
      <c r="N124" s="29">
        <f t="shared" si="26"/>
        <v>28296.344199999978</v>
      </c>
      <c r="O124" s="1">
        <v>0</v>
      </c>
      <c r="P124" s="1">
        <v>1423.63</v>
      </c>
      <c r="Q124" s="1">
        <v>0</v>
      </c>
      <c r="R124" s="1">
        <v>1423.63</v>
      </c>
      <c r="S124" s="61">
        <v>0</v>
      </c>
      <c r="T124" s="1">
        <v>2584.04</v>
      </c>
      <c r="U124" s="28">
        <v>0</v>
      </c>
      <c r="V124" s="28">
        <v>12929.96</v>
      </c>
      <c r="W124" s="54">
        <v>0</v>
      </c>
      <c r="X124" s="54">
        <v>1423.63</v>
      </c>
      <c r="Y124" s="1">
        <v>0</v>
      </c>
      <c r="Z124" s="1">
        <v>4725.92</v>
      </c>
      <c r="AA124" s="28">
        <v>0</v>
      </c>
      <c r="AB124" s="28">
        <v>1423.63</v>
      </c>
      <c r="AC124" s="62">
        <v>0</v>
      </c>
      <c r="AD124" s="62">
        <v>7229.14</v>
      </c>
      <c r="AE124" s="28">
        <v>0</v>
      </c>
      <c r="AF124" s="28">
        <v>1423.63</v>
      </c>
      <c r="AG124" s="28">
        <v>0</v>
      </c>
      <c r="AH124" s="28">
        <v>2558.14</v>
      </c>
      <c r="AI124" s="1">
        <v>0</v>
      </c>
      <c r="AJ124" s="1">
        <v>1423.63</v>
      </c>
      <c r="AK124" s="1">
        <v>0</v>
      </c>
      <c r="AL124" s="1">
        <v>1423.63</v>
      </c>
      <c r="AM124" s="8">
        <f t="shared" si="27"/>
        <v>0</v>
      </c>
      <c r="AN124" s="8">
        <f t="shared" si="28"/>
        <v>39992.60999999999</v>
      </c>
      <c r="AO124" s="23">
        <f t="shared" si="29"/>
        <v>39992.60999999999</v>
      </c>
      <c r="AP124" s="9"/>
      <c r="AQ124" s="9"/>
      <c r="AR124" s="9"/>
      <c r="AS124" s="9"/>
      <c r="AT124" s="9">
        <f t="shared" si="39"/>
        <v>6.37</v>
      </c>
      <c r="AU124" s="9">
        <f>AO124+AP124+AQ124+AR124+AS124+AT124</f>
        <v>39998.979999999996</v>
      </c>
      <c r="AV124" s="2">
        <f>(E124*0.08)*2</f>
        <v>78.4</v>
      </c>
      <c r="AW124" s="2">
        <v>318.5</v>
      </c>
      <c r="AX124" s="1">
        <v>22322.58</v>
      </c>
      <c r="AY124" s="1"/>
      <c r="AZ124" s="26">
        <f t="shared" si="32"/>
        <v>-33628.31580000002</v>
      </c>
      <c r="BA124" s="81">
        <v>8373.86</v>
      </c>
      <c r="BB124" s="1"/>
    </row>
    <row r="125" spans="1:54" ht="15">
      <c r="A125" s="1">
        <v>118</v>
      </c>
      <c r="B125" s="1" t="s">
        <v>108</v>
      </c>
      <c r="C125" s="1">
        <v>6179.8</v>
      </c>
      <c r="D125" s="1">
        <v>0</v>
      </c>
      <c r="E125" s="1">
        <f t="shared" si="36"/>
        <v>6179.8</v>
      </c>
      <c r="F125" s="1">
        <v>14.41</v>
      </c>
      <c r="G125" s="2">
        <f t="shared" si="22"/>
        <v>89050.918</v>
      </c>
      <c r="H125" s="2">
        <f t="shared" si="23"/>
        <v>534305.508</v>
      </c>
      <c r="I125" s="2">
        <f t="shared" si="30"/>
        <v>14.41</v>
      </c>
      <c r="J125" s="2">
        <f t="shared" si="31"/>
        <v>89050.918</v>
      </c>
      <c r="K125" s="2">
        <f t="shared" si="24"/>
        <v>534305.508</v>
      </c>
      <c r="L125" s="11">
        <f t="shared" si="25"/>
        <v>1068611.016</v>
      </c>
      <c r="M125" s="26">
        <v>-654063.6776</v>
      </c>
      <c r="N125" s="29">
        <f t="shared" si="26"/>
        <v>414547.3384</v>
      </c>
      <c r="O125" s="1">
        <v>17404.62</v>
      </c>
      <c r="P125" s="1">
        <v>24933.41</v>
      </c>
      <c r="Q125" s="1">
        <v>19898.28</v>
      </c>
      <c r="R125" s="1">
        <v>24965.15</v>
      </c>
      <c r="S125" s="61">
        <v>106100.21200000001</v>
      </c>
      <c r="T125" s="1">
        <v>37075.3</v>
      </c>
      <c r="U125" s="28">
        <v>18286.692000000003</v>
      </c>
      <c r="V125" s="28">
        <v>55603.2</v>
      </c>
      <c r="W125" s="54">
        <v>25412.102</v>
      </c>
      <c r="X125" s="54">
        <v>50237.04</v>
      </c>
      <c r="Y125" s="1">
        <v>211034.69</v>
      </c>
      <c r="Z125" s="1">
        <v>40106.69</v>
      </c>
      <c r="AA125" s="28">
        <v>33316.322</v>
      </c>
      <c r="AB125" s="28">
        <v>29666.778000000002</v>
      </c>
      <c r="AC125" s="62">
        <v>99997.412</v>
      </c>
      <c r="AD125" s="62">
        <v>39723.15</v>
      </c>
      <c r="AE125" s="28">
        <v>24707.1</v>
      </c>
      <c r="AF125" s="28">
        <v>43245.5</v>
      </c>
      <c r="AG125" s="28">
        <v>45275.042</v>
      </c>
      <c r="AH125" s="28">
        <v>19315.53</v>
      </c>
      <c r="AI125" s="1">
        <v>20247.99</v>
      </c>
      <c r="AJ125" s="1">
        <v>28528.86</v>
      </c>
      <c r="AK125" s="1">
        <v>29315.39</v>
      </c>
      <c r="AL125" s="1">
        <v>32165.21</v>
      </c>
      <c r="AM125" s="8">
        <f t="shared" si="27"/>
        <v>650995.852</v>
      </c>
      <c r="AN125" s="8">
        <f t="shared" si="28"/>
        <v>425565.818</v>
      </c>
      <c r="AO125" s="23">
        <f t="shared" si="29"/>
        <v>1076561.67</v>
      </c>
      <c r="AP125" s="9"/>
      <c r="AQ125" s="9"/>
      <c r="AR125" s="9"/>
      <c r="AS125" s="9"/>
      <c r="AT125" s="9">
        <f t="shared" si="39"/>
        <v>80.3374</v>
      </c>
      <c r="AU125" s="9">
        <f>AO125+AP125+AQ125+AR125+AS125+AT125</f>
        <v>1076642.0074</v>
      </c>
      <c r="AV125" s="2">
        <f>(E125*0.08)*2</f>
        <v>988.768</v>
      </c>
      <c r="AW125" s="2">
        <v>4017.13</v>
      </c>
      <c r="AX125" s="1">
        <v>7170.98</v>
      </c>
      <c r="AY125" s="1"/>
      <c r="AZ125" s="26">
        <f t="shared" si="32"/>
        <v>-664259.7509999999</v>
      </c>
      <c r="BA125" s="81">
        <v>304718.89</v>
      </c>
      <c r="BB125" s="1"/>
    </row>
    <row r="126" spans="1:54" ht="15">
      <c r="A126" s="1">
        <v>119</v>
      </c>
      <c r="B126" s="1" t="s">
        <v>296</v>
      </c>
      <c r="C126" s="1">
        <v>389.9</v>
      </c>
      <c r="D126" s="1">
        <v>0</v>
      </c>
      <c r="E126" s="1">
        <f t="shared" si="36"/>
        <v>389.9</v>
      </c>
      <c r="F126" s="1">
        <v>9.8</v>
      </c>
      <c r="G126" s="2">
        <f t="shared" si="22"/>
        <v>3821.02</v>
      </c>
      <c r="H126" s="2">
        <f t="shared" si="23"/>
        <v>22926.12</v>
      </c>
      <c r="I126" s="2">
        <f t="shared" si="30"/>
        <v>9.8</v>
      </c>
      <c r="J126" s="2">
        <f t="shared" si="31"/>
        <v>3821.02</v>
      </c>
      <c r="K126" s="2">
        <f t="shared" si="24"/>
        <v>22926.12</v>
      </c>
      <c r="L126" s="11">
        <f t="shared" si="25"/>
        <v>45852.24</v>
      </c>
      <c r="M126" s="26">
        <v>-96159.3552</v>
      </c>
      <c r="N126" s="29">
        <f t="shared" si="26"/>
        <v>-50307.11520000001</v>
      </c>
      <c r="O126" s="1">
        <v>0</v>
      </c>
      <c r="P126" s="1">
        <v>966.95</v>
      </c>
      <c r="Q126" s="1">
        <v>0</v>
      </c>
      <c r="R126" s="1">
        <v>966.95</v>
      </c>
      <c r="S126" s="61">
        <v>0</v>
      </c>
      <c r="T126" s="1">
        <v>966.95</v>
      </c>
      <c r="U126" s="28">
        <v>0</v>
      </c>
      <c r="V126" s="28">
        <v>966.95</v>
      </c>
      <c r="W126" s="54">
        <v>0</v>
      </c>
      <c r="X126" s="54">
        <v>966.95</v>
      </c>
      <c r="Y126" s="1">
        <v>0</v>
      </c>
      <c r="Z126" s="1">
        <v>966.95</v>
      </c>
      <c r="AA126" s="28">
        <v>0</v>
      </c>
      <c r="AB126" s="28">
        <v>966.9519999999999</v>
      </c>
      <c r="AC126" s="62">
        <v>0</v>
      </c>
      <c r="AD126" s="62">
        <v>966.95</v>
      </c>
      <c r="AE126" s="28">
        <v>0</v>
      </c>
      <c r="AF126" s="28">
        <v>966.95</v>
      </c>
      <c r="AG126" s="28">
        <v>0</v>
      </c>
      <c r="AH126" s="28">
        <v>1491.7</v>
      </c>
      <c r="AI126" s="1">
        <v>0</v>
      </c>
      <c r="AJ126" s="1">
        <v>966.95</v>
      </c>
      <c r="AK126" s="1">
        <v>0</v>
      </c>
      <c r="AL126" s="1">
        <v>966.95</v>
      </c>
      <c r="AM126" s="8">
        <f t="shared" si="27"/>
        <v>0</v>
      </c>
      <c r="AN126" s="8">
        <f t="shared" si="28"/>
        <v>12128.152000000002</v>
      </c>
      <c r="AO126" s="23">
        <f t="shared" si="29"/>
        <v>12128.152000000002</v>
      </c>
      <c r="AP126" s="9"/>
      <c r="AQ126" s="9"/>
      <c r="AR126" s="9"/>
      <c r="AS126" s="9"/>
      <c r="AT126" s="9"/>
      <c r="AU126" s="9">
        <f>AO126+AP126+AQ126+AR126+AS126+AT126</f>
        <v>12128.152000000002</v>
      </c>
      <c r="AV126" s="2"/>
      <c r="AW126" s="2"/>
      <c r="AX126" s="1">
        <v>-15.63</v>
      </c>
      <c r="AY126" s="1"/>
      <c r="AZ126" s="26">
        <f t="shared" si="32"/>
        <v>-62419.63720000001</v>
      </c>
      <c r="BA126" s="81">
        <v>279555.19</v>
      </c>
      <c r="BB126" s="1"/>
    </row>
    <row r="127" spans="1:77" s="16" customFormat="1" ht="15">
      <c r="A127" s="1">
        <v>120</v>
      </c>
      <c r="B127" s="1" t="s">
        <v>109</v>
      </c>
      <c r="C127" s="1">
        <v>405.9</v>
      </c>
      <c r="D127" s="1">
        <v>0</v>
      </c>
      <c r="E127" s="1">
        <f t="shared" si="36"/>
        <v>405.9</v>
      </c>
      <c r="F127" s="1">
        <v>11.81</v>
      </c>
      <c r="G127" s="2">
        <f t="shared" si="22"/>
        <v>4793.679</v>
      </c>
      <c r="H127" s="2">
        <f t="shared" si="23"/>
        <v>28762.074</v>
      </c>
      <c r="I127" s="2">
        <f t="shared" si="30"/>
        <v>11.81</v>
      </c>
      <c r="J127" s="2">
        <f t="shared" si="31"/>
        <v>4793.679</v>
      </c>
      <c r="K127" s="2">
        <f t="shared" si="24"/>
        <v>28762.074</v>
      </c>
      <c r="L127" s="11">
        <f t="shared" si="25"/>
        <v>57524.148</v>
      </c>
      <c r="M127" s="26"/>
      <c r="N127" s="29">
        <f t="shared" si="26"/>
        <v>57524.148</v>
      </c>
      <c r="O127" s="1">
        <v>0</v>
      </c>
      <c r="P127" s="1">
        <v>1009.11</v>
      </c>
      <c r="Q127" s="1">
        <v>0</v>
      </c>
      <c r="R127" s="1">
        <v>1009.11</v>
      </c>
      <c r="S127" s="61">
        <v>0</v>
      </c>
      <c r="T127" s="1">
        <v>2594.64</v>
      </c>
      <c r="U127" s="28">
        <v>0</v>
      </c>
      <c r="V127" s="28">
        <v>1009.11</v>
      </c>
      <c r="W127" s="54">
        <v>0</v>
      </c>
      <c r="X127" s="54">
        <v>1009.11</v>
      </c>
      <c r="Y127" s="1">
        <v>0</v>
      </c>
      <c r="Z127" s="1">
        <v>1009.11</v>
      </c>
      <c r="AA127" s="28">
        <v>0</v>
      </c>
      <c r="AB127" s="28">
        <v>1009.112</v>
      </c>
      <c r="AC127" s="62">
        <v>0</v>
      </c>
      <c r="AD127" s="62">
        <v>1009.11</v>
      </c>
      <c r="AE127" s="28">
        <v>0</v>
      </c>
      <c r="AF127" s="28">
        <v>1009.11</v>
      </c>
      <c r="AG127" s="28">
        <v>0</v>
      </c>
      <c r="AH127" s="28">
        <v>1533.86</v>
      </c>
      <c r="AI127" s="1">
        <v>0</v>
      </c>
      <c r="AJ127" s="1">
        <v>1009.11</v>
      </c>
      <c r="AK127" s="1">
        <v>0</v>
      </c>
      <c r="AL127" s="1">
        <v>6481.57</v>
      </c>
      <c r="AM127" s="8">
        <f t="shared" si="27"/>
        <v>0</v>
      </c>
      <c r="AN127" s="8">
        <f t="shared" si="28"/>
        <v>19692.061999999998</v>
      </c>
      <c r="AO127" s="23">
        <f t="shared" si="29"/>
        <v>19692.061999999998</v>
      </c>
      <c r="AP127" s="9"/>
      <c r="AQ127" s="9"/>
      <c r="AR127" s="9"/>
      <c r="AS127" s="9"/>
      <c r="AT127" s="9">
        <f>0.013*E127</f>
        <v>5.276699999999999</v>
      </c>
      <c r="AU127" s="9">
        <f>AO127+AP127+AQ127+AR127+AS127</f>
        <v>19692.061999999998</v>
      </c>
      <c r="AV127" s="2">
        <v>499.26</v>
      </c>
      <c r="AW127" s="2">
        <v>263.84</v>
      </c>
      <c r="AX127" s="1">
        <v>51791.77</v>
      </c>
      <c r="AY127" s="1"/>
      <c r="AZ127" s="26">
        <f t="shared" si="32"/>
        <v>-13196.583999999993</v>
      </c>
      <c r="BA127" s="81">
        <v>220106.49</v>
      </c>
      <c r="BB127" s="1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</row>
    <row r="128" spans="1:54" ht="15">
      <c r="A128" s="1">
        <v>121</v>
      </c>
      <c r="B128" s="1" t="s">
        <v>110</v>
      </c>
      <c r="C128" s="1">
        <v>411</v>
      </c>
      <c r="D128" s="1">
        <v>0</v>
      </c>
      <c r="E128" s="1">
        <f t="shared" si="36"/>
        <v>411</v>
      </c>
      <c r="F128" s="1">
        <v>11.81</v>
      </c>
      <c r="G128" s="2">
        <f t="shared" si="22"/>
        <v>4853.91</v>
      </c>
      <c r="H128" s="2">
        <f t="shared" si="23"/>
        <v>29123.46</v>
      </c>
      <c r="I128" s="2">
        <f t="shared" si="30"/>
        <v>11.81</v>
      </c>
      <c r="J128" s="2">
        <f t="shared" si="31"/>
        <v>4853.91</v>
      </c>
      <c r="K128" s="2">
        <f t="shared" si="24"/>
        <v>29123.46</v>
      </c>
      <c r="L128" s="11">
        <f t="shared" si="25"/>
        <v>58246.92</v>
      </c>
      <c r="M128" s="26">
        <v>-145138.846</v>
      </c>
      <c r="N128" s="29">
        <f t="shared" si="26"/>
        <v>-86891.92599999999</v>
      </c>
      <c r="O128" s="1">
        <v>0</v>
      </c>
      <c r="P128" s="1">
        <v>3368.83</v>
      </c>
      <c r="Q128" s="1">
        <v>0</v>
      </c>
      <c r="R128" s="1">
        <v>15057.34</v>
      </c>
      <c r="S128" s="61">
        <v>0</v>
      </c>
      <c r="T128" s="1">
        <v>8570.1</v>
      </c>
      <c r="U128" s="28">
        <v>0</v>
      </c>
      <c r="V128" s="28">
        <v>1019.28</v>
      </c>
      <c r="W128" s="54">
        <v>0</v>
      </c>
      <c r="X128" s="54">
        <v>1019.28</v>
      </c>
      <c r="Y128" s="1">
        <v>0</v>
      </c>
      <c r="Z128" s="1">
        <v>1019.28</v>
      </c>
      <c r="AA128" s="28">
        <v>0</v>
      </c>
      <c r="AB128" s="28">
        <v>1019.28</v>
      </c>
      <c r="AC128" s="62">
        <v>0</v>
      </c>
      <c r="AD128" s="62">
        <v>1019.28</v>
      </c>
      <c r="AE128" s="28">
        <v>0</v>
      </c>
      <c r="AF128" s="28">
        <v>1019.28</v>
      </c>
      <c r="AG128" s="28">
        <v>0</v>
      </c>
      <c r="AH128" s="28">
        <v>1544.03</v>
      </c>
      <c r="AI128" s="1">
        <v>0</v>
      </c>
      <c r="AJ128" s="1">
        <v>1019.28</v>
      </c>
      <c r="AK128" s="1">
        <v>0</v>
      </c>
      <c r="AL128" s="1">
        <v>6491.74</v>
      </c>
      <c r="AM128" s="8">
        <f t="shared" si="27"/>
        <v>0</v>
      </c>
      <c r="AN128" s="8">
        <f t="shared" si="28"/>
        <v>42166.999999999985</v>
      </c>
      <c r="AO128" s="23">
        <f t="shared" si="29"/>
        <v>42166.999999999985</v>
      </c>
      <c r="AP128" s="9"/>
      <c r="AQ128" s="9"/>
      <c r="AR128" s="9"/>
      <c r="AS128" s="9"/>
      <c r="AT128" s="9">
        <f>0.013*E128</f>
        <v>5.343</v>
      </c>
      <c r="AU128" s="9">
        <f>AO128+AP128+AQ128+AR128+AS128</f>
        <v>42166.999999999985</v>
      </c>
      <c r="AV128" s="2">
        <v>505.53</v>
      </c>
      <c r="AW128" s="2">
        <v>267.22</v>
      </c>
      <c r="AX128" s="1">
        <v>150385.7</v>
      </c>
      <c r="AY128" s="1"/>
      <c r="AZ128" s="26">
        <f t="shared" si="32"/>
        <v>-278671.876</v>
      </c>
      <c r="BA128" s="81">
        <v>447180.47</v>
      </c>
      <c r="BB128" s="1"/>
    </row>
    <row r="129" spans="1:54" ht="15">
      <c r="A129" s="1">
        <v>122</v>
      </c>
      <c r="B129" s="1" t="s">
        <v>111</v>
      </c>
      <c r="C129" s="1">
        <v>395.5</v>
      </c>
      <c r="D129" s="1">
        <v>0</v>
      </c>
      <c r="E129" s="1">
        <f t="shared" si="36"/>
        <v>395.5</v>
      </c>
      <c r="F129" s="1">
        <v>9.41</v>
      </c>
      <c r="G129" s="2">
        <f t="shared" si="22"/>
        <v>3721.655</v>
      </c>
      <c r="H129" s="2">
        <f t="shared" si="23"/>
        <v>22329.93</v>
      </c>
      <c r="I129" s="2">
        <f t="shared" si="30"/>
        <v>9.41</v>
      </c>
      <c r="J129" s="2">
        <f t="shared" si="31"/>
        <v>3721.655</v>
      </c>
      <c r="K129" s="2">
        <f t="shared" si="24"/>
        <v>22329.93</v>
      </c>
      <c r="L129" s="11">
        <f t="shared" si="25"/>
        <v>44659.86</v>
      </c>
      <c r="M129" s="26"/>
      <c r="N129" s="29">
        <f t="shared" si="26"/>
        <v>44659.86</v>
      </c>
      <c r="O129" s="1">
        <v>0</v>
      </c>
      <c r="P129" s="1">
        <v>984.06</v>
      </c>
      <c r="Q129" s="1">
        <v>0</v>
      </c>
      <c r="R129" s="1">
        <v>984.06</v>
      </c>
      <c r="S129" s="61">
        <v>0</v>
      </c>
      <c r="T129" s="1">
        <v>2487.78</v>
      </c>
      <c r="U129" s="28">
        <v>0</v>
      </c>
      <c r="V129" s="28">
        <v>984.06</v>
      </c>
      <c r="W129" s="54">
        <v>0</v>
      </c>
      <c r="X129" s="54">
        <v>984.06</v>
      </c>
      <c r="Y129" s="1">
        <v>0</v>
      </c>
      <c r="Z129" s="1">
        <v>984.06</v>
      </c>
      <c r="AA129" s="28">
        <v>0</v>
      </c>
      <c r="AB129" s="28">
        <v>984.064</v>
      </c>
      <c r="AC129" s="62">
        <v>0</v>
      </c>
      <c r="AD129" s="62">
        <v>984.06</v>
      </c>
      <c r="AE129" s="28">
        <v>0</v>
      </c>
      <c r="AF129" s="28">
        <v>984.06</v>
      </c>
      <c r="AG129" s="28">
        <v>0</v>
      </c>
      <c r="AH129" s="28">
        <v>1508.81</v>
      </c>
      <c r="AI129" s="1">
        <v>0</v>
      </c>
      <c r="AJ129" s="1">
        <v>984.06</v>
      </c>
      <c r="AK129" s="1">
        <v>0</v>
      </c>
      <c r="AL129" s="1">
        <v>6456.52</v>
      </c>
      <c r="AM129" s="8">
        <f t="shared" si="27"/>
        <v>0</v>
      </c>
      <c r="AN129" s="8">
        <f t="shared" si="28"/>
        <v>19309.653999999995</v>
      </c>
      <c r="AO129" s="23">
        <f t="shared" si="29"/>
        <v>19309.653999999995</v>
      </c>
      <c r="AP129" s="9"/>
      <c r="AQ129" s="9"/>
      <c r="AR129" s="9"/>
      <c r="AS129" s="9"/>
      <c r="AT129" s="9"/>
      <c r="AU129" s="9">
        <f>AO129+AP129+AQ129+AR129+AS129+AT129</f>
        <v>19309.653999999995</v>
      </c>
      <c r="AV129" s="2"/>
      <c r="AW129" s="2"/>
      <c r="AX129" s="1">
        <v>-3758.36</v>
      </c>
      <c r="AY129" s="1"/>
      <c r="AZ129" s="26">
        <f t="shared" si="32"/>
        <v>29108.566000000006</v>
      </c>
      <c r="BA129" s="81">
        <v>172985.24</v>
      </c>
      <c r="BB129" s="1"/>
    </row>
    <row r="130" spans="1:54" ht="15.75" customHeight="1">
      <c r="A130" s="1">
        <v>123</v>
      </c>
      <c r="B130" s="1" t="s">
        <v>112</v>
      </c>
      <c r="C130" s="1">
        <v>400.6</v>
      </c>
      <c r="D130" s="1">
        <v>75.1</v>
      </c>
      <c r="E130" s="1">
        <f t="shared" si="36"/>
        <v>475.70000000000005</v>
      </c>
      <c r="F130" s="1">
        <v>8.81</v>
      </c>
      <c r="G130" s="2">
        <f t="shared" si="22"/>
        <v>4190.917</v>
      </c>
      <c r="H130" s="2">
        <f t="shared" si="23"/>
        <v>25145.502</v>
      </c>
      <c r="I130" s="2">
        <f t="shared" si="30"/>
        <v>8.81</v>
      </c>
      <c r="J130" s="2">
        <f t="shared" si="31"/>
        <v>4190.917</v>
      </c>
      <c r="K130" s="2">
        <f t="shared" si="24"/>
        <v>25145.502</v>
      </c>
      <c r="L130" s="11">
        <f t="shared" si="25"/>
        <v>50291.004</v>
      </c>
      <c r="M130" s="26"/>
      <c r="N130" s="29">
        <f t="shared" si="26"/>
        <v>50291.004</v>
      </c>
      <c r="O130" s="1">
        <v>0</v>
      </c>
      <c r="P130" s="1">
        <v>1179.74</v>
      </c>
      <c r="Q130" s="1">
        <v>0</v>
      </c>
      <c r="R130" s="1">
        <v>1179.74</v>
      </c>
      <c r="S130" s="61">
        <v>0</v>
      </c>
      <c r="T130" s="1">
        <v>2683.46</v>
      </c>
      <c r="U130" s="28">
        <v>0</v>
      </c>
      <c r="V130" s="28">
        <v>1179.74</v>
      </c>
      <c r="W130" s="54">
        <v>0</v>
      </c>
      <c r="X130" s="54">
        <v>1179.74</v>
      </c>
      <c r="Y130" s="1">
        <v>0</v>
      </c>
      <c r="Z130" s="1">
        <v>1179.74</v>
      </c>
      <c r="AA130" s="28">
        <v>0</v>
      </c>
      <c r="AB130" s="28">
        <v>4750.046</v>
      </c>
      <c r="AC130" s="62">
        <v>0</v>
      </c>
      <c r="AD130" s="62">
        <v>1179.74</v>
      </c>
      <c r="AE130" s="28">
        <v>0</v>
      </c>
      <c r="AF130" s="28">
        <v>1179.74</v>
      </c>
      <c r="AG130" s="28">
        <v>0</v>
      </c>
      <c r="AH130" s="28">
        <v>4530.39</v>
      </c>
      <c r="AI130" s="1">
        <v>0</v>
      </c>
      <c r="AJ130" s="1">
        <v>1179.74</v>
      </c>
      <c r="AK130" s="1">
        <v>0</v>
      </c>
      <c r="AL130" s="1">
        <v>1179.74</v>
      </c>
      <c r="AM130" s="8">
        <f t="shared" si="27"/>
        <v>0</v>
      </c>
      <c r="AN130" s="8">
        <f t="shared" si="28"/>
        <v>22581.556000000004</v>
      </c>
      <c r="AO130" s="23">
        <f t="shared" si="29"/>
        <v>22581.556000000004</v>
      </c>
      <c r="AP130" s="9"/>
      <c r="AQ130" s="9"/>
      <c r="AR130" s="9"/>
      <c r="AS130" s="9"/>
      <c r="AT130" s="9">
        <f>0.013*E130</f>
        <v>6.1841</v>
      </c>
      <c r="AU130" s="9">
        <f>AO130+AP130+AQ130+AR130+AS130</f>
        <v>22581.556000000004</v>
      </c>
      <c r="AV130" s="2">
        <f>(E130*0.08)*2</f>
        <v>76.11200000000001</v>
      </c>
      <c r="AW130" s="2">
        <v>309.21</v>
      </c>
      <c r="AX130" s="1">
        <v>4262.17</v>
      </c>
      <c r="AY130" s="1"/>
      <c r="AZ130" s="26">
        <f t="shared" si="32"/>
        <v>23832.6</v>
      </c>
      <c r="BA130" s="81">
        <v>88385.79</v>
      </c>
      <c r="BB130" s="1"/>
    </row>
    <row r="131" spans="1:54" ht="15">
      <c r="A131" s="1">
        <v>124</v>
      </c>
      <c r="B131" s="1" t="s">
        <v>113</v>
      </c>
      <c r="C131" s="1">
        <v>404.4</v>
      </c>
      <c r="D131" s="1">
        <v>0</v>
      </c>
      <c r="E131" s="1">
        <f t="shared" si="36"/>
        <v>404.4</v>
      </c>
      <c r="F131" s="1">
        <v>11.81</v>
      </c>
      <c r="G131" s="2">
        <f t="shared" si="22"/>
        <v>4775.964</v>
      </c>
      <c r="H131" s="2">
        <f t="shared" si="23"/>
        <v>28655.784</v>
      </c>
      <c r="I131" s="2">
        <f t="shared" si="30"/>
        <v>11.81</v>
      </c>
      <c r="J131" s="2">
        <f t="shared" si="31"/>
        <v>4775.964</v>
      </c>
      <c r="K131" s="2">
        <f t="shared" si="24"/>
        <v>28655.784</v>
      </c>
      <c r="L131" s="11">
        <f t="shared" si="25"/>
        <v>57311.568</v>
      </c>
      <c r="M131" s="26"/>
      <c r="N131" s="29">
        <f t="shared" si="26"/>
        <v>57311.568</v>
      </c>
      <c r="O131" s="1">
        <v>0</v>
      </c>
      <c r="P131" s="1">
        <v>1666.13</v>
      </c>
      <c r="Q131" s="1">
        <v>0</v>
      </c>
      <c r="R131" s="1">
        <v>1666.13</v>
      </c>
      <c r="S131" s="61">
        <v>0</v>
      </c>
      <c r="T131" s="1">
        <v>3251.66</v>
      </c>
      <c r="U131" s="28">
        <v>0</v>
      </c>
      <c r="V131" s="28">
        <v>1666.13</v>
      </c>
      <c r="W131" s="54">
        <v>0</v>
      </c>
      <c r="X131" s="54">
        <v>2236.33</v>
      </c>
      <c r="Y131" s="1">
        <v>0</v>
      </c>
      <c r="Z131" s="1">
        <v>2236.33</v>
      </c>
      <c r="AA131" s="28">
        <v>0</v>
      </c>
      <c r="AB131" s="28">
        <v>2236.332</v>
      </c>
      <c r="AC131" s="62">
        <v>0</v>
      </c>
      <c r="AD131" s="62">
        <v>2236.33</v>
      </c>
      <c r="AE131" s="28">
        <v>0</v>
      </c>
      <c r="AF131" s="28">
        <v>2236.33</v>
      </c>
      <c r="AG131" s="28">
        <v>0</v>
      </c>
      <c r="AH131" s="28">
        <v>2190.88</v>
      </c>
      <c r="AI131" s="1">
        <v>0</v>
      </c>
      <c r="AJ131" s="1">
        <v>1666.13</v>
      </c>
      <c r="AK131" s="1">
        <v>0</v>
      </c>
      <c r="AL131" s="1">
        <v>7138.59</v>
      </c>
      <c r="AM131" s="8">
        <f t="shared" si="27"/>
        <v>0</v>
      </c>
      <c r="AN131" s="8">
        <f t="shared" si="28"/>
        <v>30427.302</v>
      </c>
      <c r="AO131" s="23">
        <f t="shared" si="29"/>
        <v>30427.302</v>
      </c>
      <c r="AP131" s="9"/>
      <c r="AQ131" s="9"/>
      <c r="AR131" s="9"/>
      <c r="AS131" s="9"/>
      <c r="AT131" s="9">
        <f>0.013*E131</f>
        <v>5.257199999999999</v>
      </c>
      <c r="AU131" s="9">
        <f>AO131+AP131+AQ131+AR131+AS131</f>
        <v>30427.302</v>
      </c>
      <c r="AV131" s="2">
        <v>497.41</v>
      </c>
      <c r="AW131" s="2">
        <v>262.86</v>
      </c>
      <c r="AX131" s="1">
        <v>9439.02</v>
      </c>
      <c r="AY131" s="1"/>
      <c r="AZ131" s="26">
        <f t="shared" si="32"/>
        <v>18205.516</v>
      </c>
      <c r="BA131" s="81">
        <v>248383.11</v>
      </c>
      <c r="BB131" s="1"/>
    </row>
    <row r="132" spans="1:77" s="16" customFormat="1" ht="15">
      <c r="A132" s="1">
        <v>125</v>
      </c>
      <c r="B132" s="1" t="s">
        <v>114</v>
      </c>
      <c r="C132" s="1">
        <v>657.6</v>
      </c>
      <c r="D132" s="1">
        <v>0</v>
      </c>
      <c r="E132" s="1">
        <f t="shared" si="36"/>
        <v>657.6</v>
      </c>
      <c r="F132" s="1">
        <v>10.38</v>
      </c>
      <c r="G132" s="2">
        <f t="shared" si="22"/>
        <v>6825.888000000001</v>
      </c>
      <c r="H132" s="2">
        <f t="shared" si="23"/>
        <v>40955.32800000001</v>
      </c>
      <c r="I132" s="2">
        <f t="shared" si="30"/>
        <v>10.38</v>
      </c>
      <c r="J132" s="2">
        <f t="shared" si="31"/>
        <v>6825.888000000001</v>
      </c>
      <c r="K132" s="2">
        <f t="shared" si="24"/>
        <v>40955.32800000001</v>
      </c>
      <c r="L132" s="11">
        <f t="shared" si="25"/>
        <v>81910.65600000002</v>
      </c>
      <c r="M132" s="26"/>
      <c r="N132" s="29">
        <f t="shared" si="26"/>
        <v>81910.65600000002</v>
      </c>
      <c r="O132" s="1">
        <v>680</v>
      </c>
      <c r="P132" s="1">
        <v>19192.08</v>
      </c>
      <c r="Q132" s="1">
        <v>850</v>
      </c>
      <c r="R132" s="1">
        <v>1839.28</v>
      </c>
      <c r="S132" s="61">
        <v>4492.45</v>
      </c>
      <c r="T132" s="1">
        <v>1839.28</v>
      </c>
      <c r="U132" s="28">
        <v>0</v>
      </c>
      <c r="V132" s="28">
        <v>4052.28</v>
      </c>
      <c r="W132" s="54">
        <v>0</v>
      </c>
      <c r="X132" s="54">
        <v>1839.28</v>
      </c>
      <c r="Y132" s="1">
        <v>618.75</v>
      </c>
      <c r="Z132" s="1">
        <v>1839.28</v>
      </c>
      <c r="AA132" s="28">
        <v>0</v>
      </c>
      <c r="AB132" s="28">
        <v>1839.278</v>
      </c>
      <c r="AC132" s="62">
        <v>0</v>
      </c>
      <c r="AD132" s="62">
        <v>1839.28</v>
      </c>
      <c r="AE132" s="28">
        <v>0</v>
      </c>
      <c r="AF132" s="28">
        <v>1839.28</v>
      </c>
      <c r="AG132" s="28">
        <v>524.75</v>
      </c>
      <c r="AH132" s="28">
        <v>1839.28</v>
      </c>
      <c r="AI132" s="1">
        <v>0</v>
      </c>
      <c r="AJ132" s="1">
        <v>5985.46</v>
      </c>
      <c r="AK132" s="1">
        <v>0</v>
      </c>
      <c r="AL132" s="1">
        <v>1839.28</v>
      </c>
      <c r="AM132" s="8">
        <f t="shared" si="27"/>
        <v>7165.95</v>
      </c>
      <c r="AN132" s="8">
        <f t="shared" si="28"/>
        <v>45783.33799999999</v>
      </c>
      <c r="AO132" s="23">
        <f t="shared" si="29"/>
        <v>52949.287999999986</v>
      </c>
      <c r="AP132" s="9"/>
      <c r="AQ132" s="9"/>
      <c r="AR132" s="9"/>
      <c r="AS132" s="9"/>
      <c r="AT132" s="9">
        <f>0.013*E132</f>
        <v>8.5488</v>
      </c>
      <c r="AU132" s="9">
        <f>AO132+AP132+AQ132+AR132+AS132+AT132</f>
        <v>52957.83679999998</v>
      </c>
      <c r="AV132" s="2">
        <f>(E132*0.08)*2</f>
        <v>105.21600000000001</v>
      </c>
      <c r="AW132" s="2">
        <v>427.44</v>
      </c>
      <c r="AX132" s="1">
        <v>-2523</v>
      </c>
      <c r="AY132" s="1"/>
      <c r="AZ132" s="26">
        <f t="shared" si="32"/>
        <v>32008.475200000034</v>
      </c>
      <c r="BA132" s="81">
        <v>79209.91</v>
      </c>
      <c r="BB132" s="1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</row>
    <row r="133" spans="1:54" ht="15">
      <c r="A133" s="1">
        <v>126</v>
      </c>
      <c r="B133" s="1" t="s">
        <v>115</v>
      </c>
      <c r="C133" s="1">
        <v>655.8</v>
      </c>
      <c r="D133" s="1">
        <v>0</v>
      </c>
      <c r="E133" s="1">
        <f t="shared" si="36"/>
        <v>655.8</v>
      </c>
      <c r="F133" s="1">
        <v>14.46</v>
      </c>
      <c r="G133" s="2">
        <f t="shared" si="22"/>
        <v>9482.868</v>
      </c>
      <c r="H133" s="2">
        <f t="shared" si="23"/>
        <v>56897.208</v>
      </c>
      <c r="I133" s="2">
        <f t="shared" si="30"/>
        <v>14.46</v>
      </c>
      <c r="J133" s="2">
        <f t="shared" si="31"/>
        <v>9482.868</v>
      </c>
      <c r="K133" s="2">
        <f t="shared" si="24"/>
        <v>56897.208</v>
      </c>
      <c r="L133" s="11">
        <f t="shared" si="25"/>
        <v>113794.416</v>
      </c>
      <c r="M133" s="26"/>
      <c r="N133" s="29">
        <f t="shared" si="26"/>
        <v>113794.416</v>
      </c>
      <c r="O133" s="1">
        <v>1160.77</v>
      </c>
      <c r="P133" s="1">
        <v>3575.98</v>
      </c>
      <c r="Q133" s="1">
        <v>1160.77</v>
      </c>
      <c r="R133" s="1">
        <v>1834.81</v>
      </c>
      <c r="S133" s="61">
        <v>4003.3859999999995</v>
      </c>
      <c r="T133" s="1">
        <v>1834.81</v>
      </c>
      <c r="U133" s="28">
        <v>30775.146</v>
      </c>
      <c r="V133" s="28">
        <v>1834.81</v>
      </c>
      <c r="W133" s="54">
        <v>2472.366</v>
      </c>
      <c r="X133" s="54">
        <v>3301.32</v>
      </c>
      <c r="Y133" s="1">
        <v>2472.37</v>
      </c>
      <c r="Z133" s="1">
        <v>11023.53</v>
      </c>
      <c r="AA133" s="28">
        <v>2472.366</v>
      </c>
      <c r="AB133" s="28">
        <v>1834.8139999999999</v>
      </c>
      <c r="AC133" s="62">
        <v>2472.366</v>
      </c>
      <c r="AD133" s="62">
        <v>1834.81</v>
      </c>
      <c r="AE133" s="28">
        <v>2472.37</v>
      </c>
      <c r="AF133" s="28">
        <v>3168</v>
      </c>
      <c r="AG133" s="28">
        <v>1685.5159999999998</v>
      </c>
      <c r="AH133" s="28">
        <v>2470.47</v>
      </c>
      <c r="AI133" s="1">
        <v>1160.77</v>
      </c>
      <c r="AJ133" s="1">
        <v>1834.81</v>
      </c>
      <c r="AK133" s="1">
        <v>5705.69</v>
      </c>
      <c r="AL133" s="1">
        <v>1834.81</v>
      </c>
      <c r="AM133" s="8">
        <f t="shared" si="27"/>
        <v>58013.88600000001</v>
      </c>
      <c r="AN133" s="8">
        <f t="shared" si="28"/>
        <v>36382.974</v>
      </c>
      <c r="AO133" s="23">
        <f t="shared" si="29"/>
        <v>94396.86000000002</v>
      </c>
      <c r="AP133" s="9"/>
      <c r="AQ133" s="9"/>
      <c r="AR133" s="9"/>
      <c r="AS133" s="9"/>
      <c r="AT133" s="9">
        <f>0.013*E133</f>
        <v>8.5254</v>
      </c>
      <c r="AU133" s="9">
        <f>AO133+AP133+AQ133+AR133+AS133</f>
        <v>94396.86000000002</v>
      </c>
      <c r="AV133" s="2">
        <f>(E133*0.08)*2</f>
        <v>104.928</v>
      </c>
      <c r="AW133" s="2">
        <v>426.27</v>
      </c>
      <c r="AX133" s="1">
        <v>-3283.49</v>
      </c>
      <c r="AY133" s="1"/>
      <c r="AZ133" s="26">
        <f t="shared" si="32"/>
        <v>23212.24399999998</v>
      </c>
      <c r="BA133" s="81">
        <v>56073.57</v>
      </c>
      <c r="BB133" s="1"/>
    </row>
    <row r="134" spans="1:54" ht="15.75" customHeight="1">
      <c r="A134" s="1">
        <v>127</v>
      </c>
      <c r="B134" s="1" t="s">
        <v>116</v>
      </c>
      <c r="C134" s="1">
        <v>2003.8</v>
      </c>
      <c r="D134" s="1">
        <v>0</v>
      </c>
      <c r="E134" s="1">
        <f t="shared" si="36"/>
        <v>2003.8</v>
      </c>
      <c r="F134" s="1">
        <v>11.67</v>
      </c>
      <c r="G134" s="2">
        <f aca="true" t="shared" si="41" ref="G134:G174">E134*F134</f>
        <v>23384.345999999998</v>
      </c>
      <c r="H134" s="2">
        <f t="shared" si="23"/>
        <v>140306.076</v>
      </c>
      <c r="I134" s="2">
        <f t="shared" si="30"/>
        <v>11.67</v>
      </c>
      <c r="J134" s="2">
        <f t="shared" si="31"/>
        <v>23384.345999999998</v>
      </c>
      <c r="K134" s="2">
        <f t="shared" si="24"/>
        <v>140306.076</v>
      </c>
      <c r="L134" s="11">
        <f t="shared" si="25"/>
        <v>280612.152</v>
      </c>
      <c r="M134" s="26"/>
      <c r="N134" s="29">
        <f t="shared" si="26"/>
        <v>280612.152</v>
      </c>
      <c r="O134" s="1">
        <v>0</v>
      </c>
      <c r="P134" s="1">
        <v>5178.1</v>
      </c>
      <c r="Q134" s="1">
        <v>7569.52</v>
      </c>
      <c r="R134" s="1">
        <v>7391.1</v>
      </c>
      <c r="S134" s="61">
        <v>2842.62</v>
      </c>
      <c r="T134" s="1">
        <v>5178.1</v>
      </c>
      <c r="U134" s="28">
        <v>1136.23</v>
      </c>
      <c r="V134" s="28">
        <v>5178.1</v>
      </c>
      <c r="W134" s="54">
        <v>11852.83</v>
      </c>
      <c r="X134" s="54">
        <v>6644.61</v>
      </c>
      <c r="Y134" s="1">
        <v>4539.35</v>
      </c>
      <c r="Z134" s="1">
        <v>20145.37</v>
      </c>
      <c r="AA134" s="28">
        <v>1136.23</v>
      </c>
      <c r="AB134" s="28">
        <v>5178.102000000001</v>
      </c>
      <c r="AC134" s="62">
        <v>13361</v>
      </c>
      <c r="AD134" s="62">
        <v>5178.1</v>
      </c>
      <c r="AE134" s="28">
        <v>11455.18</v>
      </c>
      <c r="AF134" s="28">
        <v>6511.29</v>
      </c>
      <c r="AG134" s="28">
        <v>7390.13</v>
      </c>
      <c r="AH134" s="28">
        <v>13447.44</v>
      </c>
      <c r="AI134" s="1">
        <v>65550</v>
      </c>
      <c r="AJ134" s="1">
        <v>5178.1</v>
      </c>
      <c r="AK134" s="1">
        <v>4544.92</v>
      </c>
      <c r="AL134" s="1">
        <v>5178.1</v>
      </c>
      <c r="AM134" s="8">
        <f t="shared" si="27"/>
        <v>131378.01</v>
      </c>
      <c r="AN134" s="8">
        <f t="shared" si="28"/>
        <v>90386.51200000002</v>
      </c>
      <c r="AO134" s="23">
        <f t="shared" si="29"/>
        <v>221764.52200000003</v>
      </c>
      <c r="AP134" s="9"/>
      <c r="AQ134" s="9"/>
      <c r="AR134" s="9"/>
      <c r="AS134" s="9"/>
      <c r="AT134" s="9">
        <f>0.013*E134</f>
        <v>26.0494</v>
      </c>
      <c r="AU134" s="9">
        <f>AO134+AP134+AQ134+AR134+AS134+AT134</f>
        <v>221790.57140000002</v>
      </c>
      <c r="AV134" s="2">
        <f>(E134*0.08)*2</f>
        <v>320.608</v>
      </c>
      <c r="AW134" s="2">
        <v>1302.54</v>
      </c>
      <c r="AX134" s="1">
        <v>-7717.82</v>
      </c>
      <c r="AY134" s="1"/>
      <c r="AZ134" s="26">
        <f t="shared" si="32"/>
        <v>68162.54859999998</v>
      </c>
      <c r="BA134" s="81">
        <v>150280.22</v>
      </c>
      <c r="BB134" s="1"/>
    </row>
    <row r="135" spans="1:54" ht="15">
      <c r="A135" s="1">
        <v>128</v>
      </c>
      <c r="B135" s="1" t="s">
        <v>117</v>
      </c>
      <c r="C135" s="1">
        <v>521.5</v>
      </c>
      <c r="D135" s="1">
        <v>0</v>
      </c>
      <c r="E135" s="1">
        <f t="shared" si="36"/>
        <v>521.5</v>
      </c>
      <c r="F135" s="1">
        <v>9.03</v>
      </c>
      <c r="G135" s="2">
        <f t="shared" si="41"/>
        <v>4709.1449999999995</v>
      </c>
      <c r="H135" s="2">
        <f aca="true" t="shared" si="42" ref="H135:H198">G135*6</f>
        <v>28254.869999999995</v>
      </c>
      <c r="I135" s="2">
        <f t="shared" si="30"/>
        <v>9.03</v>
      </c>
      <c r="J135" s="2">
        <f t="shared" si="31"/>
        <v>4709.1449999999995</v>
      </c>
      <c r="K135" s="2">
        <f aca="true" t="shared" si="43" ref="K135:K198">J135*6</f>
        <v>28254.869999999995</v>
      </c>
      <c r="L135" s="11">
        <f t="shared" si="25"/>
        <v>56509.73999999999</v>
      </c>
      <c r="M135" s="26"/>
      <c r="N135" s="29">
        <f aca="true" t="shared" si="44" ref="N135:N199">L135+M135</f>
        <v>56509.73999999999</v>
      </c>
      <c r="O135" s="1">
        <v>680</v>
      </c>
      <c r="P135" s="1">
        <v>28148.05</v>
      </c>
      <c r="Q135" s="1">
        <v>1986.23</v>
      </c>
      <c r="R135" s="1">
        <v>1501.75</v>
      </c>
      <c r="S135" s="61">
        <v>437.61</v>
      </c>
      <c r="T135" s="1">
        <v>1501.75</v>
      </c>
      <c r="U135" s="28">
        <v>0</v>
      </c>
      <c r="V135" s="28">
        <v>1501.75</v>
      </c>
      <c r="W135" s="54">
        <v>0</v>
      </c>
      <c r="X135" s="54">
        <v>1501.75</v>
      </c>
      <c r="Y135" s="1">
        <v>0</v>
      </c>
      <c r="Z135" s="1">
        <v>1501.75</v>
      </c>
      <c r="AA135" s="28">
        <v>0</v>
      </c>
      <c r="AB135" s="28">
        <v>1501.75</v>
      </c>
      <c r="AC135" s="62">
        <v>0</v>
      </c>
      <c r="AD135" s="62">
        <v>1501.75</v>
      </c>
      <c r="AE135" s="28">
        <v>0</v>
      </c>
      <c r="AF135" s="28">
        <v>1501.75</v>
      </c>
      <c r="AG135" s="28">
        <v>524.75</v>
      </c>
      <c r="AH135" s="28">
        <v>1501.75</v>
      </c>
      <c r="AI135" s="1">
        <v>1700</v>
      </c>
      <c r="AJ135" s="1">
        <v>1501.75</v>
      </c>
      <c r="AK135" s="1">
        <v>3517.37</v>
      </c>
      <c r="AL135" s="1">
        <v>1501.75</v>
      </c>
      <c r="AM135" s="8">
        <f aca="true" t="shared" si="45" ref="AM135:AM198">O135+Q135+S135+U135+W135+Y135+AA135+AC135+AE135+AG135+AI135+AK135</f>
        <v>8845.96</v>
      </c>
      <c r="AN135" s="8">
        <f aca="true" t="shared" si="46" ref="AN135:AN198">P135+R135+T135+V135+X135+Z135+AB135+AD135+AF135+AH135+AJ135+AL135</f>
        <v>44667.3</v>
      </c>
      <c r="AO135" s="23">
        <f aca="true" t="shared" si="47" ref="AO135:AO198">AM135+AN135</f>
        <v>53513.26</v>
      </c>
      <c r="AP135" s="9"/>
      <c r="AQ135" s="9"/>
      <c r="AR135" s="9"/>
      <c r="AS135" s="9"/>
      <c r="AT135" s="9"/>
      <c r="AU135" s="9">
        <f>AO135+AP135+AQ135+AR135+AS135+AT135</f>
        <v>53513.26</v>
      </c>
      <c r="AV135" s="2"/>
      <c r="AW135" s="2"/>
      <c r="AX135" s="1">
        <v>-6081.55</v>
      </c>
      <c r="AY135" s="1"/>
      <c r="AZ135" s="26">
        <f t="shared" si="32"/>
        <v>9078.029999999988</v>
      </c>
      <c r="BA135" s="81">
        <v>451400.51</v>
      </c>
      <c r="BB135" s="1"/>
    </row>
    <row r="136" spans="1:54" ht="15.75" customHeight="1">
      <c r="A136" s="1">
        <v>129</v>
      </c>
      <c r="B136" s="1" t="s">
        <v>118</v>
      </c>
      <c r="C136" s="1">
        <v>502.3</v>
      </c>
      <c r="D136" s="1">
        <v>0</v>
      </c>
      <c r="E136" s="1">
        <f t="shared" si="36"/>
        <v>502.3</v>
      </c>
      <c r="F136" s="1">
        <v>9.03</v>
      </c>
      <c r="G136" s="2">
        <f t="shared" si="41"/>
        <v>4535.769</v>
      </c>
      <c r="H136" s="2">
        <f t="shared" si="42"/>
        <v>27214.614</v>
      </c>
      <c r="I136" s="2">
        <f t="shared" si="30"/>
        <v>9.03</v>
      </c>
      <c r="J136" s="2">
        <f t="shared" si="31"/>
        <v>4535.769</v>
      </c>
      <c r="K136" s="2">
        <f t="shared" si="43"/>
        <v>27214.614</v>
      </c>
      <c r="L136" s="11">
        <f aca="true" t="shared" si="48" ref="L136:L199">H136+K136</f>
        <v>54429.228</v>
      </c>
      <c r="M136" s="26">
        <v>-14256.1476</v>
      </c>
      <c r="N136" s="29">
        <f t="shared" si="44"/>
        <v>40173.080400000006</v>
      </c>
      <c r="O136" s="1">
        <v>852.92</v>
      </c>
      <c r="P136" s="1">
        <v>20141.17</v>
      </c>
      <c r="Q136" s="1">
        <v>1986.23</v>
      </c>
      <c r="R136" s="1">
        <v>1245.7</v>
      </c>
      <c r="S136" s="61">
        <v>437.61</v>
      </c>
      <c r="T136" s="1">
        <v>1245.7</v>
      </c>
      <c r="U136" s="28">
        <v>0</v>
      </c>
      <c r="V136" s="28">
        <v>1245.7</v>
      </c>
      <c r="W136" s="54">
        <v>0</v>
      </c>
      <c r="X136" s="54">
        <v>1245.7</v>
      </c>
      <c r="Y136" s="1">
        <v>0</v>
      </c>
      <c r="Z136" s="1">
        <v>2560.87</v>
      </c>
      <c r="AA136" s="28">
        <v>0</v>
      </c>
      <c r="AB136" s="28">
        <v>1245.704</v>
      </c>
      <c r="AC136" s="62">
        <v>0</v>
      </c>
      <c r="AD136" s="62">
        <v>1245.7</v>
      </c>
      <c r="AE136" s="28">
        <v>0</v>
      </c>
      <c r="AF136" s="28">
        <v>1245.7</v>
      </c>
      <c r="AG136" s="28">
        <v>524.75</v>
      </c>
      <c r="AH136" s="28">
        <v>1245.7</v>
      </c>
      <c r="AI136" s="1">
        <v>1700</v>
      </c>
      <c r="AJ136" s="1">
        <v>1245.7</v>
      </c>
      <c r="AK136" s="1">
        <v>3517.37</v>
      </c>
      <c r="AL136" s="1">
        <v>5690.39</v>
      </c>
      <c r="AM136" s="8">
        <f t="shared" si="45"/>
        <v>9018.880000000001</v>
      </c>
      <c r="AN136" s="8">
        <f t="shared" si="46"/>
        <v>39603.734000000004</v>
      </c>
      <c r="AO136" s="23">
        <f t="shared" si="47"/>
        <v>48622.614</v>
      </c>
      <c r="AP136" s="9"/>
      <c r="AQ136" s="9"/>
      <c r="AR136" s="9"/>
      <c r="AS136" s="9"/>
      <c r="AT136" s="9"/>
      <c r="AU136" s="9">
        <f>AO136+AP136+AQ136+AR136+AS136+AT136</f>
        <v>48622.614</v>
      </c>
      <c r="AV136" s="2"/>
      <c r="AW136" s="2"/>
      <c r="AX136" s="1">
        <v>-1421.29</v>
      </c>
      <c r="AY136" s="1"/>
      <c r="AZ136" s="26">
        <f t="shared" si="32"/>
        <v>-7028.243599999995</v>
      </c>
      <c r="BA136" s="81">
        <v>69330.36</v>
      </c>
      <c r="BB136" s="1"/>
    </row>
    <row r="137" spans="1:54" ht="15.75" customHeight="1">
      <c r="A137" s="1">
        <v>130</v>
      </c>
      <c r="B137" s="1" t="s">
        <v>119</v>
      </c>
      <c r="C137" s="1">
        <v>3300.1</v>
      </c>
      <c r="D137" s="1">
        <v>342</v>
      </c>
      <c r="E137" s="1">
        <f t="shared" si="36"/>
        <v>3642.1</v>
      </c>
      <c r="F137" s="1">
        <v>13.4</v>
      </c>
      <c r="G137" s="2">
        <f t="shared" si="41"/>
        <v>48804.14</v>
      </c>
      <c r="H137" s="2">
        <f t="shared" si="42"/>
        <v>292824.83999999997</v>
      </c>
      <c r="I137" s="2">
        <f aca="true" t="shared" si="49" ref="I137:I200">F137</f>
        <v>13.4</v>
      </c>
      <c r="J137" s="2">
        <f aca="true" t="shared" si="50" ref="J137:J200">E137*I137</f>
        <v>48804.14</v>
      </c>
      <c r="K137" s="2">
        <f t="shared" si="43"/>
        <v>292824.83999999997</v>
      </c>
      <c r="L137" s="11">
        <f t="shared" si="48"/>
        <v>585649.6799999999</v>
      </c>
      <c r="M137" s="26"/>
      <c r="N137" s="29">
        <f t="shared" si="44"/>
        <v>585649.6799999999</v>
      </c>
      <c r="O137" s="1">
        <v>6362.08</v>
      </c>
      <c r="P137" s="1">
        <v>18746.59</v>
      </c>
      <c r="Q137" s="1">
        <v>13512.92</v>
      </c>
      <c r="R137" s="1">
        <v>9465.88</v>
      </c>
      <c r="S137" s="61">
        <v>74653.04199999999</v>
      </c>
      <c r="T137" s="1">
        <v>9793.13</v>
      </c>
      <c r="U137" s="28">
        <v>9185.092</v>
      </c>
      <c r="V137" s="28">
        <v>67630.76</v>
      </c>
      <c r="W137" s="54">
        <v>106711.4</v>
      </c>
      <c r="X137" s="54">
        <v>9465.88</v>
      </c>
      <c r="Y137" s="1">
        <v>13617.04</v>
      </c>
      <c r="Z137" s="1">
        <v>18160.06</v>
      </c>
      <c r="AA137" s="28">
        <v>78605.24</v>
      </c>
      <c r="AB137" s="28">
        <v>28517.784</v>
      </c>
      <c r="AC137" s="62">
        <v>212787.75</v>
      </c>
      <c r="AD137" s="62">
        <v>9465.88</v>
      </c>
      <c r="AE137" s="28">
        <v>113568.13</v>
      </c>
      <c r="AF137" s="28">
        <v>14113.2</v>
      </c>
      <c r="AG137" s="28">
        <v>175515.942</v>
      </c>
      <c r="AH137" s="28">
        <v>13595.88</v>
      </c>
      <c r="AI137" s="1">
        <v>39967.37</v>
      </c>
      <c r="AJ137" s="1">
        <v>10517.52</v>
      </c>
      <c r="AK137" s="1">
        <v>6225.04</v>
      </c>
      <c r="AL137" s="1">
        <v>20736.45</v>
      </c>
      <c r="AM137" s="8">
        <f t="shared" si="45"/>
        <v>850711.0460000001</v>
      </c>
      <c r="AN137" s="8">
        <f t="shared" si="46"/>
        <v>230209.014</v>
      </c>
      <c r="AO137" s="23">
        <f t="shared" si="47"/>
        <v>1080920.06</v>
      </c>
      <c r="AP137" s="9"/>
      <c r="AQ137" s="9"/>
      <c r="AR137" s="9"/>
      <c r="AS137" s="9"/>
      <c r="AT137" s="9">
        <f>0.013*E137</f>
        <v>47.3473</v>
      </c>
      <c r="AU137" s="9">
        <f>AO137+AP137+AQ137+AR137+AS137</f>
        <v>1080920.06</v>
      </c>
      <c r="AV137" s="2">
        <f>(E137*0.08)*2</f>
        <v>582.736</v>
      </c>
      <c r="AW137" s="2">
        <v>2367.37</v>
      </c>
      <c r="AX137" s="1">
        <v>-13.9</v>
      </c>
      <c r="AY137" s="1"/>
      <c r="AZ137" s="26">
        <f aca="true" t="shared" si="51" ref="AZ137:AZ200">N137-AU137-AX137+AV137+AW137+AY137</f>
        <v>-492306.3740000001</v>
      </c>
      <c r="BA137" s="81">
        <v>107452.57</v>
      </c>
      <c r="BB137" s="1"/>
    </row>
    <row r="138" spans="1:54" s="6" customFormat="1" ht="15.75" customHeight="1">
      <c r="A138" s="1">
        <v>131</v>
      </c>
      <c r="B138" s="1" t="s">
        <v>366</v>
      </c>
      <c r="C138" s="1">
        <v>4948.1</v>
      </c>
      <c r="D138" s="1">
        <v>0</v>
      </c>
      <c r="E138" s="1">
        <f>C138+D138</f>
        <v>4948.1</v>
      </c>
      <c r="F138" s="1">
        <v>13.39</v>
      </c>
      <c r="G138" s="2">
        <f>E138*F138</f>
        <v>66255.05900000001</v>
      </c>
      <c r="H138" s="2">
        <f>(G138*3)+G138/31*29</f>
        <v>260745.71606451616</v>
      </c>
      <c r="I138" s="2">
        <f t="shared" si="49"/>
        <v>13.39</v>
      </c>
      <c r="J138" s="2">
        <f t="shared" si="50"/>
        <v>66255.05900000001</v>
      </c>
      <c r="K138" s="2">
        <f t="shared" si="43"/>
        <v>397530.35400000005</v>
      </c>
      <c r="L138" s="11">
        <f t="shared" si="48"/>
        <v>658276.0700645163</v>
      </c>
      <c r="M138" s="26">
        <v>0</v>
      </c>
      <c r="N138" s="26">
        <f>L138+M138</f>
        <v>658276.0700645163</v>
      </c>
      <c r="O138" s="1">
        <v>0</v>
      </c>
      <c r="P138" s="1">
        <v>0</v>
      </c>
      <c r="Q138" s="1">
        <v>0</v>
      </c>
      <c r="R138" s="1">
        <v>0</v>
      </c>
      <c r="S138" s="82"/>
      <c r="T138" s="1">
        <v>6135.64</v>
      </c>
      <c r="U138" s="62">
        <v>0</v>
      </c>
      <c r="V138" s="62">
        <v>21963.44</v>
      </c>
      <c r="W138" s="54"/>
      <c r="X138" s="54">
        <v>27363</v>
      </c>
      <c r="Y138" s="1"/>
      <c r="Z138" s="1">
        <v>28940.27</v>
      </c>
      <c r="AA138" s="62">
        <v>0</v>
      </c>
      <c r="AB138" s="62">
        <v>29951.243000000002</v>
      </c>
      <c r="AC138" s="62">
        <v>0</v>
      </c>
      <c r="AD138" s="62">
        <v>27363</v>
      </c>
      <c r="AE138" s="62"/>
      <c r="AF138" s="62">
        <v>60211.02</v>
      </c>
      <c r="AG138" s="62"/>
      <c r="AH138" s="62">
        <v>37355.96</v>
      </c>
      <c r="AI138" s="1">
        <v>0</v>
      </c>
      <c r="AJ138" s="1">
        <v>42592.37</v>
      </c>
      <c r="AK138" s="1">
        <v>0</v>
      </c>
      <c r="AL138" s="1">
        <v>53965.85</v>
      </c>
      <c r="AM138" s="8">
        <f>O138+Q138+S138+U138+W138+Y138+AA138+AC138+AE138+AG138+AI138+AK138</f>
        <v>0</v>
      </c>
      <c r="AN138" s="8">
        <f>P138+R138+T138+V138+X138+Z138+AB138+AD138+AF138+AH138+AJ138+AL138</f>
        <v>335841.79299999995</v>
      </c>
      <c r="AO138" s="23">
        <f>AM138+AN138</f>
        <v>335841.79299999995</v>
      </c>
      <c r="AP138" s="9"/>
      <c r="AQ138" s="9">
        <f>1000+1725+1725</f>
        <v>4450</v>
      </c>
      <c r="AR138" s="9"/>
      <c r="AS138" s="9"/>
      <c r="AT138" s="9">
        <f>0.013*E138</f>
        <v>64.3253</v>
      </c>
      <c r="AU138" s="9">
        <f>AO138+AP138+AQ138+AR138+AS138+AT138</f>
        <v>340356.1183</v>
      </c>
      <c r="AV138" s="2"/>
      <c r="AW138" s="2"/>
      <c r="AX138" s="1">
        <v>0</v>
      </c>
      <c r="AY138" s="1"/>
      <c r="AZ138" s="26">
        <f t="shared" si="51"/>
        <v>317919.9517645163</v>
      </c>
      <c r="BA138" s="81">
        <v>148038.73</v>
      </c>
      <c r="BB138" s="1"/>
    </row>
    <row r="139" spans="1:54" ht="15.75" customHeight="1">
      <c r="A139" s="1">
        <v>132</v>
      </c>
      <c r="B139" s="1" t="s">
        <v>120</v>
      </c>
      <c r="C139" s="1">
        <v>462.6</v>
      </c>
      <c r="D139" s="1">
        <v>0</v>
      </c>
      <c r="E139" s="1">
        <f aca="true" t="shared" si="52" ref="E139:E190">C139+D139</f>
        <v>462.6</v>
      </c>
      <c r="F139" s="1">
        <v>8.12</v>
      </c>
      <c r="G139" s="2">
        <f t="shared" si="41"/>
        <v>3756.312</v>
      </c>
      <c r="H139" s="2">
        <f t="shared" si="42"/>
        <v>22537.872</v>
      </c>
      <c r="I139" s="2">
        <f t="shared" si="49"/>
        <v>8.12</v>
      </c>
      <c r="J139" s="2">
        <f t="shared" si="50"/>
        <v>3756.312</v>
      </c>
      <c r="K139" s="2">
        <f t="shared" si="43"/>
        <v>22537.872</v>
      </c>
      <c r="L139" s="11">
        <f t="shared" si="48"/>
        <v>45075.744</v>
      </c>
      <c r="M139" s="26"/>
      <c r="N139" s="29">
        <f t="shared" si="44"/>
        <v>45075.744</v>
      </c>
      <c r="O139" s="1">
        <v>0</v>
      </c>
      <c r="P139" s="1">
        <v>1355.68</v>
      </c>
      <c r="Q139" s="1">
        <v>0</v>
      </c>
      <c r="R139" s="1">
        <v>1355.68</v>
      </c>
      <c r="S139" s="61">
        <v>0</v>
      </c>
      <c r="T139" s="1">
        <v>2516.09</v>
      </c>
      <c r="U139" s="28">
        <v>0</v>
      </c>
      <c r="V139" s="28">
        <v>1355.68</v>
      </c>
      <c r="W139" s="54">
        <v>0</v>
      </c>
      <c r="X139" s="54">
        <v>1355.68</v>
      </c>
      <c r="Y139" s="1">
        <v>0</v>
      </c>
      <c r="Z139" s="1">
        <v>1355.68</v>
      </c>
      <c r="AA139" s="28">
        <v>0</v>
      </c>
      <c r="AB139" s="28">
        <v>10935.038</v>
      </c>
      <c r="AC139" s="62">
        <v>0</v>
      </c>
      <c r="AD139" s="62">
        <v>1355.68</v>
      </c>
      <c r="AE139" s="28">
        <v>0</v>
      </c>
      <c r="AF139" s="28">
        <v>1355.68</v>
      </c>
      <c r="AG139" s="28">
        <v>0</v>
      </c>
      <c r="AH139" s="28">
        <v>2516.09</v>
      </c>
      <c r="AI139" s="1">
        <v>0</v>
      </c>
      <c r="AJ139" s="1">
        <v>1355.68</v>
      </c>
      <c r="AK139" s="1">
        <v>0</v>
      </c>
      <c r="AL139" s="1">
        <v>1355.68</v>
      </c>
      <c r="AM139" s="8">
        <f t="shared" si="45"/>
        <v>0</v>
      </c>
      <c r="AN139" s="8">
        <f t="shared" si="46"/>
        <v>28168.338000000003</v>
      </c>
      <c r="AO139" s="23">
        <f t="shared" si="47"/>
        <v>28168.338000000003</v>
      </c>
      <c r="AP139" s="9"/>
      <c r="AQ139" s="9"/>
      <c r="AR139" s="9"/>
      <c r="AS139" s="9"/>
      <c r="AT139" s="9"/>
      <c r="AU139" s="9">
        <f>AO139+AP139+AQ139+AR139+AS139+AT139</f>
        <v>28168.338000000003</v>
      </c>
      <c r="AV139" s="2"/>
      <c r="AW139" s="2"/>
      <c r="AX139" s="1">
        <v>640.98</v>
      </c>
      <c r="AY139" s="1"/>
      <c r="AZ139" s="26">
        <f t="shared" si="51"/>
        <v>16266.425999999996</v>
      </c>
      <c r="BA139" s="81">
        <v>38351.05</v>
      </c>
      <c r="BB139" s="1"/>
    </row>
    <row r="140" spans="1:54" ht="15">
      <c r="A140" s="1">
        <v>133</v>
      </c>
      <c r="B140" s="1" t="s">
        <v>121</v>
      </c>
      <c r="C140" s="1">
        <v>465</v>
      </c>
      <c r="D140" s="1">
        <v>0</v>
      </c>
      <c r="E140" s="1">
        <f t="shared" si="52"/>
        <v>465</v>
      </c>
      <c r="F140" s="1">
        <v>9.41</v>
      </c>
      <c r="G140" s="2">
        <f t="shared" si="41"/>
        <v>4375.65</v>
      </c>
      <c r="H140" s="2">
        <f t="shared" si="42"/>
        <v>26253.899999999998</v>
      </c>
      <c r="I140" s="2">
        <f t="shared" si="49"/>
        <v>9.41</v>
      </c>
      <c r="J140" s="2">
        <f t="shared" si="50"/>
        <v>4375.65</v>
      </c>
      <c r="K140" s="2">
        <f t="shared" si="43"/>
        <v>26253.899999999998</v>
      </c>
      <c r="L140" s="11">
        <f t="shared" si="48"/>
        <v>52507.799999999996</v>
      </c>
      <c r="M140" s="26">
        <v>-4507.654200000012</v>
      </c>
      <c r="N140" s="29">
        <f t="shared" si="44"/>
        <v>48000.145799999984</v>
      </c>
      <c r="O140" s="1">
        <v>0</v>
      </c>
      <c r="P140" s="1">
        <v>1362.87</v>
      </c>
      <c r="Q140" s="1">
        <v>0</v>
      </c>
      <c r="R140" s="1">
        <v>4684.12</v>
      </c>
      <c r="S140" s="61">
        <v>0</v>
      </c>
      <c r="T140" s="1">
        <v>11003.65</v>
      </c>
      <c r="U140" s="28">
        <v>0</v>
      </c>
      <c r="V140" s="28">
        <v>1362.87</v>
      </c>
      <c r="W140" s="54">
        <v>0</v>
      </c>
      <c r="X140" s="54">
        <v>1362.87</v>
      </c>
      <c r="Y140" s="1">
        <v>0</v>
      </c>
      <c r="Z140" s="1">
        <v>1362.87</v>
      </c>
      <c r="AA140" s="28">
        <v>0</v>
      </c>
      <c r="AB140" s="28">
        <v>1362.87</v>
      </c>
      <c r="AC140" s="62">
        <v>0</v>
      </c>
      <c r="AD140" s="62">
        <v>1154.44</v>
      </c>
      <c r="AE140" s="28">
        <v>0</v>
      </c>
      <c r="AF140" s="28">
        <v>11957.46</v>
      </c>
      <c r="AG140" s="28">
        <v>0</v>
      </c>
      <c r="AH140" s="28">
        <v>2523.28</v>
      </c>
      <c r="AI140" s="1">
        <v>0</v>
      </c>
      <c r="AJ140" s="1">
        <v>1362.87</v>
      </c>
      <c r="AK140" s="1">
        <v>0</v>
      </c>
      <c r="AL140" s="1">
        <v>1362.87</v>
      </c>
      <c r="AM140" s="8">
        <f t="shared" si="45"/>
        <v>0</v>
      </c>
      <c r="AN140" s="8">
        <f t="shared" si="46"/>
        <v>40863.03999999999</v>
      </c>
      <c r="AO140" s="23">
        <f t="shared" si="47"/>
        <v>40863.03999999999</v>
      </c>
      <c r="AP140" s="9"/>
      <c r="AQ140" s="9">
        <v>690</v>
      </c>
      <c r="AR140" s="9"/>
      <c r="AS140" s="9"/>
      <c r="AT140" s="9"/>
      <c r="AU140" s="9">
        <f>AO140+AP140+AQ140+AR140+AS140+AT140</f>
        <v>41553.03999999999</v>
      </c>
      <c r="AV140" s="2"/>
      <c r="AW140" s="2"/>
      <c r="AX140" s="1">
        <v>74767.79</v>
      </c>
      <c r="AY140" s="1"/>
      <c r="AZ140" s="26">
        <f t="shared" si="51"/>
        <v>-68320.6842</v>
      </c>
      <c r="BA140" s="81">
        <v>131636.26</v>
      </c>
      <c r="BB140" s="1"/>
    </row>
    <row r="141" spans="1:54" ht="15.75" customHeight="1">
      <c r="A141" s="1">
        <v>134</v>
      </c>
      <c r="B141" s="1" t="s">
        <v>297</v>
      </c>
      <c r="C141" s="1">
        <v>405</v>
      </c>
      <c r="D141" s="1">
        <v>0</v>
      </c>
      <c r="E141" s="1">
        <f t="shared" si="52"/>
        <v>405</v>
      </c>
      <c r="F141" s="1">
        <v>12.19</v>
      </c>
      <c r="G141" s="2">
        <f t="shared" si="41"/>
        <v>4936.95</v>
      </c>
      <c r="H141" s="2">
        <f t="shared" si="42"/>
        <v>29621.699999999997</v>
      </c>
      <c r="I141" s="2">
        <f t="shared" si="49"/>
        <v>12.19</v>
      </c>
      <c r="J141" s="2">
        <f t="shared" si="50"/>
        <v>4936.95</v>
      </c>
      <c r="K141" s="2">
        <f t="shared" si="43"/>
        <v>29621.699999999997</v>
      </c>
      <c r="L141" s="11">
        <f t="shared" si="48"/>
        <v>59243.399999999994</v>
      </c>
      <c r="M141" s="26">
        <v>-60827.4236</v>
      </c>
      <c r="N141" s="29">
        <f t="shared" si="44"/>
        <v>-1584.0236000000077</v>
      </c>
      <c r="O141" s="1">
        <v>680</v>
      </c>
      <c r="P141" s="1">
        <v>1004.4</v>
      </c>
      <c r="Q141" s="1">
        <v>1986.23</v>
      </c>
      <c r="R141" s="1">
        <v>2004.28</v>
      </c>
      <c r="S141" s="61">
        <v>0</v>
      </c>
      <c r="T141" s="1">
        <v>2950.12</v>
      </c>
      <c r="U141" s="28">
        <v>0</v>
      </c>
      <c r="V141" s="28">
        <v>1004.4</v>
      </c>
      <c r="W141" s="54">
        <v>0</v>
      </c>
      <c r="X141" s="54">
        <v>1004.4</v>
      </c>
      <c r="Y141" s="1">
        <v>0</v>
      </c>
      <c r="Z141" s="1">
        <v>1004.4</v>
      </c>
      <c r="AA141" s="28">
        <v>0</v>
      </c>
      <c r="AB141" s="28">
        <v>1004.4</v>
      </c>
      <c r="AC141" s="62">
        <v>0</v>
      </c>
      <c r="AD141" s="62">
        <v>1004.4</v>
      </c>
      <c r="AE141" s="28">
        <v>0</v>
      </c>
      <c r="AF141" s="28">
        <v>1004.4</v>
      </c>
      <c r="AG141" s="28">
        <v>524.75</v>
      </c>
      <c r="AH141" s="28">
        <v>1004.4</v>
      </c>
      <c r="AI141" s="1">
        <v>0</v>
      </c>
      <c r="AJ141" s="1">
        <v>1004.4</v>
      </c>
      <c r="AK141" s="1">
        <v>850</v>
      </c>
      <c r="AL141" s="1">
        <v>1004.4</v>
      </c>
      <c r="AM141" s="8">
        <f t="shared" si="45"/>
        <v>4040.98</v>
      </c>
      <c r="AN141" s="8">
        <f t="shared" si="46"/>
        <v>14998.399999999996</v>
      </c>
      <c r="AO141" s="23">
        <f t="shared" si="47"/>
        <v>19039.379999999997</v>
      </c>
      <c r="AP141" s="9"/>
      <c r="AQ141" s="9"/>
      <c r="AR141" s="9"/>
      <c r="AS141" s="9"/>
      <c r="AT141" s="9"/>
      <c r="AU141" s="9">
        <f>AO141+AP141+AQ141+AR141+AS141+AT141</f>
        <v>19039.379999999997</v>
      </c>
      <c r="AV141" s="2"/>
      <c r="AW141" s="2"/>
      <c r="AX141" s="1">
        <v>-993.2</v>
      </c>
      <c r="AY141" s="1"/>
      <c r="AZ141" s="26">
        <f t="shared" si="51"/>
        <v>-19630.203600000004</v>
      </c>
      <c r="BA141" s="81">
        <v>303431.63</v>
      </c>
      <c r="BB141" s="1"/>
    </row>
    <row r="142" spans="1:77" s="16" customFormat="1" ht="15">
      <c r="A142" s="1">
        <v>135</v>
      </c>
      <c r="B142" s="1" t="s">
        <v>122</v>
      </c>
      <c r="C142" s="1">
        <v>709.8</v>
      </c>
      <c r="D142" s="1">
        <v>0</v>
      </c>
      <c r="E142" s="1">
        <f t="shared" si="52"/>
        <v>709.8</v>
      </c>
      <c r="F142" s="36">
        <v>11.81</v>
      </c>
      <c r="G142" s="2">
        <f t="shared" si="41"/>
        <v>8382.738</v>
      </c>
      <c r="H142" s="2">
        <f t="shared" si="42"/>
        <v>50296.428</v>
      </c>
      <c r="I142" s="2">
        <f t="shared" si="49"/>
        <v>11.81</v>
      </c>
      <c r="J142" s="2">
        <f t="shared" si="50"/>
        <v>8382.738</v>
      </c>
      <c r="K142" s="2">
        <f t="shared" si="43"/>
        <v>50296.428</v>
      </c>
      <c r="L142" s="11">
        <f t="shared" si="48"/>
        <v>100592.856</v>
      </c>
      <c r="M142" s="26">
        <v>-228293.11879999997</v>
      </c>
      <c r="N142" s="29">
        <f>L142+M142</f>
        <v>-127700.26279999997</v>
      </c>
      <c r="O142" s="1">
        <v>0</v>
      </c>
      <c r="P142" s="1">
        <v>1968.73</v>
      </c>
      <c r="Q142" s="1">
        <v>850</v>
      </c>
      <c r="R142" s="1">
        <v>17248.52</v>
      </c>
      <c r="S142" s="61">
        <v>16477.75</v>
      </c>
      <c r="T142" s="1">
        <v>3914.45</v>
      </c>
      <c r="U142" s="28">
        <v>0</v>
      </c>
      <c r="V142" s="28">
        <v>1968.73</v>
      </c>
      <c r="W142" s="54">
        <v>0</v>
      </c>
      <c r="X142" s="54">
        <v>1968.73</v>
      </c>
      <c r="Y142" s="1">
        <v>0</v>
      </c>
      <c r="Z142" s="1">
        <v>1968.73</v>
      </c>
      <c r="AA142" s="28">
        <v>0</v>
      </c>
      <c r="AB142" s="28">
        <v>1968.734</v>
      </c>
      <c r="AC142" s="62">
        <v>0</v>
      </c>
      <c r="AD142" s="62">
        <v>1968.73</v>
      </c>
      <c r="AE142" s="28">
        <v>397.01</v>
      </c>
      <c r="AF142" s="28">
        <v>1968.73</v>
      </c>
      <c r="AG142" s="28">
        <v>524.75</v>
      </c>
      <c r="AH142" s="28">
        <v>1968.73</v>
      </c>
      <c r="AI142" s="1">
        <v>0</v>
      </c>
      <c r="AJ142" s="1">
        <v>1968.73</v>
      </c>
      <c r="AK142" s="1">
        <v>0</v>
      </c>
      <c r="AL142" s="1">
        <v>1968.73</v>
      </c>
      <c r="AM142" s="8">
        <f t="shared" si="45"/>
        <v>18249.51</v>
      </c>
      <c r="AN142" s="8">
        <f t="shared" si="46"/>
        <v>40850.27400000001</v>
      </c>
      <c r="AO142" s="23">
        <f t="shared" si="47"/>
        <v>59099.784000000014</v>
      </c>
      <c r="AP142" s="9"/>
      <c r="AQ142" s="9"/>
      <c r="AR142" s="9"/>
      <c r="AS142" s="9"/>
      <c r="AT142" s="9">
        <f>0.013*E142</f>
        <v>9.2274</v>
      </c>
      <c r="AU142" s="9">
        <f>AO142+AP142+AQ142+AR142+AS142+AT142</f>
        <v>59109.01140000002</v>
      </c>
      <c r="AV142" s="2">
        <v>873.05</v>
      </c>
      <c r="AW142" s="2"/>
      <c r="AX142" s="1">
        <v>45365.86</v>
      </c>
      <c r="AY142" s="1"/>
      <c r="AZ142" s="26">
        <f t="shared" si="51"/>
        <v>-231302.08419999998</v>
      </c>
      <c r="BA142" s="81">
        <v>559497.29</v>
      </c>
      <c r="BB142" s="1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</row>
    <row r="143" spans="1:54" ht="15">
      <c r="A143" s="1">
        <v>136</v>
      </c>
      <c r="B143" s="1" t="s">
        <v>123</v>
      </c>
      <c r="C143" s="1">
        <v>5507.96</v>
      </c>
      <c r="D143" s="1">
        <v>48.7</v>
      </c>
      <c r="E143" s="1">
        <f t="shared" si="52"/>
        <v>5556.66</v>
      </c>
      <c r="F143" s="1">
        <v>14.41</v>
      </c>
      <c r="G143" s="2">
        <f t="shared" si="41"/>
        <v>80071.4706</v>
      </c>
      <c r="H143" s="2">
        <f t="shared" si="42"/>
        <v>480428.8236</v>
      </c>
      <c r="I143" s="2">
        <f t="shared" si="49"/>
        <v>14.41</v>
      </c>
      <c r="J143" s="2">
        <f t="shared" si="50"/>
        <v>80071.4706</v>
      </c>
      <c r="K143" s="2">
        <f t="shared" si="43"/>
        <v>480428.8236</v>
      </c>
      <c r="L143" s="11">
        <f t="shared" si="48"/>
        <v>960857.6472</v>
      </c>
      <c r="M143" s="26">
        <v>-204852.77720000024</v>
      </c>
      <c r="N143" s="29">
        <f t="shared" si="44"/>
        <v>756004.8699999998</v>
      </c>
      <c r="O143" s="1">
        <v>16099.38</v>
      </c>
      <c r="P143" s="1">
        <v>30726.64</v>
      </c>
      <c r="Q143" s="1">
        <v>22824.03</v>
      </c>
      <c r="R143" s="1">
        <v>24365.47</v>
      </c>
      <c r="S143" s="61">
        <v>116924.44219999998</v>
      </c>
      <c r="T143" s="1">
        <v>40254.39</v>
      </c>
      <c r="U143" s="28">
        <v>44032.6522</v>
      </c>
      <c r="V143" s="28">
        <v>24424.65</v>
      </c>
      <c r="W143" s="54">
        <v>20956.9022</v>
      </c>
      <c r="X143" s="54">
        <v>47957.45</v>
      </c>
      <c r="Y143" s="1">
        <v>31276.6</v>
      </c>
      <c r="Z143" s="1">
        <v>112216.86</v>
      </c>
      <c r="AA143" s="28">
        <v>20956.9022</v>
      </c>
      <c r="AB143" s="28">
        <v>33309.8828</v>
      </c>
      <c r="AC143" s="62">
        <v>29370.772200000003</v>
      </c>
      <c r="AD143" s="62">
        <v>25909.21</v>
      </c>
      <c r="AE143" s="28">
        <v>29116.14</v>
      </c>
      <c r="AF143" s="28">
        <v>26368.86</v>
      </c>
      <c r="AG143" s="28">
        <v>42453.7822</v>
      </c>
      <c r="AH143" s="28">
        <v>28161.9</v>
      </c>
      <c r="AI143" s="1">
        <v>19814.18</v>
      </c>
      <c r="AJ143" s="1">
        <v>16114.83</v>
      </c>
      <c r="AK143" s="1">
        <v>10886.94</v>
      </c>
      <c r="AL143" s="1">
        <v>19364.43</v>
      </c>
      <c r="AM143" s="8">
        <f t="shared" si="45"/>
        <v>404712.7232</v>
      </c>
      <c r="AN143" s="8">
        <f t="shared" si="46"/>
        <v>429174.5728</v>
      </c>
      <c r="AO143" s="23">
        <f t="shared" si="47"/>
        <v>833887.2960000001</v>
      </c>
      <c r="AP143" s="9"/>
      <c r="AQ143" s="9"/>
      <c r="AR143" s="9"/>
      <c r="AS143" s="9"/>
      <c r="AT143" s="9">
        <f>0.013*E143</f>
        <v>72.23657999999999</v>
      </c>
      <c r="AU143" s="9">
        <f>AO143+AP143+AQ143+AR143+AS143</f>
        <v>833887.2960000001</v>
      </c>
      <c r="AV143" s="2">
        <f>(E143*0.08)*2</f>
        <v>889.0656</v>
      </c>
      <c r="AW143" s="2"/>
      <c r="AX143" s="1">
        <v>-1000.05</v>
      </c>
      <c r="AY143" s="1"/>
      <c r="AZ143" s="26">
        <f t="shared" si="51"/>
        <v>-75993.31040000032</v>
      </c>
      <c r="BA143" s="81">
        <v>331949.46</v>
      </c>
      <c r="BB143" s="1"/>
    </row>
    <row r="144" spans="1:54" ht="15.75" customHeight="1">
      <c r="A144" s="1">
        <v>137</v>
      </c>
      <c r="B144" s="1" t="s">
        <v>124</v>
      </c>
      <c r="C144" s="1">
        <v>2730</v>
      </c>
      <c r="D144" s="1">
        <v>812.7</v>
      </c>
      <c r="E144" s="1">
        <f t="shared" si="52"/>
        <v>3542.7</v>
      </c>
      <c r="F144" s="1">
        <v>13.78</v>
      </c>
      <c r="G144" s="2">
        <f t="shared" si="41"/>
        <v>48818.405999999995</v>
      </c>
      <c r="H144" s="2">
        <f t="shared" si="42"/>
        <v>292910.436</v>
      </c>
      <c r="I144" s="2">
        <f t="shared" si="49"/>
        <v>13.78</v>
      </c>
      <c r="J144" s="2">
        <f t="shared" si="50"/>
        <v>48818.405999999995</v>
      </c>
      <c r="K144" s="2">
        <f t="shared" si="43"/>
        <v>292910.436</v>
      </c>
      <c r="L144" s="11">
        <f t="shared" si="48"/>
        <v>585820.872</v>
      </c>
      <c r="M144" s="26">
        <v>-97647.29379999993</v>
      </c>
      <c r="N144" s="29">
        <f t="shared" si="44"/>
        <v>488173.57820000005</v>
      </c>
      <c r="O144" s="1">
        <v>8294.59</v>
      </c>
      <c r="P144" s="1">
        <v>36157.61</v>
      </c>
      <c r="Q144" s="1">
        <v>8648.35</v>
      </c>
      <c r="R144" s="1">
        <v>17942.23</v>
      </c>
      <c r="S144" s="61">
        <v>66733.22600000001</v>
      </c>
      <c r="T144" s="1">
        <v>12607.09</v>
      </c>
      <c r="U144" s="28">
        <v>19444.586000000003</v>
      </c>
      <c r="V144" s="28">
        <v>12099.67</v>
      </c>
      <c r="W144" s="54">
        <v>18353.716</v>
      </c>
      <c r="X144" s="54">
        <v>12654.59</v>
      </c>
      <c r="Y144" s="1">
        <v>14975.41</v>
      </c>
      <c r="Z144" s="1">
        <v>9503.83</v>
      </c>
      <c r="AA144" s="28">
        <v>13345.046</v>
      </c>
      <c r="AB144" s="28">
        <v>13628.064</v>
      </c>
      <c r="AC144" s="62">
        <v>73720.80600000001</v>
      </c>
      <c r="AD144" s="62">
        <v>18175.85</v>
      </c>
      <c r="AE144" s="28">
        <v>14705.71</v>
      </c>
      <c r="AF144" s="28">
        <v>12986.61</v>
      </c>
      <c r="AG144" s="28">
        <v>12268.416000000001</v>
      </c>
      <c r="AH144" s="28">
        <v>18058.71</v>
      </c>
      <c r="AI144" s="1">
        <v>13187.98</v>
      </c>
      <c r="AJ144" s="1">
        <v>23851.11</v>
      </c>
      <c r="AK144" s="1">
        <v>34595.71</v>
      </c>
      <c r="AL144" s="1">
        <v>8987.13</v>
      </c>
      <c r="AM144" s="8">
        <f t="shared" si="45"/>
        <v>298273.54600000003</v>
      </c>
      <c r="AN144" s="8">
        <f t="shared" si="46"/>
        <v>196652.494</v>
      </c>
      <c r="AO144" s="23">
        <f t="shared" si="47"/>
        <v>494926.04000000004</v>
      </c>
      <c r="AP144" s="9"/>
      <c r="AQ144" s="9">
        <f>1725+(1725-678)</f>
        <v>2772</v>
      </c>
      <c r="AR144" s="9"/>
      <c r="AS144" s="9"/>
      <c r="AT144" s="9">
        <f>0.013*E144</f>
        <v>46.055099999999996</v>
      </c>
      <c r="AU144" s="9">
        <f>AO144+AP144+AQ144+AR144+AS144+AT144</f>
        <v>497744.09510000004</v>
      </c>
      <c r="AV144" s="2">
        <f>(E144*0.08)*2</f>
        <v>566.832</v>
      </c>
      <c r="AW144" s="2"/>
      <c r="AX144" s="1">
        <v>53956.29</v>
      </c>
      <c r="AY144" s="1"/>
      <c r="AZ144" s="26">
        <f t="shared" si="51"/>
        <v>-62959.97489999999</v>
      </c>
      <c r="BA144" s="81">
        <v>51163.57</v>
      </c>
      <c r="BB144" s="1"/>
    </row>
    <row r="145" spans="1:54" ht="15.75" customHeight="1">
      <c r="A145" s="1">
        <v>138</v>
      </c>
      <c r="B145" s="1" t="s">
        <v>298</v>
      </c>
      <c r="C145" s="1">
        <v>329.1</v>
      </c>
      <c r="D145" s="1">
        <v>0</v>
      </c>
      <c r="E145" s="1">
        <f t="shared" si="52"/>
        <v>329.1</v>
      </c>
      <c r="F145" s="1">
        <v>11.78</v>
      </c>
      <c r="G145" s="2">
        <f t="shared" si="41"/>
        <v>3876.7980000000002</v>
      </c>
      <c r="H145" s="2">
        <f t="shared" si="42"/>
        <v>23260.788</v>
      </c>
      <c r="I145" s="2">
        <f t="shared" si="49"/>
        <v>11.78</v>
      </c>
      <c r="J145" s="2">
        <f t="shared" si="50"/>
        <v>3876.7980000000002</v>
      </c>
      <c r="K145" s="2">
        <f t="shared" si="43"/>
        <v>23260.788</v>
      </c>
      <c r="L145" s="11">
        <f t="shared" si="48"/>
        <v>46521.576</v>
      </c>
      <c r="M145" s="26">
        <v>-44470.925600000046</v>
      </c>
      <c r="N145" s="29">
        <f t="shared" si="44"/>
        <v>2050.650399999955</v>
      </c>
      <c r="O145" s="1">
        <v>0</v>
      </c>
      <c r="P145" s="1">
        <v>816.17</v>
      </c>
      <c r="Q145" s="1">
        <v>0</v>
      </c>
      <c r="R145" s="1">
        <v>816.17</v>
      </c>
      <c r="S145" s="61">
        <v>0</v>
      </c>
      <c r="T145" s="1">
        <v>816.17</v>
      </c>
      <c r="U145" s="28">
        <v>0</v>
      </c>
      <c r="V145" s="28">
        <v>816.17</v>
      </c>
      <c r="W145" s="54">
        <v>0</v>
      </c>
      <c r="X145" s="54">
        <v>816.17</v>
      </c>
      <c r="Y145" s="1">
        <v>0</v>
      </c>
      <c r="Z145" s="1">
        <v>816.17</v>
      </c>
      <c r="AA145" s="28">
        <v>0</v>
      </c>
      <c r="AB145" s="28">
        <v>816.168</v>
      </c>
      <c r="AC145" s="62">
        <v>0</v>
      </c>
      <c r="AD145" s="62">
        <v>816.17</v>
      </c>
      <c r="AE145" s="28">
        <v>0</v>
      </c>
      <c r="AF145" s="28">
        <v>816.17</v>
      </c>
      <c r="AG145" s="28">
        <v>0</v>
      </c>
      <c r="AH145" s="28">
        <v>1340.92</v>
      </c>
      <c r="AI145" s="1">
        <v>0</v>
      </c>
      <c r="AJ145" s="1">
        <v>816.17</v>
      </c>
      <c r="AK145" s="1">
        <v>0</v>
      </c>
      <c r="AL145" s="1">
        <v>816.17</v>
      </c>
      <c r="AM145" s="8">
        <f t="shared" si="45"/>
        <v>0</v>
      </c>
      <c r="AN145" s="8">
        <f t="shared" si="46"/>
        <v>10318.788</v>
      </c>
      <c r="AO145" s="23">
        <f t="shared" si="47"/>
        <v>10318.788</v>
      </c>
      <c r="AP145" s="9"/>
      <c r="AQ145" s="9"/>
      <c r="AR145" s="9"/>
      <c r="AS145" s="9"/>
      <c r="AT145" s="9"/>
      <c r="AU145" s="9">
        <f>AO145+AP145+AQ145+AR145+AS145+AT145</f>
        <v>10318.788</v>
      </c>
      <c r="AV145" s="70"/>
      <c r="AW145" s="70"/>
      <c r="AX145" s="1">
        <v>7.55</v>
      </c>
      <c r="AY145" s="1"/>
      <c r="AZ145" s="26">
        <f t="shared" si="51"/>
        <v>-8275.687600000045</v>
      </c>
      <c r="BA145" s="81">
        <v>13288.91</v>
      </c>
      <c r="BB145" s="1"/>
    </row>
    <row r="146" spans="1:54" ht="15.75">
      <c r="A146" s="1">
        <v>139</v>
      </c>
      <c r="B146" s="1" t="s">
        <v>299</v>
      </c>
      <c r="C146" s="1">
        <v>529.5</v>
      </c>
      <c r="D146" s="1">
        <v>0</v>
      </c>
      <c r="E146" s="1">
        <f t="shared" si="52"/>
        <v>529.5</v>
      </c>
      <c r="F146" s="1">
        <v>9.8</v>
      </c>
      <c r="G146" s="2">
        <f t="shared" si="41"/>
        <v>5189.1</v>
      </c>
      <c r="H146" s="2">
        <f t="shared" si="42"/>
        <v>31134.600000000002</v>
      </c>
      <c r="I146" s="2">
        <f t="shared" si="49"/>
        <v>9.8</v>
      </c>
      <c r="J146" s="2">
        <f t="shared" si="50"/>
        <v>5189.1</v>
      </c>
      <c r="K146" s="2">
        <f t="shared" si="43"/>
        <v>31134.600000000002</v>
      </c>
      <c r="L146" s="11">
        <f t="shared" si="48"/>
        <v>62269.200000000004</v>
      </c>
      <c r="M146" s="26">
        <v>-97891.67</v>
      </c>
      <c r="N146" s="29">
        <f t="shared" si="44"/>
        <v>-35622.469999999994</v>
      </c>
      <c r="O146" s="1">
        <v>0</v>
      </c>
      <c r="P146" s="1">
        <v>1312.17</v>
      </c>
      <c r="Q146" s="1">
        <v>0</v>
      </c>
      <c r="R146" s="1">
        <v>1312.17</v>
      </c>
      <c r="S146" s="61">
        <v>0</v>
      </c>
      <c r="T146" s="1">
        <v>1312.17</v>
      </c>
      <c r="U146" s="28">
        <v>0</v>
      </c>
      <c r="V146" s="28">
        <v>1312.17</v>
      </c>
      <c r="W146" s="54">
        <v>0</v>
      </c>
      <c r="X146" s="54">
        <v>1312.17</v>
      </c>
      <c r="Y146" s="1">
        <v>0</v>
      </c>
      <c r="Z146" s="1">
        <v>1312.17</v>
      </c>
      <c r="AA146" s="28">
        <v>0</v>
      </c>
      <c r="AB146" s="28">
        <v>1312.1680000000001</v>
      </c>
      <c r="AC146" s="62">
        <v>0</v>
      </c>
      <c r="AD146" s="62">
        <v>1312.17</v>
      </c>
      <c r="AE146" s="28">
        <v>0</v>
      </c>
      <c r="AF146" s="28">
        <v>1312.17</v>
      </c>
      <c r="AG146" s="28">
        <v>0</v>
      </c>
      <c r="AH146" s="28">
        <v>1836.92</v>
      </c>
      <c r="AI146" s="1">
        <v>0</v>
      </c>
      <c r="AJ146" s="1">
        <v>1312.17</v>
      </c>
      <c r="AK146" s="1">
        <v>0</v>
      </c>
      <c r="AL146" s="1">
        <v>1312.17</v>
      </c>
      <c r="AM146" s="8">
        <f t="shared" si="45"/>
        <v>0</v>
      </c>
      <c r="AN146" s="8">
        <f t="shared" si="46"/>
        <v>16270.788</v>
      </c>
      <c r="AO146" s="23">
        <f t="shared" si="47"/>
        <v>16270.788</v>
      </c>
      <c r="AP146" s="9"/>
      <c r="AQ146" s="9"/>
      <c r="AR146" s="9"/>
      <c r="AS146" s="9"/>
      <c r="AT146" s="9"/>
      <c r="AU146" s="9">
        <f>AO146+AP146+AQ146+AR146+AS146+AT146</f>
        <v>16270.788</v>
      </c>
      <c r="AV146" s="70"/>
      <c r="AW146" s="70"/>
      <c r="AX146" s="1">
        <v>10.98</v>
      </c>
      <c r="AY146" s="1"/>
      <c r="AZ146" s="26">
        <f t="shared" si="51"/>
        <v>-51904.238</v>
      </c>
      <c r="BA146" s="81">
        <v>491950.93</v>
      </c>
      <c r="BB146" s="1"/>
    </row>
    <row r="147" spans="1:54" ht="15.75" customHeight="1">
      <c r="A147" s="1">
        <v>140</v>
      </c>
      <c r="B147" s="1" t="s">
        <v>125</v>
      </c>
      <c r="C147" s="1">
        <v>479.1</v>
      </c>
      <c r="D147" s="1">
        <v>0</v>
      </c>
      <c r="E147" s="1">
        <f t="shared" si="52"/>
        <v>479.1</v>
      </c>
      <c r="F147" s="1">
        <v>10.8</v>
      </c>
      <c r="G147" s="2">
        <f t="shared" si="41"/>
        <v>5174.280000000001</v>
      </c>
      <c r="H147" s="2">
        <f t="shared" si="42"/>
        <v>31045.680000000004</v>
      </c>
      <c r="I147" s="2">
        <f t="shared" si="49"/>
        <v>10.8</v>
      </c>
      <c r="J147" s="2">
        <f t="shared" si="50"/>
        <v>5174.280000000001</v>
      </c>
      <c r="K147" s="2">
        <f t="shared" si="43"/>
        <v>31045.680000000004</v>
      </c>
      <c r="L147" s="11">
        <f t="shared" si="48"/>
        <v>62091.36000000001</v>
      </c>
      <c r="M147" s="26"/>
      <c r="N147" s="29">
        <f t="shared" si="44"/>
        <v>62091.36000000001</v>
      </c>
      <c r="O147" s="1">
        <v>0</v>
      </c>
      <c r="P147" s="1">
        <v>1396.6</v>
      </c>
      <c r="Q147" s="1">
        <v>0</v>
      </c>
      <c r="R147" s="1">
        <v>3804.56</v>
      </c>
      <c r="S147" s="61">
        <v>0</v>
      </c>
      <c r="T147" s="1">
        <v>2557.01</v>
      </c>
      <c r="U147" s="28">
        <v>0</v>
      </c>
      <c r="V147" s="28">
        <v>1396.6</v>
      </c>
      <c r="W147" s="54">
        <v>0</v>
      </c>
      <c r="X147" s="54">
        <v>3804.56</v>
      </c>
      <c r="Y147" s="1">
        <v>0</v>
      </c>
      <c r="Z147" s="1">
        <v>2711.77</v>
      </c>
      <c r="AA147" s="28">
        <v>0</v>
      </c>
      <c r="AB147" s="28">
        <v>1396.5980000000002</v>
      </c>
      <c r="AC147" s="62">
        <v>0</v>
      </c>
      <c r="AD147" s="62">
        <v>1396.6</v>
      </c>
      <c r="AE147" s="28">
        <v>0</v>
      </c>
      <c r="AF147" s="28">
        <v>2729.79</v>
      </c>
      <c r="AG147" s="28">
        <v>0</v>
      </c>
      <c r="AH147" s="28">
        <v>1921.35</v>
      </c>
      <c r="AI147" s="1">
        <v>0</v>
      </c>
      <c r="AJ147" s="1">
        <v>1396.6</v>
      </c>
      <c r="AK147" s="1">
        <v>0</v>
      </c>
      <c r="AL147" s="1">
        <v>1396.6</v>
      </c>
      <c r="AM147" s="8">
        <f t="shared" si="45"/>
        <v>0</v>
      </c>
      <c r="AN147" s="8">
        <f t="shared" si="46"/>
        <v>25908.637999999995</v>
      </c>
      <c r="AO147" s="23">
        <f t="shared" si="47"/>
        <v>25908.637999999995</v>
      </c>
      <c r="AP147" s="9"/>
      <c r="AQ147" s="9"/>
      <c r="AR147" s="9"/>
      <c r="AS147" s="9"/>
      <c r="AT147" s="9">
        <f aca="true" t="shared" si="53" ref="AT147:AT152">0.013*E147</f>
        <v>6.2283</v>
      </c>
      <c r="AU147" s="9">
        <f>AO147+AP147+AQ147+AR147+AS147</f>
        <v>25908.637999999995</v>
      </c>
      <c r="AV147" s="2">
        <f aca="true" t="shared" si="54" ref="AV147:AV152">(E147*0.08)*2</f>
        <v>76.656</v>
      </c>
      <c r="AW147" s="2">
        <v>311.42</v>
      </c>
      <c r="AX147" s="1">
        <v>0</v>
      </c>
      <c r="AY147" s="1"/>
      <c r="AZ147" s="26">
        <f t="shared" si="51"/>
        <v>36570.79800000001</v>
      </c>
      <c r="BA147" s="81">
        <v>18983.52</v>
      </c>
      <c r="BB147" s="1"/>
    </row>
    <row r="148" spans="1:54" ht="15">
      <c r="A148" s="1">
        <v>141</v>
      </c>
      <c r="B148" s="1" t="s">
        <v>126</v>
      </c>
      <c r="C148" s="1">
        <v>5780.6</v>
      </c>
      <c r="D148" s="1">
        <v>175.2</v>
      </c>
      <c r="E148" s="1">
        <f t="shared" si="52"/>
        <v>5955.8</v>
      </c>
      <c r="F148" s="1">
        <v>14.41</v>
      </c>
      <c r="G148" s="2">
        <f t="shared" si="41"/>
        <v>85823.07800000001</v>
      </c>
      <c r="H148" s="2">
        <f t="shared" si="42"/>
        <v>514938.46800000005</v>
      </c>
      <c r="I148" s="2">
        <f t="shared" si="49"/>
        <v>14.41</v>
      </c>
      <c r="J148" s="2">
        <f t="shared" si="50"/>
        <v>85823.07800000001</v>
      </c>
      <c r="K148" s="2">
        <f t="shared" si="43"/>
        <v>514938.46800000005</v>
      </c>
      <c r="L148" s="11">
        <f t="shared" si="48"/>
        <v>1029876.9360000001</v>
      </c>
      <c r="M148" s="26"/>
      <c r="N148" s="29">
        <f t="shared" si="44"/>
        <v>1029876.9360000001</v>
      </c>
      <c r="O148" s="1">
        <v>11326.5</v>
      </c>
      <c r="P148" s="1">
        <v>16036.49</v>
      </c>
      <c r="Q148" s="1">
        <v>12736.16</v>
      </c>
      <c r="R148" s="1">
        <v>15609.31</v>
      </c>
      <c r="S148" s="61">
        <v>115278.598</v>
      </c>
      <c r="T148" s="1">
        <v>15609.31</v>
      </c>
      <c r="U148" s="28">
        <v>17869.268</v>
      </c>
      <c r="V148" s="28">
        <v>27791.05</v>
      </c>
      <c r="W148" s="54">
        <v>24457.208</v>
      </c>
      <c r="X148" s="54">
        <v>15609.31</v>
      </c>
      <c r="Y148" s="1">
        <v>38990.45</v>
      </c>
      <c r="Z148" s="1">
        <v>17806.11</v>
      </c>
      <c r="AA148" s="28">
        <v>59665.687999999995</v>
      </c>
      <c r="AB148" s="28">
        <v>44875.152</v>
      </c>
      <c r="AC148" s="62">
        <v>40581.018</v>
      </c>
      <c r="AD148" s="62">
        <v>79344.13</v>
      </c>
      <c r="AE148" s="28">
        <v>36803.75</v>
      </c>
      <c r="AF148" s="28">
        <v>36078.83</v>
      </c>
      <c r="AG148" s="28">
        <v>11981.758</v>
      </c>
      <c r="AH148" s="28">
        <v>47612.94</v>
      </c>
      <c r="AI148" s="1">
        <v>46048.54</v>
      </c>
      <c r="AJ148" s="1">
        <v>24812.84</v>
      </c>
      <c r="AK148" s="1">
        <v>90333.06</v>
      </c>
      <c r="AL148" s="1">
        <v>18213.69</v>
      </c>
      <c r="AM148" s="8">
        <f t="shared" si="45"/>
        <v>506071.9979999999</v>
      </c>
      <c r="AN148" s="8">
        <f t="shared" si="46"/>
        <v>359399.16200000007</v>
      </c>
      <c r="AO148" s="23">
        <f t="shared" si="47"/>
        <v>865471.1599999999</v>
      </c>
      <c r="AP148" s="17"/>
      <c r="AQ148" s="9"/>
      <c r="AR148" s="9"/>
      <c r="AS148" s="9"/>
      <c r="AT148" s="9">
        <f t="shared" si="53"/>
        <v>77.4254</v>
      </c>
      <c r="AU148" s="9">
        <f>AO148+AP148+AQ148+AR148+AS148</f>
        <v>865471.1599999999</v>
      </c>
      <c r="AV148" s="2">
        <f t="shared" si="54"/>
        <v>952.928</v>
      </c>
      <c r="AW148" s="2">
        <v>3871.27</v>
      </c>
      <c r="AX148" s="1">
        <v>-67608.74</v>
      </c>
      <c r="AY148" s="1"/>
      <c r="AZ148" s="26">
        <f t="shared" si="51"/>
        <v>236838.71400000018</v>
      </c>
      <c r="BA148" s="81">
        <v>223400.34</v>
      </c>
      <c r="BB148" s="1"/>
    </row>
    <row r="149" spans="1:54" ht="15">
      <c r="A149" s="1">
        <v>142</v>
      </c>
      <c r="B149" s="1" t="s">
        <v>127</v>
      </c>
      <c r="C149" s="1">
        <v>885.2</v>
      </c>
      <c r="D149" s="1">
        <v>95.7</v>
      </c>
      <c r="E149" s="1">
        <f t="shared" si="52"/>
        <v>980.9000000000001</v>
      </c>
      <c r="F149" s="1">
        <v>14.46</v>
      </c>
      <c r="G149" s="2">
        <f t="shared" si="41"/>
        <v>14183.814000000002</v>
      </c>
      <c r="H149" s="2">
        <f t="shared" si="42"/>
        <v>85102.88400000002</v>
      </c>
      <c r="I149" s="2">
        <f t="shared" si="49"/>
        <v>14.46</v>
      </c>
      <c r="J149" s="2">
        <f t="shared" si="50"/>
        <v>14183.814000000002</v>
      </c>
      <c r="K149" s="2">
        <f t="shared" si="43"/>
        <v>85102.88400000002</v>
      </c>
      <c r="L149" s="11">
        <f t="shared" si="48"/>
        <v>170205.76800000004</v>
      </c>
      <c r="M149" s="26"/>
      <c r="N149" s="29">
        <f t="shared" si="44"/>
        <v>170205.76800000004</v>
      </c>
      <c r="O149" s="1">
        <v>0</v>
      </c>
      <c r="P149" s="1">
        <v>3068.24</v>
      </c>
      <c r="Q149" s="1">
        <v>0</v>
      </c>
      <c r="R149" s="1">
        <v>2804.69</v>
      </c>
      <c r="S149" s="61">
        <v>0</v>
      </c>
      <c r="T149" s="1">
        <v>9006.14</v>
      </c>
      <c r="U149" s="28">
        <v>0</v>
      </c>
      <c r="V149" s="28">
        <v>27810.71</v>
      </c>
      <c r="W149" s="54">
        <v>0</v>
      </c>
      <c r="X149" s="54">
        <v>3974.25</v>
      </c>
      <c r="Y149" s="1">
        <v>0</v>
      </c>
      <c r="Z149" s="1">
        <v>29302.66</v>
      </c>
      <c r="AA149" s="28">
        <v>0</v>
      </c>
      <c r="AB149" s="28">
        <v>11829.782</v>
      </c>
      <c r="AC149" s="62">
        <v>0</v>
      </c>
      <c r="AD149" s="62">
        <v>41203.5</v>
      </c>
      <c r="AE149" s="28">
        <v>0</v>
      </c>
      <c r="AF149" s="28">
        <v>15376.21</v>
      </c>
      <c r="AG149" s="28">
        <v>0</v>
      </c>
      <c r="AH149" s="28">
        <v>12534.2</v>
      </c>
      <c r="AI149" s="1">
        <v>0</v>
      </c>
      <c r="AJ149" s="1">
        <v>3901.83</v>
      </c>
      <c r="AK149" s="1">
        <v>0</v>
      </c>
      <c r="AL149" s="1">
        <v>2641.06</v>
      </c>
      <c r="AM149" s="8">
        <f t="shared" si="45"/>
        <v>0</v>
      </c>
      <c r="AN149" s="8">
        <f t="shared" si="46"/>
        <v>163453.272</v>
      </c>
      <c r="AO149" s="23">
        <f t="shared" si="47"/>
        <v>163453.272</v>
      </c>
      <c r="AP149" s="9"/>
      <c r="AQ149" s="9"/>
      <c r="AR149" s="9"/>
      <c r="AS149" s="9"/>
      <c r="AT149" s="9">
        <f t="shared" si="53"/>
        <v>12.751700000000001</v>
      </c>
      <c r="AU149" s="9">
        <f>AO149+AP149+AQ149+AR149+AS149+AT149</f>
        <v>163466.0237</v>
      </c>
      <c r="AV149" s="2">
        <f t="shared" si="54"/>
        <v>156.94400000000002</v>
      </c>
      <c r="AW149" s="2">
        <v>637.59</v>
      </c>
      <c r="AX149" s="1">
        <v>1226.03</v>
      </c>
      <c r="AY149" s="1"/>
      <c r="AZ149" s="26">
        <f t="shared" si="51"/>
        <v>6308.24830000005</v>
      </c>
      <c r="BA149" s="81">
        <v>17982.29</v>
      </c>
      <c r="BB149" s="1"/>
    </row>
    <row r="150" spans="1:54" ht="15">
      <c r="A150" s="1">
        <v>143</v>
      </c>
      <c r="B150" s="1" t="s">
        <v>128</v>
      </c>
      <c r="C150" s="1">
        <v>4494.6</v>
      </c>
      <c r="D150" s="1">
        <v>84.4</v>
      </c>
      <c r="E150" s="1">
        <f t="shared" si="52"/>
        <v>4579</v>
      </c>
      <c r="F150" s="1">
        <v>13.78</v>
      </c>
      <c r="G150" s="2">
        <f t="shared" si="41"/>
        <v>63098.619999999995</v>
      </c>
      <c r="H150" s="2">
        <f t="shared" si="42"/>
        <v>378591.72</v>
      </c>
      <c r="I150" s="2">
        <f t="shared" si="49"/>
        <v>13.78</v>
      </c>
      <c r="J150" s="2">
        <f t="shared" si="50"/>
        <v>63098.619999999995</v>
      </c>
      <c r="K150" s="2">
        <f t="shared" si="43"/>
        <v>378591.72</v>
      </c>
      <c r="L150" s="11">
        <f t="shared" si="48"/>
        <v>757183.44</v>
      </c>
      <c r="M150" s="26"/>
      <c r="N150" s="29">
        <f t="shared" si="44"/>
        <v>757183.44</v>
      </c>
      <c r="O150" s="1">
        <v>0</v>
      </c>
      <c r="P150" s="1">
        <v>45143.39</v>
      </c>
      <c r="Q150" s="1">
        <v>0</v>
      </c>
      <c r="R150" s="1">
        <v>109856.58</v>
      </c>
      <c r="S150" s="61">
        <v>0</v>
      </c>
      <c r="T150" s="1">
        <v>91241.17</v>
      </c>
      <c r="U150" s="28">
        <v>0</v>
      </c>
      <c r="V150" s="28">
        <v>209764.46</v>
      </c>
      <c r="W150" s="54">
        <v>0</v>
      </c>
      <c r="X150" s="54">
        <v>170237.13</v>
      </c>
      <c r="Y150" s="1">
        <v>0</v>
      </c>
      <c r="Z150" s="1">
        <v>220499.97</v>
      </c>
      <c r="AA150" s="28">
        <v>0</v>
      </c>
      <c r="AB150" s="28">
        <v>115908.11</v>
      </c>
      <c r="AC150" s="62">
        <v>0</v>
      </c>
      <c r="AD150" s="62">
        <v>37131.43</v>
      </c>
      <c r="AE150" s="28">
        <v>0</v>
      </c>
      <c r="AF150" s="28">
        <v>46984</v>
      </c>
      <c r="AG150" s="28">
        <v>0</v>
      </c>
      <c r="AH150" s="28">
        <v>31969.93</v>
      </c>
      <c r="AI150" s="1">
        <v>0</v>
      </c>
      <c r="AJ150" s="1">
        <v>37131.91</v>
      </c>
      <c r="AK150" s="1">
        <v>0</v>
      </c>
      <c r="AL150" s="1">
        <v>48276.86</v>
      </c>
      <c r="AM150" s="8">
        <f t="shared" si="45"/>
        <v>0</v>
      </c>
      <c r="AN150" s="8">
        <f t="shared" si="46"/>
        <v>1164144.94</v>
      </c>
      <c r="AO150" s="23">
        <f t="shared" si="47"/>
        <v>1164144.94</v>
      </c>
      <c r="AP150" s="9"/>
      <c r="AQ150" s="9"/>
      <c r="AR150" s="9"/>
      <c r="AS150" s="9"/>
      <c r="AT150" s="9">
        <f t="shared" si="53"/>
        <v>59.526999999999994</v>
      </c>
      <c r="AU150" s="9">
        <f>AO150+AP150+AQ150+AR150+AS150</f>
        <v>1164144.94</v>
      </c>
      <c r="AV150" s="2">
        <f t="shared" si="54"/>
        <v>732.64</v>
      </c>
      <c r="AW150" s="2">
        <v>2976.35</v>
      </c>
      <c r="AX150" s="1">
        <v>87013.2</v>
      </c>
      <c r="AY150" s="1"/>
      <c r="AZ150" s="26">
        <f t="shared" si="51"/>
        <v>-490265.71</v>
      </c>
      <c r="BA150" s="81">
        <v>542347.89</v>
      </c>
      <c r="BB150" s="1"/>
    </row>
    <row r="151" spans="1:54" ht="15.75" customHeight="1">
      <c r="A151" s="1">
        <v>144</v>
      </c>
      <c r="B151" s="1" t="s">
        <v>129</v>
      </c>
      <c r="C151" s="1">
        <v>4433</v>
      </c>
      <c r="D151" s="1">
        <v>96.8</v>
      </c>
      <c r="E151" s="1">
        <f t="shared" si="52"/>
        <v>4529.8</v>
      </c>
      <c r="F151" s="1">
        <v>13.78</v>
      </c>
      <c r="G151" s="2">
        <f t="shared" si="41"/>
        <v>62420.644</v>
      </c>
      <c r="H151" s="2">
        <f t="shared" si="42"/>
        <v>374523.864</v>
      </c>
      <c r="I151" s="2">
        <f t="shared" si="49"/>
        <v>13.78</v>
      </c>
      <c r="J151" s="2">
        <f t="shared" si="50"/>
        <v>62420.644</v>
      </c>
      <c r="K151" s="2">
        <f t="shared" si="43"/>
        <v>374523.864</v>
      </c>
      <c r="L151" s="11">
        <f t="shared" si="48"/>
        <v>749047.728</v>
      </c>
      <c r="M151" s="26"/>
      <c r="N151" s="29">
        <f t="shared" si="44"/>
        <v>749047.728</v>
      </c>
      <c r="O151" s="1">
        <v>0</v>
      </c>
      <c r="P151" s="1">
        <v>217441.13</v>
      </c>
      <c r="Q151" s="1">
        <v>0</v>
      </c>
      <c r="R151" s="1">
        <v>276560.52</v>
      </c>
      <c r="S151" s="61">
        <v>0</v>
      </c>
      <c r="T151" s="1">
        <v>35800.54</v>
      </c>
      <c r="U151" s="28">
        <v>0</v>
      </c>
      <c r="V151" s="28">
        <v>24153.42</v>
      </c>
      <c r="W151" s="54">
        <v>0</v>
      </c>
      <c r="X151" s="54">
        <v>40616.26</v>
      </c>
      <c r="Y151" s="1">
        <v>0</v>
      </c>
      <c r="Z151" s="1">
        <v>82974.35</v>
      </c>
      <c r="AA151" s="28">
        <v>0</v>
      </c>
      <c r="AB151" s="28">
        <v>99040.66</v>
      </c>
      <c r="AC151" s="62">
        <v>0</v>
      </c>
      <c r="AD151" s="62">
        <v>48894.83</v>
      </c>
      <c r="AE151" s="28">
        <v>0</v>
      </c>
      <c r="AF151" s="28">
        <v>56101.56</v>
      </c>
      <c r="AG151" s="28">
        <v>0</v>
      </c>
      <c r="AH151" s="28">
        <v>36620.03</v>
      </c>
      <c r="AI151" s="1">
        <v>0</v>
      </c>
      <c r="AJ151" s="1">
        <v>43037.87</v>
      </c>
      <c r="AK151" s="1">
        <v>0</v>
      </c>
      <c r="AL151" s="1">
        <v>40769.53</v>
      </c>
      <c r="AM151" s="8">
        <f t="shared" si="45"/>
        <v>0</v>
      </c>
      <c r="AN151" s="8">
        <f t="shared" si="46"/>
        <v>1002010.7000000001</v>
      </c>
      <c r="AO151" s="23">
        <f t="shared" si="47"/>
        <v>1002010.7000000001</v>
      </c>
      <c r="AP151" s="9"/>
      <c r="AQ151" s="9"/>
      <c r="AR151" s="9"/>
      <c r="AS151" s="9"/>
      <c r="AT151" s="9">
        <f t="shared" si="53"/>
        <v>58.8874</v>
      </c>
      <c r="AU151" s="9">
        <f>AO151+AP151+AQ151+AR151+AS151</f>
        <v>1002010.7000000001</v>
      </c>
      <c r="AV151" s="2">
        <f t="shared" si="54"/>
        <v>724.768</v>
      </c>
      <c r="AW151" s="2">
        <v>2944.7</v>
      </c>
      <c r="AX151" s="1">
        <v>21618.03</v>
      </c>
      <c r="AY151" s="1"/>
      <c r="AZ151" s="26">
        <f t="shared" si="51"/>
        <v>-270911.5340000001</v>
      </c>
      <c r="BA151" s="81">
        <v>275023.76</v>
      </c>
      <c r="BB151" s="1"/>
    </row>
    <row r="152" spans="1:54" ht="15.75" customHeight="1">
      <c r="A152" s="1">
        <v>145</v>
      </c>
      <c r="B152" s="1" t="s">
        <v>130</v>
      </c>
      <c r="C152" s="1">
        <v>5244.7</v>
      </c>
      <c r="D152" s="1">
        <v>0</v>
      </c>
      <c r="E152" s="1">
        <f t="shared" si="52"/>
        <v>5244.7</v>
      </c>
      <c r="F152" s="1">
        <v>14.02</v>
      </c>
      <c r="G152" s="2">
        <f t="shared" si="41"/>
        <v>73530.69399999999</v>
      </c>
      <c r="H152" s="2">
        <f t="shared" si="42"/>
        <v>441184.16399999993</v>
      </c>
      <c r="I152" s="2">
        <f t="shared" si="49"/>
        <v>14.02</v>
      </c>
      <c r="J152" s="2">
        <f t="shared" si="50"/>
        <v>73530.69399999999</v>
      </c>
      <c r="K152" s="2">
        <f t="shared" si="43"/>
        <v>441184.16399999993</v>
      </c>
      <c r="L152" s="11">
        <f t="shared" si="48"/>
        <v>882368.3279999999</v>
      </c>
      <c r="M152" s="26"/>
      <c r="N152" s="29">
        <f t="shared" si="44"/>
        <v>882368.3279999999</v>
      </c>
      <c r="O152" s="1">
        <v>0</v>
      </c>
      <c r="P152" s="1">
        <v>38214.65</v>
      </c>
      <c r="Q152" s="1">
        <v>0</v>
      </c>
      <c r="R152" s="1">
        <v>102950.45</v>
      </c>
      <c r="S152" s="61">
        <v>0</v>
      </c>
      <c r="T152" s="1">
        <v>32004.65</v>
      </c>
      <c r="U152" s="28">
        <v>0</v>
      </c>
      <c r="V152" s="28">
        <v>45319.28</v>
      </c>
      <c r="W152" s="54">
        <v>0</v>
      </c>
      <c r="X152" s="54">
        <v>30214.6</v>
      </c>
      <c r="Y152" s="1">
        <v>0</v>
      </c>
      <c r="Z152" s="1">
        <v>46532.83</v>
      </c>
      <c r="AA152" s="28">
        <v>0</v>
      </c>
      <c r="AB152" s="28">
        <v>51058.678</v>
      </c>
      <c r="AC152" s="62">
        <v>0</v>
      </c>
      <c r="AD152" s="62">
        <v>179832.83</v>
      </c>
      <c r="AE152" s="28">
        <v>0</v>
      </c>
      <c r="AF152" s="28">
        <v>46421.71</v>
      </c>
      <c r="AG152" s="28">
        <v>0</v>
      </c>
      <c r="AH152" s="28">
        <v>42029.68</v>
      </c>
      <c r="AI152" s="1">
        <v>0</v>
      </c>
      <c r="AJ152" s="1">
        <v>24882.63</v>
      </c>
      <c r="AK152" s="1">
        <v>0</v>
      </c>
      <c r="AL152" s="1">
        <v>108884.11</v>
      </c>
      <c r="AM152" s="8">
        <f t="shared" si="45"/>
        <v>0</v>
      </c>
      <c r="AN152" s="8">
        <f t="shared" si="46"/>
        <v>748346.098</v>
      </c>
      <c r="AO152" s="23">
        <f t="shared" si="47"/>
        <v>748346.098</v>
      </c>
      <c r="AP152" s="9"/>
      <c r="AQ152" s="9"/>
      <c r="AR152" s="9"/>
      <c r="AS152" s="9"/>
      <c r="AT152" s="9">
        <f t="shared" si="53"/>
        <v>68.1811</v>
      </c>
      <c r="AU152" s="9">
        <f>AO152+AP152+AQ152+AR152+AS152</f>
        <v>748346.098</v>
      </c>
      <c r="AV152" s="2">
        <f t="shared" si="54"/>
        <v>839.152</v>
      </c>
      <c r="AW152" s="2">
        <v>3409.38</v>
      </c>
      <c r="AX152" s="1">
        <v>-25676.72</v>
      </c>
      <c r="AY152" s="1"/>
      <c r="AZ152" s="26">
        <f t="shared" si="51"/>
        <v>163947.48199999987</v>
      </c>
      <c r="BA152" s="81">
        <v>487214.38</v>
      </c>
      <c r="BB152" s="1"/>
    </row>
    <row r="153" spans="1:54" ht="15.75" customHeight="1">
      <c r="A153" s="1">
        <v>146</v>
      </c>
      <c r="B153" s="1" t="s">
        <v>131</v>
      </c>
      <c r="C153" s="1">
        <v>2520.96</v>
      </c>
      <c r="D153" s="1">
        <v>0</v>
      </c>
      <c r="E153" s="1">
        <f t="shared" si="52"/>
        <v>2520.96</v>
      </c>
      <c r="F153" s="1">
        <v>14.3</v>
      </c>
      <c r="G153" s="2">
        <f t="shared" si="41"/>
        <v>36049.728</v>
      </c>
      <c r="H153" s="2">
        <f t="shared" si="42"/>
        <v>216298.36800000002</v>
      </c>
      <c r="I153" s="2">
        <f t="shared" si="49"/>
        <v>14.3</v>
      </c>
      <c r="J153" s="2">
        <f t="shared" si="50"/>
        <v>36049.728</v>
      </c>
      <c r="K153" s="2">
        <f t="shared" si="43"/>
        <v>216298.36800000002</v>
      </c>
      <c r="L153" s="11">
        <f t="shared" si="48"/>
        <v>432596.73600000003</v>
      </c>
      <c r="M153" s="26"/>
      <c r="N153" s="29">
        <f t="shared" si="44"/>
        <v>432596.73600000003</v>
      </c>
      <c r="O153" s="1">
        <v>0</v>
      </c>
      <c r="P153" s="1">
        <v>10713.82</v>
      </c>
      <c r="Q153" s="1">
        <v>0</v>
      </c>
      <c r="R153" s="1">
        <v>10713.82</v>
      </c>
      <c r="S153" s="61">
        <v>0</v>
      </c>
      <c r="T153" s="1">
        <v>14693.38</v>
      </c>
      <c r="U153" s="28">
        <v>0</v>
      </c>
      <c r="V153" s="28">
        <v>10713.82</v>
      </c>
      <c r="W153" s="54">
        <v>0</v>
      </c>
      <c r="X153" s="54">
        <v>7585.02</v>
      </c>
      <c r="Y153" s="1">
        <v>0</v>
      </c>
      <c r="Z153" s="1">
        <v>7329.7</v>
      </c>
      <c r="AA153" s="28">
        <v>0</v>
      </c>
      <c r="AB153" s="28">
        <v>12141.232</v>
      </c>
      <c r="AC153" s="62">
        <v>0</v>
      </c>
      <c r="AD153" s="62">
        <v>8748.79</v>
      </c>
      <c r="AE153" s="28">
        <v>0</v>
      </c>
      <c r="AF153" s="28">
        <v>6251.83</v>
      </c>
      <c r="AG153" s="28">
        <v>0</v>
      </c>
      <c r="AH153" s="28">
        <v>9119.14</v>
      </c>
      <c r="AI153" s="1">
        <v>0</v>
      </c>
      <c r="AJ153" s="1">
        <v>6251.83</v>
      </c>
      <c r="AK153" s="1">
        <v>0</v>
      </c>
      <c r="AL153" s="1">
        <v>7585.02</v>
      </c>
      <c r="AM153" s="8">
        <f t="shared" si="45"/>
        <v>0</v>
      </c>
      <c r="AN153" s="8">
        <f t="shared" si="46"/>
        <v>111847.402</v>
      </c>
      <c r="AO153" s="23">
        <f t="shared" si="47"/>
        <v>111847.402</v>
      </c>
      <c r="AP153" s="9"/>
      <c r="AQ153" s="9"/>
      <c r="AR153" s="9">
        <v>936.43</v>
      </c>
      <c r="AS153" s="9"/>
      <c r="AT153" s="9"/>
      <c r="AU153" s="9">
        <f>AO153+AP153+AQ153+AR153+AS153+AT153</f>
        <v>112783.832</v>
      </c>
      <c r="AV153" s="70"/>
      <c r="AW153" s="70"/>
      <c r="AX153" s="1">
        <v>0</v>
      </c>
      <c r="AY153" s="1"/>
      <c r="AZ153" s="26">
        <f t="shared" si="51"/>
        <v>319812.90400000004</v>
      </c>
      <c r="BA153" s="81">
        <v>191583.81</v>
      </c>
      <c r="BB153" s="1"/>
    </row>
    <row r="154" spans="1:54" ht="15">
      <c r="A154" s="1">
        <v>147</v>
      </c>
      <c r="B154" s="1" t="s">
        <v>132</v>
      </c>
      <c r="C154" s="1">
        <v>6040.8</v>
      </c>
      <c r="D154" s="1">
        <v>0</v>
      </c>
      <c r="E154" s="1">
        <f t="shared" si="52"/>
        <v>6040.8</v>
      </c>
      <c r="F154" s="1">
        <v>14.38</v>
      </c>
      <c r="G154" s="2">
        <f t="shared" si="41"/>
        <v>86866.70400000001</v>
      </c>
      <c r="H154" s="2">
        <f t="shared" si="42"/>
        <v>521200.22400000005</v>
      </c>
      <c r="I154" s="2">
        <f t="shared" si="49"/>
        <v>14.38</v>
      </c>
      <c r="J154" s="2">
        <f t="shared" si="50"/>
        <v>86866.70400000001</v>
      </c>
      <c r="K154" s="2">
        <f t="shared" si="43"/>
        <v>521200.22400000005</v>
      </c>
      <c r="L154" s="11">
        <f t="shared" si="48"/>
        <v>1042400.4480000001</v>
      </c>
      <c r="M154" s="26"/>
      <c r="N154" s="29">
        <f t="shared" si="44"/>
        <v>1042400.4480000001</v>
      </c>
      <c r="O154" s="1">
        <v>15387.1</v>
      </c>
      <c r="P154" s="1">
        <v>15188.37</v>
      </c>
      <c r="Q154" s="1">
        <v>27624.6</v>
      </c>
      <c r="R154" s="1">
        <v>17576.23</v>
      </c>
      <c r="S154" s="61">
        <v>166241.202</v>
      </c>
      <c r="T154" s="1">
        <v>15188.37</v>
      </c>
      <c r="U154" s="28">
        <v>10690.092</v>
      </c>
      <c r="V154" s="28">
        <v>16503.54</v>
      </c>
      <c r="W154" s="54">
        <v>25800.582000000002</v>
      </c>
      <c r="X154" s="54">
        <v>29314.9</v>
      </c>
      <c r="Y154" s="1">
        <v>37346.79</v>
      </c>
      <c r="Z154" s="1">
        <v>24377.09</v>
      </c>
      <c r="AA154" s="28">
        <v>22769.292</v>
      </c>
      <c r="AB154" s="28">
        <v>29692.484</v>
      </c>
      <c r="AC154" s="62">
        <v>115912.142</v>
      </c>
      <c r="AD154" s="62">
        <v>23778.69</v>
      </c>
      <c r="AE154" s="28">
        <v>44399.51</v>
      </c>
      <c r="AF154" s="28">
        <v>20547.32</v>
      </c>
      <c r="AG154" s="28">
        <v>11214.842</v>
      </c>
      <c r="AH154" s="28">
        <v>15824.03</v>
      </c>
      <c r="AI154" s="1">
        <v>12978.13</v>
      </c>
      <c r="AJ154" s="1">
        <v>15188.37</v>
      </c>
      <c r="AK154" s="1">
        <v>66445.01</v>
      </c>
      <c r="AL154" s="1">
        <v>20156.66</v>
      </c>
      <c r="AM154" s="8">
        <f t="shared" si="45"/>
        <v>556809.292</v>
      </c>
      <c r="AN154" s="8">
        <f t="shared" si="46"/>
        <v>243336.054</v>
      </c>
      <c r="AO154" s="23">
        <f t="shared" si="47"/>
        <v>800145.346</v>
      </c>
      <c r="AP154" s="17"/>
      <c r="AQ154" s="9"/>
      <c r="AR154" s="9"/>
      <c r="AS154" s="9"/>
      <c r="AT154" s="9">
        <f aca="true" t="shared" si="55" ref="AT154:AT163">0.013*E154</f>
        <v>78.5304</v>
      </c>
      <c r="AU154" s="9">
        <f aca="true" t="shared" si="56" ref="AU154:AU159">AO154+AP154+AQ154+AR154+AS154</f>
        <v>800145.346</v>
      </c>
      <c r="AV154" s="2">
        <f>(E154*0.08)*2</f>
        <v>966.528</v>
      </c>
      <c r="AW154" s="2">
        <v>3926.52</v>
      </c>
      <c r="AX154" s="1">
        <v>-2831</v>
      </c>
      <c r="AY154" s="1"/>
      <c r="AZ154" s="26">
        <f t="shared" si="51"/>
        <v>249979.15000000005</v>
      </c>
      <c r="BA154" s="81">
        <v>298861.76</v>
      </c>
      <c r="BB154" s="1"/>
    </row>
    <row r="155" spans="1:54" ht="15.75" customHeight="1">
      <c r="A155" s="1">
        <v>148</v>
      </c>
      <c r="B155" s="1" t="s">
        <v>133</v>
      </c>
      <c r="C155" s="1">
        <v>495</v>
      </c>
      <c r="D155" s="1">
        <v>115.3</v>
      </c>
      <c r="E155" s="1">
        <f t="shared" si="52"/>
        <v>610.3</v>
      </c>
      <c r="F155" s="1">
        <v>12.62</v>
      </c>
      <c r="G155" s="2">
        <f t="shared" si="41"/>
        <v>7701.985999999999</v>
      </c>
      <c r="H155" s="2">
        <f t="shared" si="42"/>
        <v>46211.916</v>
      </c>
      <c r="I155" s="2">
        <f t="shared" si="49"/>
        <v>12.62</v>
      </c>
      <c r="J155" s="2">
        <f t="shared" si="50"/>
        <v>7701.985999999999</v>
      </c>
      <c r="K155" s="2">
        <f t="shared" si="43"/>
        <v>46211.916</v>
      </c>
      <c r="L155" s="11">
        <f t="shared" si="48"/>
        <v>92423.832</v>
      </c>
      <c r="M155" s="26">
        <v>-2068.0846000000092</v>
      </c>
      <c r="N155" s="29">
        <f t="shared" si="44"/>
        <v>90355.7474</v>
      </c>
      <c r="O155" s="1">
        <v>0</v>
      </c>
      <c r="P155" s="1">
        <v>3463.14</v>
      </c>
      <c r="Q155" s="1">
        <v>0</v>
      </c>
      <c r="R155" s="1">
        <v>1721.97</v>
      </c>
      <c r="S155" s="61">
        <v>1160.41</v>
      </c>
      <c r="T155" s="1">
        <v>1721.97</v>
      </c>
      <c r="U155" s="28">
        <v>0</v>
      </c>
      <c r="V155" s="28">
        <v>1721.97</v>
      </c>
      <c r="W155" s="54">
        <v>0</v>
      </c>
      <c r="X155" s="54">
        <v>1721.97</v>
      </c>
      <c r="Y155" s="1">
        <v>0</v>
      </c>
      <c r="Z155" s="1">
        <v>1721.97</v>
      </c>
      <c r="AA155" s="28">
        <v>0</v>
      </c>
      <c r="AB155" s="28">
        <v>1721.974</v>
      </c>
      <c r="AC155" s="62">
        <v>9817.38</v>
      </c>
      <c r="AD155" s="62">
        <v>1721.97</v>
      </c>
      <c r="AE155" s="28">
        <v>0</v>
      </c>
      <c r="AF155" s="28">
        <v>1721.97</v>
      </c>
      <c r="AG155" s="28">
        <v>1474.03</v>
      </c>
      <c r="AH155" s="28">
        <v>2357.63</v>
      </c>
      <c r="AI155" s="1">
        <v>1439.64</v>
      </c>
      <c r="AJ155" s="1">
        <v>13286.85</v>
      </c>
      <c r="AK155" s="1">
        <v>4098.22</v>
      </c>
      <c r="AL155" s="1">
        <v>32567.74</v>
      </c>
      <c r="AM155" s="8">
        <f t="shared" si="45"/>
        <v>17989.68</v>
      </c>
      <c r="AN155" s="8">
        <f t="shared" si="46"/>
        <v>65451.123999999996</v>
      </c>
      <c r="AO155" s="23">
        <f t="shared" si="47"/>
        <v>83440.804</v>
      </c>
      <c r="AP155" s="9"/>
      <c r="AQ155" s="9"/>
      <c r="AR155" s="9"/>
      <c r="AS155" s="9"/>
      <c r="AT155" s="9">
        <f t="shared" si="55"/>
        <v>7.933899999999999</v>
      </c>
      <c r="AU155" s="9">
        <f t="shared" si="56"/>
        <v>83440.804</v>
      </c>
      <c r="AV155" s="2">
        <v>750.67</v>
      </c>
      <c r="AW155" s="2">
        <v>396.7</v>
      </c>
      <c r="AX155" s="1">
        <v>11310.74</v>
      </c>
      <c r="AY155" s="1"/>
      <c r="AZ155" s="26">
        <f t="shared" si="51"/>
        <v>-3248.4266000000107</v>
      </c>
      <c r="BA155" s="81">
        <v>43440.11</v>
      </c>
      <c r="BB155" s="1"/>
    </row>
    <row r="156" spans="1:54" ht="15.75" customHeight="1">
      <c r="A156" s="1">
        <v>149</v>
      </c>
      <c r="B156" s="1" t="s">
        <v>134</v>
      </c>
      <c r="C156" s="1">
        <v>473.8</v>
      </c>
      <c r="D156" s="1">
        <v>0</v>
      </c>
      <c r="E156" s="1">
        <f t="shared" si="52"/>
        <v>473.8</v>
      </c>
      <c r="F156" s="1">
        <v>12.62</v>
      </c>
      <c r="G156" s="2">
        <f t="shared" si="41"/>
        <v>5979.356</v>
      </c>
      <c r="H156" s="2">
        <f t="shared" si="42"/>
        <v>35876.136</v>
      </c>
      <c r="I156" s="2">
        <f t="shared" si="49"/>
        <v>12.62</v>
      </c>
      <c r="J156" s="2">
        <f t="shared" si="50"/>
        <v>5979.356</v>
      </c>
      <c r="K156" s="2">
        <f t="shared" si="43"/>
        <v>35876.136</v>
      </c>
      <c r="L156" s="11">
        <f t="shared" si="48"/>
        <v>71752.272</v>
      </c>
      <c r="M156" s="26"/>
      <c r="N156" s="29">
        <f t="shared" si="44"/>
        <v>71752.272</v>
      </c>
      <c r="O156" s="1">
        <v>777.03</v>
      </c>
      <c r="P156" s="1">
        <v>1383.45</v>
      </c>
      <c r="Q156" s="1">
        <v>777.03</v>
      </c>
      <c r="R156" s="1">
        <v>1383.45</v>
      </c>
      <c r="S156" s="61">
        <v>1937.442</v>
      </c>
      <c r="T156" s="1">
        <v>1383.45</v>
      </c>
      <c r="U156" s="28">
        <v>777.0319999999999</v>
      </c>
      <c r="V156" s="28">
        <v>1383.45</v>
      </c>
      <c r="W156" s="54">
        <v>1445.09</v>
      </c>
      <c r="X156" s="54">
        <v>1383.45</v>
      </c>
      <c r="Y156" s="1">
        <v>1445.09</v>
      </c>
      <c r="Z156" s="1">
        <v>1383.45</v>
      </c>
      <c r="AA156" s="28">
        <v>1445.09</v>
      </c>
      <c r="AB156" s="28">
        <v>1383.4540000000002</v>
      </c>
      <c r="AC156" s="62">
        <v>1445.09</v>
      </c>
      <c r="AD156" s="62">
        <v>1383.45</v>
      </c>
      <c r="AE156" s="28">
        <v>1445.09</v>
      </c>
      <c r="AF156" s="28">
        <v>1383.45</v>
      </c>
      <c r="AG156" s="28">
        <v>1301.782</v>
      </c>
      <c r="AH156" s="28">
        <v>2019.11</v>
      </c>
      <c r="AI156" s="1">
        <v>777.03</v>
      </c>
      <c r="AJ156" s="1">
        <v>1383.45</v>
      </c>
      <c r="AK156" s="1">
        <v>3731.23</v>
      </c>
      <c r="AL156" s="1">
        <v>1383.45</v>
      </c>
      <c r="AM156" s="8">
        <f t="shared" si="45"/>
        <v>17304.026</v>
      </c>
      <c r="AN156" s="8">
        <f t="shared" si="46"/>
        <v>17237.064000000002</v>
      </c>
      <c r="AO156" s="23">
        <f t="shared" si="47"/>
        <v>34541.090000000004</v>
      </c>
      <c r="AP156" s="9"/>
      <c r="AQ156" s="9"/>
      <c r="AR156" s="9"/>
      <c r="AS156" s="9"/>
      <c r="AT156" s="9">
        <f t="shared" si="55"/>
        <v>6.1594</v>
      </c>
      <c r="AU156" s="9">
        <f t="shared" si="56"/>
        <v>34541.090000000004</v>
      </c>
      <c r="AV156" s="2">
        <v>582.77</v>
      </c>
      <c r="AW156" s="2">
        <v>307.71</v>
      </c>
      <c r="AX156" s="1">
        <v>-1590.32</v>
      </c>
      <c r="AY156" s="1"/>
      <c r="AZ156" s="26">
        <f t="shared" si="51"/>
        <v>39691.98199999999</v>
      </c>
      <c r="BA156" s="81">
        <v>8352.01</v>
      </c>
      <c r="BB156" s="1"/>
    </row>
    <row r="157" spans="1:54" ht="15.75" customHeight="1">
      <c r="A157" s="1">
        <v>150</v>
      </c>
      <c r="B157" s="1" t="s">
        <v>135</v>
      </c>
      <c r="C157" s="1">
        <v>2769.2</v>
      </c>
      <c r="D157" s="1">
        <v>767</v>
      </c>
      <c r="E157" s="1">
        <f t="shared" si="52"/>
        <v>3536.2</v>
      </c>
      <c r="F157" s="1">
        <v>13.22</v>
      </c>
      <c r="G157" s="2">
        <f t="shared" si="41"/>
        <v>46748.564</v>
      </c>
      <c r="H157" s="2">
        <f t="shared" si="42"/>
        <v>280491.38399999996</v>
      </c>
      <c r="I157" s="2">
        <f t="shared" si="49"/>
        <v>13.22</v>
      </c>
      <c r="J157" s="2">
        <f t="shared" si="50"/>
        <v>46748.564</v>
      </c>
      <c r="K157" s="2">
        <f t="shared" si="43"/>
        <v>280491.38399999996</v>
      </c>
      <c r="L157" s="11">
        <f t="shared" si="48"/>
        <v>560982.7679999999</v>
      </c>
      <c r="M157" s="26"/>
      <c r="N157" s="29">
        <f t="shared" si="44"/>
        <v>560982.7679999999</v>
      </c>
      <c r="O157" s="1">
        <v>0</v>
      </c>
      <c r="P157" s="1">
        <v>38823.83</v>
      </c>
      <c r="Q157" s="1">
        <v>0</v>
      </c>
      <c r="R157" s="1">
        <v>67293.16</v>
      </c>
      <c r="S157" s="61">
        <v>0</v>
      </c>
      <c r="T157" s="1">
        <v>16482.05</v>
      </c>
      <c r="U157" s="28">
        <v>0</v>
      </c>
      <c r="V157" s="28">
        <v>40292.81</v>
      </c>
      <c r="W157" s="54">
        <v>0</v>
      </c>
      <c r="X157" s="54">
        <v>27042.16</v>
      </c>
      <c r="Y157" s="1">
        <v>0</v>
      </c>
      <c r="Z157" s="1">
        <v>33857.36</v>
      </c>
      <c r="AA157" s="28">
        <v>0</v>
      </c>
      <c r="AB157" s="28">
        <v>38831.08</v>
      </c>
      <c r="AC157" s="62">
        <v>0</v>
      </c>
      <c r="AD157" s="62">
        <v>25487.11</v>
      </c>
      <c r="AE157" s="28">
        <v>0</v>
      </c>
      <c r="AF157" s="28">
        <v>22313.43</v>
      </c>
      <c r="AG157" s="28">
        <v>0</v>
      </c>
      <c r="AH157" s="28">
        <v>30984.91</v>
      </c>
      <c r="AI157" s="1">
        <v>0</v>
      </c>
      <c r="AJ157" s="1">
        <v>15239.83</v>
      </c>
      <c r="AK157" s="1">
        <v>0</v>
      </c>
      <c r="AL157" s="1">
        <v>15239.83</v>
      </c>
      <c r="AM157" s="8">
        <f t="shared" si="45"/>
        <v>0</v>
      </c>
      <c r="AN157" s="8">
        <f t="shared" si="46"/>
        <v>371887.56</v>
      </c>
      <c r="AO157" s="23">
        <f t="shared" si="47"/>
        <v>371887.56</v>
      </c>
      <c r="AP157" s="9"/>
      <c r="AQ157" s="9"/>
      <c r="AR157" s="9"/>
      <c r="AS157" s="9"/>
      <c r="AT157" s="9">
        <f t="shared" si="55"/>
        <v>45.9706</v>
      </c>
      <c r="AU157" s="9">
        <f t="shared" si="56"/>
        <v>371887.56</v>
      </c>
      <c r="AV157" s="2">
        <f>(E157*0.08)*2</f>
        <v>565.792</v>
      </c>
      <c r="AW157" s="2"/>
      <c r="AX157" s="1">
        <v>7669.28</v>
      </c>
      <c r="AY157" s="1"/>
      <c r="AZ157" s="26">
        <f t="shared" si="51"/>
        <v>181991.7199999999</v>
      </c>
      <c r="BA157" s="81">
        <v>225053.63</v>
      </c>
      <c r="BB157" s="1"/>
    </row>
    <row r="158" spans="1:54" ht="15.75" customHeight="1">
      <c r="A158" s="1">
        <v>151</v>
      </c>
      <c r="B158" s="1" t="s">
        <v>136</v>
      </c>
      <c r="C158" s="1">
        <v>402.2</v>
      </c>
      <c r="D158" s="1">
        <v>0</v>
      </c>
      <c r="E158" s="1">
        <f t="shared" si="52"/>
        <v>402.2</v>
      </c>
      <c r="F158" s="1">
        <v>12.62</v>
      </c>
      <c r="G158" s="2">
        <f t="shared" si="41"/>
        <v>5075.763999999999</v>
      </c>
      <c r="H158" s="2">
        <f t="shared" si="42"/>
        <v>30454.583999999995</v>
      </c>
      <c r="I158" s="2">
        <f t="shared" si="49"/>
        <v>12.62</v>
      </c>
      <c r="J158" s="2">
        <f t="shared" si="50"/>
        <v>5075.763999999999</v>
      </c>
      <c r="K158" s="2">
        <f t="shared" si="43"/>
        <v>30454.583999999995</v>
      </c>
      <c r="L158" s="11">
        <f t="shared" si="48"/>
        <v>60909.16799999999</v>
      </c>
      <c r="M158" s="26"/>
      <c r="N158" s="29">
        <f t="shared" si="44"/>
        <v>60909.16799999999</v>
      </c>
      <c r="O158" s="1">
        <v>0</v>
      </c>
      <c r="P158" s="1">
        <v>1659.13</v>
      </c>
      <c r="Q158" s="1">
        <v>0</v>
      </c>
      <c r="R158" s="1">
        <v>1953.47</v>
      </c>
      <c r="S158" s="61">
        <v>0</v>
      </c>
      <c r="T158" s="1">
        <v>2819.54</v>
      </c>
      <c r="U158" s="28">
        <v>0</v>
      </c>
      <c r="V158" s="28">
        <v>4925.44</v>
      </c>
      <c r="W158" s="54">
        <v>0</v>
      </c>
      <c r="X158" s="54">
        <v>2226.94</v>
      </c>
      <c r="Y158" s="1">
        <v>0</v>
      </c>
      <c r="Z158" s="1">
        <v>2226.94</v>
      </c>
      <c r="AA158" s="28">
        <v>0</v>
      </c>
      <c r="AB158" s="28">
        <v>2226.9309999999996</v>
      </c>
      <c r="AC158" s="62">
        <v>0</v>
      </c>
      <c r="AD158" s="62">
        <v>2226.94</v>
      </c>
      <c r="AE158" s="28">
        <v>0</v>
      </c>
      <c r="AF158" s="28">
        <v>2226.94</v>
      </c>
      <c r="AG158" s="28">
        <v>0</v>
      </c>
      <c r="AH158" s="28">
        <v>1659.13</v>
      </c>
      <c r="AI158" s="1">
        <v>0</v>
      </c>
      <c r="AJ158" s="1">
        <v>1659.13</v>
      </c>
      <c r="AK158" s="1">
        <v>0</v>
      </c>
      <c r="AL158" s="1">
        <v>1659.13</v>
      </c>
      <c r="AM158" s="8">
        <f t="shared" si="45"/>
        <v>0</v>
      </c>
      <c r="AN158" s="8">
        <f t="shared" si="46"/>
        <v>27469.661</v>
      </c>
      <c r="AO158" s="23">
        <f t="shared" si="47"/>
        <v>27469.661</v>
      </c>
      <c r="AP158" s="9"/>
      <c r="AQ158" s="9"/>
      <c r="AR158" s="9"/>
      <c r="AS158" s="9"/>
      <c r="AT158" s="9">
        <f t="shared" si="55"/>
        <v>5.228599999999999</v>
      </c>
      <c r="AU158" s="9">
        <f t="shared" si="56"/>
        <v>27469.661</v>
      </c>
      <c r="AV158" s="2">
        <f>(E158*0.08)*2</f>
        <v>64.352</v>
      </c>
      <c r="AW158" s="2"/>
      <c r="AX158" s="1">
        <v>4079.77</v>
      </c>
      <c r="AY158" s="1"/>
      <c r="AZ158" s="26">
        <f t="shared" si="51"/>
        <v>29424.08899999999</v>
      </c>
      <c r="BA158" s="81">
        <v>14924.77</v>
      </c>
      <c r="BB158" s="1"/>
    </row>
    <row r="159" spans="1:54" ht="15.75" customHeight="1">
      <c r="A159" s="1">
        <v>152</v>
      </c>
      <c r="B159" s="1" t="s">
        <v>137</v>
      </c>
      <c r="C159" s="1">
        <v>3974.5</v>
      </c>
      <c r="D159" s="1">
        <v>824.9</v>
      </c>
      <c r="E159" s="1">
        <f t="shared" si="52"/>
        <v>4799.4</v>
      </c>
      <c r="F159" s="1">
        <v>13.82</v>
      </c>
      <c r="G159" s="2">
        <f t="shared" si="41"/>
        <v>66327.708</v>
      </c>
      <c r="H159" s="2">
        <f t="shared" si="42"/>
        <v>397966.248</v>
      </c>
      <c r="I159" s="2">
        <f t="shared" si="49"/>
        <v>13.82</v>
      </c>
      <c r="J159" s="2">
        <f t="shared" si="50"/>
        <v>66327.708</v>
      </c>
      <c r="K159" s="2">
        <f t="shared" si="43"/>
        <v>397966.248</v>
      </c>
      <c r="L159" s="11">
        <f t="shared" si="48"/>
        <v>795932.496</v>
      </c>
      <c r="M159" s="26">
        <v>-372976.3672000002</v>
      </c>
      <c r="N159" s="29">
        <f t="shared" si="44"/>
        <v>422956.12879999983</v>
      </c>
      <c r="O159" s="1">
        <v>0</v>
      </c>
      <c r="P159" s="1">
        <v>38075.72</v>
      </c>
      <c r="Q159" s="1">
        <v>0</v>
      </c>
      <c r="R159" s="1">
        <v>85756.27</v>
      </c>
      <c r="S159" s="61">
        <v>0</v>
      </c>
      <c r="T159" s="1">
        <v>51608.96</v>
      </c>
      <c r="U159" s="28">
        <v>0</v>
      </c>
      <c r="V159" s="28">
        <v>27398.99</v>
      </c>
      <c r="W159" s="54">
        <v>0</v>
      </c>
      <c r="X159" s="54">
        <v>48093.04</v>
      </c>
      <c r="Y159" s="1">
        <v>0</v>
      </c>
      <c r="Z159" s="1">
        <v>47802.29</v>
      </c>
      <c r="AA159" s="28">
        <v>0</v>
      </c>
      <c r="AB159" s="28">
        <v>58183.385</v>
      </c>
      <c r="AC159" s="62">
        <v>0</v>
      </c>
      <c r="AD159" s="62">
        <v>41410.07</v>
      </c>
      <c r="AE159" s="28">
        <v>0</v>
      </c>
      <c r="AF159" s="28">
        <v>37151.29</v>
      </c>
      <c r="AG159" s="28">
        <v>0</v>
      </c>
      <c r="AH159" s="28">
        <v>55480.13</v>
      </c>
      <c r="AI159" s="1">
        <v>0</v>
      </c>
      <c r="AJ159" s="1">
        <v>53203.26</v>
      </c>
      <c r="AK159" s="1">
        <v>0</v>
      </c>
      <c r="AL159" s="1">
        <v>24352.17</v>
      </c>
      <c r="AM159" s="8">
        <f t="shared" si="45"/>
        <v>0</v>
      </c>
      <c r="AN159" s="8">
        <f t="shared" si="46"/>
        <v>568515.5750000001</v>
      </c>
      <c r="AO159" s="23">
        <f t="shared" si="47"/>
        <v>568515.5750000001</v>
      </c>
      <c r="AP159" s="9"/>
      <c r="AQ159" s="9">
        <f>1725+44386.28+1725+1725+1725+1725+1725</f>
        <v>54736.28</v>
      </c>
      <c r="AR159" s="9"/>
      <c r="AS159" s="9"/>
      <c r="AT159" s="9">
        <f t="shared" si="55"/>
        <v>62.392199999999995</v>
      </c>
      <c r="AU159" s="9">
        <f t="shared" si="56"/>
        <v>623251.8550000001</v>
      </c>
      <c r="AV159" s="2">
        <f>(E159*0.08)*2</f>
        <v>767.904</v>
      </c>
      <c r="AW159" s="2"/>
      <c r="AX159" s="1">
        <v>77094.7</v>
      </c>
      <c r="AY159" s="1"/>
      <c r="AZ159" s="26">
        <f t="shared" si="51"/>
        <v>-276622.5222000003</v>
      </c>
      <c r="BA159" s="81">
        <v>435389.84</v>
      </c>
      <c r="BB159" s="1"/>
    </row>
    <row r="160" spans="1:54" ht="15.75" customHeight="1">
      <c r="A160" s="1">
        <v>153</v>
      </c>
      <c r="B160" s="1" t="s">
        <v>138</v>
      </c>
      <c r="C160" s="1">
        <v>504.9</v>
      </c>
      <c r="D160" s="1">
        <v>284.8</v>
      </c>
      <c r="E160" s="1">
        <f t="shared" si="52"/>
        <v>789.7</v>
      </c>
      <c r="F160" s="1">
        <v>8.81</v>
      </c>
      <c r="G160" s="2">
        <f t="shared" si="41"/>
        <v>6957.2570000000005</v>
      </c>
      <c r="H160" s="2">
        <f t="shared" si="42"/>
        <v>41743.542</v>
      </c>
      <c r="I160" s="2">
        <f t="shared" si="49"/>
        <v>8.81</v>
      </c>
      <c r="J160" s="2">
        <f t="shared" si="50"/>
        <v>6957.2570000000005</v>
      </c>
      <c r="K160" s="2">
        <f t="shared" si="43"/>
        <v>41743.542</v>
      </c>
      <c r="L160" s="11">
        <f t="shared" si="48"/>
        <v>83487.084</v>
      </c>
      <c r="M160" s="26"/>
      <c r="N160" s="29">
        <f t="shared" si="44"/>
        <v>83487.084</v>
      </c>
      <c r="O160" s="1">
        <v>0</v>
      </c>
      <c r="P160" s="1">
        <v>1958.46</v>
      </c>
      <c r="Q160" s="1">
        <v>0</v>
      </c>
      <c r="R160" s="1">
        <v>2252.8</v>
      </c>
      <c r="S160" s="61">
        <v>0</v>
      </c>
      <c r="T160" s="1">
        <v>3118.87</v>
      </c>
      <c r="U160" s="28">
        <v>0</v>
      </c>
      <c r="V160" s="28">
        <v>4244.32</v>
      </c>
      <c r="W160" s="54">
        <v>0</v>
      </c>
      <c r="X160" s="54">
        <v>1958.46</v>
      </c>
      <c r="Y160" s="1">
        <v>0</v>
      </c>
      <c r="Z160" s="1">
        <v>1958.46</v>
      </c>
      <c r="AA160" s="28">
        <v>0</v>
      </c>
      <c r="AB160" s="28">
        <v>1958.4560000000001</v>
      </c>
      <c r="AC160" s="62">
        <v>0</v>
      </c>
      <c r="AD160" s="62">
        <v>1958.46</v>
      </c>
      <c r="AE160" s="28">
        <v>0</v>
      </c>
      <c r="AF160" s="28">
        <v>1958.46</v>
      </c>
      <c r="AG160" s="28">
        <v>0</v>
      </c>
      <c r="AH160" s="28">
        <v>11501.99</v>
      </c>
      <c r="AI160" s="1">
        <v>0</v>
      </c>
      <c r="AJ160" s="1">
        <v>1958.46</v>
      </c>
      <c r="AK160" s="1">
        <v>0</v>
      </c>
      <c r="AL160" s="1">
        <v>1958.46</v>
      </c>
      <c r="AM160" s="8">
        <f t="shared" si="45"/>
        <v>0</v>
      </c>
      <c r="AN160" s="8">
        <f t="shared" si="46"/>
        <v>36785.655999999995</v>
      </c>
      <c r="AO160" s="23">
        <f t="shared" si="47"/>
        <v>36785.655999999995</v>
      </c>
      <c r="AP160" s="9"/>
      <c r="AQ160" s="9"/>
      <c r="AR160" s="9"/>
      <c r="AS160" s="9"/>
      <c r="AT160" s="9">
        <f t="shared" si="55"/>
        <v>10.2661</v>
      </c>
      <c r="AU160" s="9">
        <f>AO160+AP160+AQ160+AR160+AS160+AT160</f>
        <v>36795.922099999996</v>
      </c>
      <c r="AV160" s="2">
        <f>(E160*0.08)*2</f>
        <v>126.352</v>
      </c>
      <c r="AW160" s="2"/>
      <c r="AX160" s="1">
        <v>-251.39</v>
      </c>
      <c r="AY160" s="1"/>
      <c r="AZ160" s="26">
        <f t="shared" si="51"/>
        <v>47068.903900000005</v>
      </c>
      <c r="BA160" s="81">
        <v>15289.25</v>
      </c>
      <c r="BB160" s="1"/>
    </row>
    <row r="161" spans="1:54" ht="15.75" customHeight="1">
      <c r="A161" s="1">
        <v>154</v>
      </c>
      <c r="B161" s="1" t="s">
        <v>139</v>
      </c>
      <c r="C161" s="1">
        <v>450.3</v>
      </c>
      <c r="D161" s="1">
        <v>0</v>
      </c>
      <c r="E161" s="1">
        <f t="shared" si="52"/>
        <v>450.3</v>
      </c>
      <c r="F161" s="1">
        <v>11.81</v>
      </c>
      <c r="G161" s="2">
        <f t="shared" si="41"/>
        <v>5318.043000000001</v>
      </c>
      <c r="H161" s="2">
        <f t="shared" si="42"/>
        <v>31908.258</v>
      </c>
      <c r="I161" s="2">
        <f t="shared" si="49"/>
        <v>11.81</v>
      </c>
      <c r="J161" s="2">
        <f t="shared" si="50"/>
        <v>5318.043000000001</v>
      </c>
      <c r="K161" s="2">
        <f t="shared" si="43"/>
        <v>31908.258</v>
      </c>
      <c r="L161" s="11">
        <f t="shared" si="48"/>
        <v>63816.516</v>
      </c>
      <c r="M161" s="26"/>
      <c r="N161" s="29">
        <f t="shared" si="44"/>
        <v>63816.516</v>
      </c>
      <c r="O161" s="1">
        <v>0</v>
      </c>
      <c r="P161" s="1">
        <v>1877.89</v>
      </c>
      <c r="Q161" s="1">
        <v>0</v>
      </c>
      <c r="R161" s="1">
        <v>5771.56</v>
      </c>
      <c r="S161" s="61">
        <v>0</v>
      </c>
      <c r="T161" s="1">
        <v>16161.18</v>
      </c>
      <c r="U161" s="28">
        <v>0</v>
      </c>
      <c r="V161" s="28">
        <v>67234.75</v>
      </c>
      <c r="W161" s="54">
        <v>0</v>
      </c>
      <c r="X161" s="54">
        <v>2520.57</v>
      </c>
      <c r="Y161" s="1">
        <v>0</v>
      </c>
      <c r="Z161" s="1">
        <v>2520.57</v>
      </c>
      <c r="AA161" s="28">
        <v>0</v>
      </c>
      <c r="AB161" s="28">
        <v>2520.574</v>
      </c>
      <c r="AC161" s="62">
        <v>0</v>
      </c>
      <c r="AD161" s="62">
        <v>2520.57</v>
      </c>
      <c r="AE161" s="28">
        <v>0</v>
      </c>
      <c r="AF161" s="28">
        <v>2520.57</v>
      </c>
      <c r="AG161" s="28">
        <v>0</v>
      </c>
      <c r="AH161" s="28">
        <v>2402.64</v>
      </c>
      <c r="AI161" s="1">
        <v>0</v>
      </c>
      <c r="AJ161" s="1">
        <v>1877.89</v>
      </c>
      <c r="AK161" s="1">
        <v>0</v>
      </c>
      <c r="AL161" s="1">
        <v>1877.89</v>
      </c>
      <c r="AM161" s="8">
        <f t="shared" si="45"/>
        <v>0</v>
      </c>
      <c r="AN161" s="8">
        <f t="shared" si="46"/>
        <v>109806.65400000002</v>
      </c>
      <c r="AO161" s="23">
        <f t="shared" si="47"/>
        <v>109806.65400000002</v>
      </c>
      <c r="AP161" s="9"/>
      <c r="AQ161" s="9"/>
      <c r="AR161" s="9"/>
      <c r="AS161" s="9"/>
      <c r="AT161" s="9">
        <f t="shared" si="55"/>
        <v>5.853899999999999</v>
      </c>
      <c r="AU161" s="9">
        <f>AO161+AP161+AQ161+AR161+AS161</f>
        <v>109806.65400000002</v>
      </c>
      <c r="AV161" s="2">
        <v>553.87</v>
      </c>
      <c r="AW161" s="2"/>
      <c r="AX161" s="1">
        <v>0</v>
      </c>
      <c r="AY161" s="1"/>
      <c r="AZ161" s="26">
        <f t="shared" si="51"/>
        <v>-45436.26800000002</v>
      </c>
      <c r="BA161" s="81">
        <v>121112.11</v>
      </c>
      <c r="BB161" s="1"/>
    </row>
    <row r="162" spans="1:54" ht="15">
      <c r="A162" s="1">
        <v>155</v>
      </c>
      <c r="B162" s="1" t="s">
        <v>140</v>
      </c>
      <c r="C162" s="1">
        <v>537.3</v>
      </c>
      <c r="D162" s="1">
        <v>0</v>
      </c>
      <c r="E162" s="1">
        <f t="shared" si="52"/>
        <v>537.3</v>
      </c>
      <c r="F162" s="1">
        <v>9.26</v>
      </c>
      <c r="G162" s="2">
        <f t="shared" si="41"/>
        <v>4975.397999999999</v>
      </c>
      <c r="H162" s="2">
        <f t="shared" si="42"/>
        <v>29852.387999999995</v>
      </c>
      <c r="I162" s="2">
        <f t="shared" si="49"/>
        <v>9.26</v>
      </c>
      <c r="J162" s="2">
        <f t="shared" si="50"/>
        <v>4975.397999999999</v>
      </c>
      <c r="K162" s="2">
        <f t="shared" si="43"/>
        <v>29852.387999999995</v>
      </c>
      <c r="L162" s="11">
        <f t="shared" si="48"/>
        <v>59704.77599999999</v>
      </c>
      <c r="M162" s="26"/>
      <c r="N162" s="29">
        <f t="shared" si="44"/>
        <v>59704.77599999999</v>
      </c>
      <c r="O162" s="1">
        <v>0</v>
      </c>
      <c r="P162" s="1">
        <v>5432.37</v>
      </c>
      <c r="Q162" s="1">
        <v>0</v>
      </c>
      <c r="R162" s="1">
        <v>2113.63</v>
      </c>
      <c r="S162" s="61">
        <v>1160.41</v>
      </c>
      <c r="T162" s="1">
        <v>1540.93</v>
      </c>
      <c r="U162" s="28">
        <v>8421.17</v>
      </c>
      <c r="V162" s="28">
        <v>1950</v>
      </c>
      <c r="W162" s="54">
        <v>0</v>
      </c>
      <c r="X162" s="54">
        <v>1540.93</v>
      </c>
      <c r="Y162" s="1">
        <v>0</v>
      </c>
      <c r="Z162" s="1">
        <v>3252.76</v>
      </c>
      <c r="AA162" s="28">
        <v>2658.83</v>
      </c>
      <c r="AB162" s="28">
        <v>2202.424</v>
      </c>
      <c r="AC162" s="62">
        <v>0</v>
      </c>
      <c r="AD162" s="62">
        <v>1540.93</v>
      </c>
      <c r="AE162" s="28">
        <v>0</v>
      </c>
      <c r="AF162" s="28">
        <v>1540.93</v>
      </c>
      <c r="AG162" s="28">
        <v>5721.36</v>
      </c>
      <c r="AH162" s="28">
        <v>27852.84</v>
      </c>
      <c r="AI162" s="1">
        <v>0</v>
      </c>
      <c r="AJ162" s="1">
        <v>7842.41</v>
      </c>
      <c r="AK162" s="1">
        <v>2954.2</v>
      </c>
      <c r="AL162" s="1">
        <v>1540.93</v>
      </c>
      <c r="AM162" s="8">
        <f t="shared" si="45"/>
        <v>20915.97</v>
      </c>
      <c r="AN162" s="8">
        <f t="shared" si="46"/>
        <v>58351.08400000001</v>
      </c>
      <c r="AO162" s="23">
        <f t="shared" si="47"/>
        <v>79267.054</v>
      </c>
      <c r="AP162" s="9"/>
      <c r="AQ162" s="9"/>
      <c r="AR162" s="9"/>
      <c r="AS162" s="9"/>
      <c r="AT162" s="9">
        <f t="shared" si="55"/>
        <v>6.984899999999999</v>
      </c>
      <c r="AU162" s="9">
        <f>AO162+AP162+AQ162+AR162+AS162</f>
        <v>79267.054</v>
      </c>
      <c r="AV162" s="2">
        <f>(E162*0.08)*2</f>
        <v>85.96799999999999</v>
      </c>
      <c r="AW162" s="2">
        <v>349.25</v>
      </c>
      <c r="AX162" s="1">
        <v>-15374.31</v>
      </c>
      <c r="AY162" s="1"/>
      <c r="AZ162" s="26">
        <f t="shared" si="51"/>
        <v>-3752.7500000000136</v>
      </c>
      <c r="BA162" s="81">
        <v>300150.76</v>
      </c>
      <c r="BB162" s="1"/>
    </row>
    <row r="163" spans="1:54" ht="15">
      <c r="A163" s="1">
        <v>156</v>
      </c>
      <c r="B163" s="1" t="s">
        <v>141</v>
      </c>
      <c r="C163" s="1">
        <v>461.3</v>
      </c>
      <c r="D163" s="1">
        <v>0</v>
      </c>
      <c r="E163" s="1">
        <f t="shared" si="52"/>
        <v>461.3</v>
      </c>
      <c r="F163" s="1">
        <v>11.81</v>
      </c>
      <c r="G163" s="2">
        <f t="shared" si="41"/>
        <v>5447.953</v>
      </c>
      <c r="H163" s="2">
        <f t="shared" si="42"/>
        <v>32687.718</v>
      </c>
      <c r="I163" s="2">
        <f t="shared" si="49"/>
        <v>11.81</v>
      </c>
      <c r="J163" s="2">
        <f t="shared" si="50"/>
        <v>5447.953</v>
      </c>
      <c r="K163" s="2">
        <f t="shared" si="43"/>
        <v>32687.718</v>
      </c>
      <c r="L163" s="11">
        <f t="shared" si="48"/>
        <v>65375.436</v>
      </c>
      <c r="M163" s="26">
        <v>-73879.81019999999</v>
      </c>
      <c r="N163" s="29">
        <f t="shared" si="44"/>
        <v>-8504.374199999991</v>
      </c>
      <c r="O163" s="1">
        <v>0</v>
      </c>
      <c r="P163" s="1">
        <v>1146.01</v>
      </c>
      <c r="Q163" s="1">
        <v>0</v>
      </c>
      <c r="R163" s="1">
        <v>1146.01</v>
      </c>
      <c r="S163" s="61">
        <v>0</v>
      </c>
      <c r="T163" s="1">
        <v>3988.63</v>
      </c>
      <c r="U163" s="28">
        <v>0</v>
      </c>
      <c r="V163" s="28">
        <v>1146.01</v>
      </c>
      <c r="W163" s="54">
        <v>0</v>
      </c>
      <c r="X163" s="54">
        <v>1146.01</v>
      </c>
      <c r="Y163" s="1">
        <v>0</v>
      </c>
      <c r="Z163" s="1">
        <v>1146.01</v>
      </c>
      <c r="AA163" s="28">
        <v>0</v>
      </c>
      <c r="AB163" s="28">
        <v>1146.008</v>
      </c>
      <c r="AC163" s="62">
        <v>0</v>
      </c>
      <c r="AD163" s="62">
        <v>1146.01</v>
      </c>
      <c r="AE163" s="28">
        <v>0</v>
      </c>
      <c r="AF163" s="28">
        <v>1146.01</v>
      </c>
      <c r="AG163" s="28">
        <v>0</v>
      </c>
      <c r="AH163" s="28">
        <v>1670.76</v>
      </c>
      <c r="AI163" s="1">
        <v>0</v>
      </c>
      <c r="AJ163" s="1">
        <v>1146.01</v>
      </c>
      <c r="AK163" s="1">
        <v>0</v>
      </c>
      <c r="AL163" s="1">
        <v>1146.01</v>
      </c>
      <c r="AM163" s="8">
        <f t="shared" si="45"/>
        <v>0</v>
      </c>
      <c r="AN163" s="8">
        <f t="shared" si="46"/>
        <v>17119.488</v>
      </c>
      <c r="AO163" s="23">
        <f t="shared" si="47"/>
        <v>17119.488</v>
      </c>
      <c r="AP163" s="9"/>
      <c r="AQ163" s="9">
        <v>690</v>
      </c>
      <c r="AR163" s="9"/>
      <c r="AS163" s="9"/>
      <c r="AT163" s="9">
        <f t="shared" si="55"/>
        <v>5.9969</v>
      </c>
      <c r="AU163" s="9">
        <f>AO163+AP163+AQ163+AR163+AS163+AT163</f>
        <v>17815.4849</v>
      </c>
      <c r="AV163" s="2">
        <v>568.38</v>
      </c>
      <c r="AW163" s="2">
        <v>299.85</v>
      </c>
      <c r="AX163" s="1">
        <v>22117.24</v>
      </c>
      <c r="AY163" s="1"/>
      <c r="AZ163" s="26">
        <f t="shared" si="51"/>
        <v>-47568.869099999996</v>
      </c>
      <c r="BA163" s="81">
        <v>348595.8</v>
      </c>
      <c r="BB163" s="1"/>
    </row>
    <row r="164" spans="1:54" ht="15.75" customHeight="1">
      <c r="A164" s="1">
        <v>157</v>
      </c>
      <c r="B164" s="1" t="s">
        <v>300</v>
      </c>
      <c r="C164" s="1">
        <v>382</v>
      </c>
      <c r="D164" s="1">
        <v>0</v>
      </c>
      <c r="E164" s="1">
        <f t="shared" si="52"/>
        <v>382</v>
      </c>
      <c r="F164" s="1">
        <v>7.39</v>
      </c>
      <c r="G164" s="2">
        <f t="shared" si="41"/>
        <v>2822.98</v>
      </c>
      <c r="H164" s="2">
        <f t="shared" si="42"/>
        <v>16937.88</v>
      </c>
      <c r="I164" s="2">
        <f t="shared" si="49"/>
        <v>7.39</v>
      </c>
      <c r="J164" s="2">
        <f t="shared" si="50"/>
        <v>2822.98</v>
      </c>
      <c r="K164" s="2">
        <f t="shared" si="43"/>
        <v>16937.88</v>
      </c>
      <c r="L164" s="11">
        <f t="shared" si="48"/>
        <v>33875.76</v>
      </c>
      <c r="M164" s="26"/>
      <c r="N164" s="29">
        <f t="shared" si="44"/>
        <v>33875.76</v>
      </c>
      <c r="O164" s="1">
        <v>0</v>
      </c>
      <c r="P164" s="1">
        <v>947.36</v>
      </c>
      <c r="Q164" s="1">
        <v>0</v>
      </c>
      <c r="R164" s="1">
        <v>947.36</v>
      </c>
      <c r="S164" s="61">
        <v>0</v>
      </c>
      <c r="T164" s="1">
        <v>947.36</v>
      </c>
      <c r="U164" s="28">
        <v>0</v>
      </c>
      <c r="V164" s="28">
        <v>947.36</v>
      </c>
      <c r="W164" s="54">
        <v>0</v>
      </c>
      <c r="X164" s="54">
        <v>947.36</v>
      </c>
      <c r="Y164" s="1">
        <v>0</v>
      </c>
      <c r="Z164" s="1">
        <v>947.36</v>
      </c>
      <c r="AA164" s="28">
        <v>0</v>
      </c>
      <c r="AB164" s="28">
        <v>947.36</v>
      </c>
      <c r="AC164" s="62">
        <v>0</v>
      </c>
      <c r="AD164" s="62">
        <v>947.36</v>
      </c>
      <c r="AE164" s="28">
        <v>0</v>
      </c>
      <c r="AF164" s="28">
        <v>947.36</v>
      </c>
      <c r="AG164" s="28">
        <v>0</v>
      </c>
      <c r="AH164" s="28">
        <v>1472.11</v>
      </c>
      <c r="AI164" s="1">
        <v>0</v>
      </c>
      <c r="AJ164" s="1">
        <v>-473.68</v>
      </c>
      <c r="AK164" s="1">
        <v>0</v>
      </c>
      <c r="AL164" s="1">
        <v>0</v>
      </c>
      <c r="AM164" s="8">
        <f t="shared" si="45"/>
        <v>0</v>
      </c>
      <c r="AN164" s="8">
        <f t="shared" si="46"/>
        <v>9524.67</v>
      </c>
      <c r="AO164" s="23">
        <f t="shared" si="47"/>
        <v>9524.67</v>
      </c>
      <c r="AP164" s="9"/>
      <c r="AQ164" s="9"/>
      <c r="AR164" s="9"/>
      <c r="AS164" s="9"/>
      <c r="AT164" s="9"/>
      <c r="AU164" s="9">
        <f>AO164+AP164+AQ164+AR164+AS164+AT164</f>
        <v>9524.67</v>
      </c>
      <c r="AV164" s="70"/>
      <c r="AW164" s="70"/>
      <c r="AX164" s="1">
        <v>-4410</v>
      </c>
      <c r="AY164" s="1"/>
      <c r="AZ164" s="26">
        <f t="shared" si="51"/>
        <v>28761.090000000004</v>
      </c>
      <c r="BA164" s="81">
        <v>190808.85</v>
      </c>
      <c r="BB164" s="1"/>
    </row>
    <row r="165" spans="1:54" ht="15.75" customHeight="1">
      <c r="A165" s="1">
        <v>158</v>
      </c>
      <c r="B165" s="1" t="s">
        <v>142</v>
      </c>
      <c r="C165" s="1">
        <v>1426.5</v>
      </c>
      <c r="D165" s="1">
        <v>337</v>
      </c>
      <c r="E165" s="1">
        <f t="shared" si="52"/>
        <v>1763.5</v>
      </c>
      <c r="F165" s="1">
        <v>9.62</v>
      </c>
      <c r="G165" s="2">
        <f t="shared" si="41"/>
        <v>16964.87</v>
      </c>
      <c r="H165" s="2">
        <f t="shared" si="42"/>
        <v>101789.22</v>
      </c>
      <c r="I165" s="2">
        <f t="shared" si="49"/>
        <v>9.62</v>
      </c>
      <c r="J165" s="2">
        <f t="shared" si="50"/>
        <v>16964.87</v>
      </c>
      <c r="K165" s="2">
        <f t="shared" si="43"/>
        <v>101789.22</v>
      </c>
      <c r="L165" s="11">
        <f t="shared" si="48"/>
        <v>203578.44</v>
      </c>
      <c r="M165" s="26"/>
      <c r="N165" s="29">
        <f t="shared" si="44"/>
        <v>203578.44</v>
      </c>
      <c r="O165" s="1">
        <v>0</v>
      </c>
      <c r="P165" s="1">
        <v>16720.38</v>
      </c>
      <c r="Q165" s="1">
        <v>0</v>
      </c>
      <c r="R165" s="1">
        <v>13423.6</v>
      </c>
      <c r="S165" s="61">
        <v>0</v>
      </c>
      <c r="T165" s="1">
        <v>28539.06</v>
      </c>
      <c r="U165" s="28">
        <v>0</v>
      </c>
      <c r="V165" s="28">
        <v>4580.17</v>
      </c>
      <c r="W165" s="54">
        <v>0</v>
      </c>
      <c r="X165" s="54">
        <v>13895.1</v>
      </c>
      <c r="Y165" s="1">
        <v>0</v>
      </c>
      <c r="Z165" s="1">
        <v>21935.04</v>
      </c>
      <c r="AA165" s="28">
        <v>0</v>
      </c>
      <c r="AB165" s="28">
        <v>7291.933999999999</v>
      </c>
      <c r="AC165" s="62">
        <v>0</v>
      </c>
      <c r="AD165" s="62">
        <v>16168.62</v>
      </c>
      <c r="AE165" s="28">
        <v>0</v>
      </c>
      <c r="AF165" s="28">
        <v>7411.92</v>
      </c>
      <c r="AG165" s="28">
        <v>0</v>
      </c>
      <c r="AH165" s="28">
        <v>5740.58</v>
      </c>
      <c r="AI165" s="1">
        <v>0</v>
      </c>
      <c r="AJ165" s="1">
        <v>12371.97</v>
      </c>
      <c r="AK165" s="1">
        <v>0</v>
      </c>
      <c r="AL165" s="1">
        <v>12233.21</v>
      </c>
      <c r="AM165" s="8">
        <f t="shared" si="45"/>
        <v>0</v>
      </c>
      <c r="AN165" s="8">
        <f t="shared" si="46"/>
        <v>160311.58399999997</v>
      </c>
      <c r="AO165" s="23">
        <f t="shared" si="47"/>
        <v>160311.58399999997</v>
      </c>
      <c r="AP165" s="9"/>
      <c r="AQ165" s="9"/>
      <c r="AR165" s="9"/>
      <c r="AS165" s="9"/>
      <c r="AT165" s="9">
        <f>0.013*E165</f>
        <v>22.9255</v>
      </c>
      <c r="AU165" s="9">
        <f>AO165+AP165+AQ165+AR165+AS165</f>
        <v>160311.58399999997</v>
      </c>
      <c r="AV165" s="2">
        <f>(E165*0.08)*2</f>
        <v>282.16</v>
      </c>
      <c r="AW165" s="2"/>
      <c r="AX165" s="1">
        <v>21843.9</v>
      </c>
      <c r="AY165" s="1"/>
      <c r="AZ165" s="26">
        <f t="shared" si="51"/>
        <v>21705.116000000027</v>
      </c>
      <c r="BA165" s="81">
        <v>72188.05</v>
      </c>
      <c r="BB165" s="1"/>
    </row>
    <row r="166" spans="1:54" ht="15.75" customHeight="1">
      <c r="A166" s="1">
        <v>159</v>
      </c>
      <c r="B166" s="1" t="s">
        <v>143</v>
      </c>
      <c r="C166" s="1">
        <v>629</v>
      </c>
      <c r="D166" s="1">
        <v>0</v>
      </c>
      <c r="E166" s="1">
        <f t="shared" si="52"/>
        <v>629</v>
      </c>
      <c r="F166" s="1">
        <v>12.51</v>
      </c>
      <c r="G166" s="2">
        <f t="shared" si="41"/>
        <v>7868.79</v>
      </c>
      <c r="H166" s="2">
        <f t="shared" si="42"/>
        <v>47212.74</v>
      </c>
      <c r="I166" s="2">
        <f t="shared" si="49"/>
        <v>12.51</v>
      </c>
      <c r="J166" s="2">
        <f t="shared" si="50"/>
        <v>7868.79</v>
      </c>
      <c r="K166" s="2">
        <f t="shared" si="43"/>
        <v>47212.74</v>
      </c>
      <c r="L166" s="11">
        <f t="shared" si="48"/>
        <v>94425.48</v>
      </c>
      <c r="M166" s="26">
        <v>-3186.9348000000064</v>
      </c>
      <c r="N166" s="29">
        <f t="shared" si="44"/>
        <v>91238.5452</v>
      </c>
      <c r="O166" s="1">
        <v>0</v>
      </c>
      <c r="P166" s="1">
        <v>2434.94</v>
      </c>
      <c r="Q166" s="1">
        <v>11402.35</v>
      </c>
      <c r="R166" s="1">
        <v>11368.79</v>
      </c>
      <c r="S166" s="61">
        <v>50504.1</v>
      </c>
      <c r="T166" s="1">
        <v>1768.35</v>
      </c>
      <c r="U166" s="28">
        <v>0</v>
      </c>
      <c r="V166" s="28">
        <v>1768.35</v>
      </c>
      <c r="W166" s="54">
        <v>0</v>
      </c>
      <c r="X166" s="54">
        <v>1768.35</v>
      </c>
      <c r="Y166" s="1">
        <v>0</v>
      </c>
      <c r="Z166" s="1">
        <v>1768.35</v>
      </c>
      <c r="AA166" s="28">
        <v>0</v>
      </c>
      <c r="AB166" s="28">
        <v>1768.35</v>
      </c>
      <c r="AC166" s="62">
        <v>0</v>
      </c>
      <c r="AD166" s="62">
        <v>1768.35</v>
      </c>
      <c r="AE166" s="28">
        <v>2527.27</v>
      </c>
      <c r="AF166" s="28">
        <v>3101.54</v>
      </c>
      <c r="AG166" s="28">
        <v>524.75</v>
      </c>
      <c r="AH166" s="28">
        <v>1768.35</v>
      </c>
      <c r="AI166" s="1">
        <v>8842.74</v>
      </c>
      <c r="AJ166" s="1">
        <v>9233.34</v>
      </c>
      <c r="AK166" s="1">
        <v>0</v>
      </c>
      <c r="AL166" s="1">
        <v>1768.35</v>
      </c>
      <c r="AM166" s="8">
        <f t="shared" si="45"/>
        <v>73801.20999999999</v>
      </c>
      <c r="AN166" s="8">
        <f t="shared" si="46"/>
        <v>40285.409999999996</v>
      </c>
      <c r="AO166" s="23">
        <f t="shared" si="47"/>
        <v>114086.62</v>
      </c>
      <c r="AP166" s="9"/>
      <c r="AQ166" s="9"/>
      <c r="AR166" s="9"/>
      <c r="AS166" s="9"/>
      <c r="AT166" s="9">
        <f>0.013*E166</f>
        <v>8.177</v>
      </c>
      <c r="AU166" s="9">
        <f>AO166+AP166+AQ166+AR166+AS166</f>
        <v>114086.62</v>
      </c>
      <c r="AV166" s="2">
        <f>(E166*0.08)*2</f>
        <v>100.64</v>
      </c>
      <c r="AW166" s="2"/>
      <c r="AX166" s="1">
        <v>-8466.73</v>
      </c>
      <c r="AY166" s="1"/>
      <c r="AZ166" s="26">
        <f t="shared" si="51"/>
        <v>-14280.704800000003</v>
      </c>
      <c r="BA166" s="81">
        <v>28645.84</v>
      </c>
      <c r="BB166" s="1"/>
    </row>
    <row r="167" spans="1:54" ht="15.75" customHeight="1">
      <c r="A167" s="1">
        <v>160</v>
      </c>
      <c r="B167" s="1" t="s">
        <v>301</v>
      </c>
      <c r="C167" s="1">
        <v>539.9</v>
      </c>
      <c r="D167" s="1">
        <v>0</v>
      </c>
      <c r="E167" s="1">
        <f t="shared" si="52"/>
        <v>539.9</v>
      </c>
      <c r="F167" s="1">
        <v>9.8</v>
      </c>
      <c r="G167" s="2">
        <f t="shared" si="41"/>
        <v>5291.02</v>
      </c>
      <c r="H167" s="2">
        <f t="shared" si="42"/>
        <v>31746.120000000003</v>
      </c>
      <c r="I167" s="2">
        <f t="shared" si="49"/>
        <v>9.8</v>
      </c>
      <c r="J167" s="2">
        <f t="shared" si="50"/>
        <v>5291.02</v>
      </c>
      <c r="K167" s="2">
        <f t="shared" si="43"/>
        <v>31746.120000000003</v>
      </c>
      <c r="L167" s="11">
        <f t="shared" si="48"/>
        <v>63492.240000000005</v>
      </c>
      <c r="M167" s="26"/>
      <c r="N167" s="29">
        <f t="shared" si="44"/>
        <v>63492.240000000005</v>
      </c>
      <c r="O167" s="1">
        <v>0</v>
      </c>
      <c r="P167" s="1">
        <v>1338.95</v>
      </c>
      <c r="Q167" s="1">
        <v>0</v>
      </c>
      <c r="R167" s="1">
        <v>1338.95</v>
      </c>
      <c r="S167" s="61">
        <v>0</v>
      </c>
      <c r="T167" s="1">
        <v>1338.95</v>
      </c>
      <c r="U167" s="28">
        <v>0</v>
      </c>
      <c r="V167" s="28">
        <v>1338.95</v>
      </c>
      <c r="W167" s="54">
        <v>0</v>
      </c>
      <c r="X167" s="54">
        <v>1338.95</v>
      </c>
      <c r="Y167" s="1">
        <v>0</v>
      </c>
      <c r="Z167" s="1">
        <v>1338.95</v>
      </c>
      <c r="AA167" s="28">
        <v>0</v>
      </c>
      <c r="AB167" s="28">
        <v>1338.952</v>
      </c>
      <c r="AC167" s="62">
        <v>0</v>
      </c>
      <c r="AD167" s="62">
        <v>1338.95</v>
      </c>
      <c r="AE167" s="28">
        <v>0</v>
      </c>
      <c r="AF167" s="28">
        <v>1338.95</v>
      </c>
      <c r="AG167" s="28">
        <v>0</v>
      </c>
      <c r="AH167" s="28">
        <v>1863.7</v>
      </c>
      <c r="AI167" s="1">
        <v>0</v>
      </c>
      <c r="AJ167" s="1">
        <v>-669.48</v>
      </c>
      <c r="AK167" s="1">
        <v>0</v>
      </c>
      <c r="AL167" s="1">
        <v>0</v>
      </c>
      <c r="AM167" s="8">
        <f t="shared" si="45"/>
        <v>0</v>
      </c>
      <c r="AN167" s="8">
        <f t="shared" si="46"/>
        <v>13244.772000000003</v>
      </c>
      <c r="AO167" s="23">
        <f t="shared" si="47"/>
        <v>13244.772000000003</v>
      </c>
      <c r="AP167" s="9"/>
      <c r="AQ167" s="9"/>
      <c r="AR167" s="9"/>
      <c r="AS167" s="9"/>
      <c r="AT167" s="9"/>
      <c r="AU167" s="9">
        <f>AO167+AP167+AQ167+AR167+AS167+AT167</f>
        <v>13244.772000000003</v>
      </c>
      <c r="AV167" s="70"/>
      <c r="AW167" s="70"/>
      <c r="AX167" s="1">
        <v>939.19</v>
      </c>
      <c r="AY167" s="1"/>
      <c r="AZ167" s="26">
        <f t="shared" si="51"/>
        <v>49308.278</v>
      </c>
      <c r="BA167" s="81">
        <v>546450.49</v>
      </c>
      <c r="BB167" s="1"/>
    </row>
    <row r="168" spans="1:54" ht="15.75" customHeight="1">
      <c r="A168" s="1">
        <v>161</v>
      </c>
      <c r="B168" s="1" t="s">
        <v>144</v>
      </c>
      <c r="C168" s="1">
        <v>2020.2</v>
      </c>
      <c r="D168" s="1">
        <v>0</v>
      </c>
      <c r="E168" s="1">
        <f t="shared" si="52"/>
        <v>2020.2</v>
      </c>
      <c r="F168" s="1">
        <v>12.51</v>
      </c>
      <c r="G168" s="2">
        <f t="shared" si="41"/>
        <v>25272.702</v>
      </c>
      <c r="H168" s="2">
        <f t="shared" si="42"/>
        <v>151636.212</v>
      </c>
      <c r="I168" s="2">
        <f t="shared" si="49"/>
        <v>12.51</v>
      </c>
      <c r="J168" s="2">
        <f t="shared" si="50"/>
        <v>25272.702</v>
      </c>
      <c r="K168" s="2">
        <f t="shared" si="43"/>
        <v>151636.212</v>
      </c>
      <c r="L168" s="11">
        <f t="shared" si="48"/>
        <v>303272.424</v>
      </c>
      <c r="M168" s="26"/>
      <c r="N168" s="29">
        <f t="shared" si="44"/>
        <v>303272.424</v>
      </c>
      <c r="O168" s="1">
        <v>0</v>
      </c>
      <c r="P168" s="1">
        <v>11489.94</v>
      </c>
      <c r="Q168" s="1">
        <v>0</v>
      </c>
      <c r="R168" s="1">
        <v>12215.87</v>
      </c>
      <c r="S168" s="61">
        <v>0</v>
      </c>
      <c r="T168" s="1">
        <v>49384.71</v>
      </c>
      <c r="U168" s="28">
        <v>0</v>
      </c>
      <c r="V168" s="28">
        <v>8531.66</v>
      </c>
      <c r="W168" s="54">
        <v>0</v>
      </c>
      <c r="X168" s="54">
        <v>13797.81</v>
      </c>
      <c r="Y168" s="1">
        <v>0</v>
      </c>
      <c r="Z168" s="1">
        <v>11380.14</v>
      </c>
      <c r="AA168" s="28">
        <v>0</v>
      </c>
      <c r="AB168" s="28">
        <v>13743.686000000002</v>
      </c>
      <c r="AC168" s="62">
        <v>0</v>
      </c>
      <c r="AD168" s="62">
        <v>40761.9</v>
      </c>
      <c r="AE168" s="28">
        <v>0</v>
      </c>
      <c r="AF168" s="28">
        <v>11380.14</v>
      </c>
      <c r="AG168" s="28">
        <v>0</v>
      </c>
      <c r="AH168" s="28">
        <v>9692.07</v>
      </c>
      <c r="AI168" s="1">
        <v>0</v>
      </c>
      <c r="AJ168" s="1">
        <v>17890.45</v>
      </c>
      <c r="AK168" s="1">
        <v>0</v>
      </c>
      <c r="AL168" s="1">
        <v>159531.66</v>
      </c>
      <c r="AM168" s="8">
        <f t="shared" si="45"/>
        <v>0</v>
      </c>
      <c r="AN168" s="8">
        <f t="shared" si="46"/>
        <v>359800.0360000001</v>
      </c>
      <c r="AO168" s="23">
        <f t="shared" si="47"/>
        <v>359800.0360000001</v>
      </c>
      <c r="AP168" s="9"/>
      <c r="AQ168" s="9"/>
      <c r="AR168" s="9"/>
      <c r="AS168" s="9"/>
      <c r="AT168" s="9">
        <f aca="true" t="shared" si="57" ref="AT168:AT181">0.013*E168</f>
        <v>26.2626</v>
      </c>
      <c r="AU168" s="9">
        <f>AO168+AP168+AQ168+AR168+AS168</f>
        <v>359800.0360000001</v>
      </c>
      <c r="AV168" s="2">
        <f>(E168*0.08)*2</f>
        <v>323.232</v>
      </c>
      <c r="AW168" s="2"/>
      <c r="AX168" s="1">
        <v>61783.85</v>
      </c>
      <c r="AY168" s="1"/>
      <c r="AZ168" s="26">
        <f t="shared" si="51"/>
        <v>-117988.23000000008</v>
      </c>
      <c r="BA168" s="81">
        <v>302991.79</v>
      </c>
      <c r="BB168" s="1"/>
    </row>
    <row r="169" spans="1:54" ht="15.75" customHeight="1">
      <c r="A169" s="1">
        <v>162</v>
      </c>
      <c r="B169" s="1" t="s">
        <v>145</v>
      </c>
      <c r="C169" s="1">
        <v>2008.8</v>
      </c>
      <c r="D169" s="1">
        <v>0</v>
      </c>
      <c r="E169" s="1">
        <f t="shared" si="52"/>
        <v>2008.8</v>
      </c>
      <c r="F169" s="1">
        <v>13.35</v>
      </c>
      <c r="G169" s="2">
        <f t="shared" si="41"/>
        <v>26817.48</v>
      </c>
      <c r="H169" s="2">
        <f t="shared" si="42"/>
        <v>160904.88</v>
      </c>
      <c r="I169" s="2">
        <f t="shared" si="49"/>
        <v>13.35</v>
      </c>
      <c r="J169" s="2">
        <f t="shared" si="50"/>
        <v>26817.48</v>
      </c>
      <c r="K169" s="2">
        <f t="shared" si="43"/>
        <v>160904.88</v>
      </c>
      <c r="L169" s="11">
        <f t="shared" si="48"/>
        <v>321809.76</v>
      </c>
      <c r="M169" s="26"/>
      <c r="N169" s="29">
        <f t="shared" si="44"/>
        <v>321809.76</v>
      </c>
      <c r="O169" s="1">
        <v>0</v>
      </c>
      <c r="P169" s="1">
        <v>19222.75</v>
      </c>
      <c r="Q169" s="1">
        <v>0</v>
      </c>
      <c r="R169" s="1">
        <v>10144.57</v>
      </c>
      <c r="S169" s="61">
        <v>0</v>
      </c>
      <c r="T169" s="1">
        <v>49249.74</v>
      </c>
      <c r="U169" s="28">
        <v>0</v>
      </c>
      <c r="V169" s="28">
        <v>8478.5</v>
      </c>
      <c r="W169" s="54">
        <v>0</v>
      </c>
      <c r="X169" s="54">
        <v>11308.8</v>
      </c>
      <c r="Y169" s="1">
        <v>0</v>
      </c>
      <c r="Z169" s="1">
        <v>11308.8</v>
      </c>
      <c r="AA169" s="28">
        <v>0</v>
      </c>
      <c r="AB169" s="28">
        <v>12724.548999999999</v>
      </c>
      <c r="AC169" s="62">
        <v>0</v>
      </c>
      <c r="AD169" s="62">
        <v>11308.8</v>
      </c>
      <c r="AE169" s="28">
        <v>0</v>
      </c>
      <c r="AF169" s="28">
        <v>11308.8</v>
      </c>
      <c r="AG169" s="28">
        <v>0</v>
      </c>
      <c r="AH169" s="28">
        <v>9638.91</v>
      </c>
      <c r="AI169" s="1">
        <v>0</v>
      </c>
      <c r="AJ169" s="1">
        <v>9811.69</v>
      </c>
      <c r="AK169" s="1">
        <v>0</v>
      </c>
      <c r="AL169" s="1">
        <v>8478.5</v>
      </c>
      <c r="AM169" s="8">
        <f t="shared" si="45"/>
        <v>0</v>
      </c>
      <c r="AN169" s="8">
        <f t="shared" si="46"/>
        <v>172984.40899999999</v>
      </c>
      <c r="AO169" s="23">
        <f t="shared" si="47"/>
        <v>172984.40899999999</v>
      </c>
      <c r="AP169" s="9"/>
      <c r="AQ169" s="9"/>
      <c r="AR169" s="9"/>
      <c r="AS169" s="9"/>
      <c r="AT169" s="9">
        <f t="shared" si="57"/>
        <v>26.1144</v>
      </c>
      <c r="AU169" s="9">
        <f>AO169+AP169+AQ169+AR169+AS169</f>
        <v>172984.40899999999</v>
      </c>
      <c r="AV169" s="2">
        <f>(E169*0.08)*2</f>
        <v>321.408</v>
      </c>
      <c r="AW169" s="2"/>
      <c r="AX169" s="1">
        <v>47935.44</v>
      </c>
      <c r="AY169" s="1"/>
      <c r="AZ169" s="26">
        <f t="shared" si="51"/>
        <v>101211.31900000002</v>
      </c>
      <c r="BA169" s="81">
        <v>327985.35</v>
      </c>
      <c r="BB169" s="1"/>
    </row>
    <row r="170" spans="1:77" s="16" customFormat="1" ht="15">
      <c r="A170" s="1">
        <v>163</v>
      </c>
      <c r="B170" s="1" t="s">
        <v>146</v>
      </c>
      <c r="C170" s="1">
        <v>629.1</v>
      </c>
      <c r="D170" s="1">
        <v>0</v>
      </c>
      <c r="E170" s="1">
        <f t="shared" si="52"/>
        <v>629.1</v>
      </c>
      <c r="F170" s="1">
        <v>8.81</v>
      </c>
      <c r="G170" s="2">
        <f t="shared" si="41"/>
        <v>5542.371</v>
      </c>
      <c r="H170" s="2">
        <f t="shared" si="42"/>
        <v>33254.226</v>
      </c>
      <c r="I170" s="2">
        <f t="shared" si="49"/>
        <v>8.81</v>
      </c>
      <c r="J170" s="2">
        <f t="shared" si="50"/>
        <v>5542.371</v>
      </c>
      <c r="K170" s="2">
        <f t="shared" si="43"/>
        <v>33254.226</v>
      </c>
      <c r="L170" s="11">
        <f t="shared" si="48"/>
        <v>66508.452</v>
      </c>
      <c r="M170" s="26"/>
      <c r="N170" s="29">
        <f t="shared" si="44"/>
        <v>66508.452</v>
      </c>
      <c r="O170" s="1">
        <v>0</v>
      </c>
      <c r="P170" s="1">
        <v>3101.79</v>
      </c>
      <c r="Q170" s="1">
        <v>0</v>
      </c>
      <c r="R170" s="1">
        <v>1768.6</v>
      </c>
      <c r="S170" s="61">
        <v>43704.1</v>
      </c>
      <c r="T170" s="1">
        <v>1768.6</v>
      </c>
      <c r="U170" s="28">
        <v>0</v>
      </c>
      <c r="V170" s="28">
        <v>1768.6</v>
      </c>
      <c r="W170" s="54">
        <v>0</v>
      </c>
      <c r="X170" s="54">
        <v>1768.6</v>
      </c>
      <c r="Y170" s="1">
        <v>0</v>
      </c>
      <c r="Z170" s="1">
        <v>1768.6</v>
      </c>
      <c r="AA170" s="28">
        <v>0</v>
      </c>
      <c r="AB170" s="28">
        <v>1768.5980000000002</v>
      </c>
      <c r="AC170" s="62">
        <v>0</v>
      </c>
      <c r="AD170" s="62">
        <v>1768.6</v>
      </c>
      <c r="AE170" s="28">
        <v>0</v>
      </c>
      <c r="AF170" s="28">
        <v>4434.98</v>
      </c>
      <c r="AG170" s="28">
        <v>524.75</v>
      </c>
      <c r="AH170" s="28">
        <v>1768.6</v>
      </c>
      <c r="AI170" s="1">
        <v>0</v>
      </c>
      <c r="AJ170" s="1">
        <v>3101.79</v>
      </c>
      <c r="AK170" s="1">
        <v>0</v>
      </c>
      <c r="AL170" s="1">
        <v>1768.6</v>
      </c>
      <c r="AM170" s="8">
        <f t="shared" si="45"/>
        <v>44228.85</v>
      </c>
      <c r="AN170" s="8">
        <f t="shared" si="46"/>
        <v>26555.958</v>
      </c>
      <c r="AO170" s="23">
        <f t="shared" si="47"/>
        <v>70784.80799999999</v>
      </c>
      <c r="AP170" s="9"/>
      <c r="AQ170" s="9"/>
      <c r="AR170" s="9"/>
      <c r="AS170" s="9"/>
      <c r="AT170" s="9">
        <f t="shared" si="57"/>
        <v>8.1783</v>
      </c>
      <c r="AU170" s="9">
        <f>AO170+AP170+AQ170+AR170+AS170+AT170</f>
        <v>70792.98629999999</v>
      </c>
      <c r="AV170" s="2">
        <f>(E170*0.08)*2</f>
        <v>100.656</v>
      </c>
      <c r="AW170" s="2"/>
      <c r="AX170" s="1">
        <v>14.75</v>
      </c>
      <c r="AY170" s="1"/>
      <c r="AZ170" s="26">
        <f t="shared" si="51"/>
        <v>-4198.628299999985</v>
      </c>
      <c r="BA170" s="81">
        <v>16001.9</v>
      </c>
      <c r="BB170" s="1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</row>
    <row r="171" spans="1:77" s="16" customFormat="1" ht="15">
      <c r="A171" s="1">
        <v>164</v>
      </c>
      <c r="B171" s="1" t="s">
        <v>147</v>
      </c>
      <c r="C171" s="1">
        <v>405.1</v>
      </c>
      <c r="D171" s="1">
        <v>0</v>
      </c>
      <c r="E171" s="1">
        <f t="shared" si="52"/>
        <v>405.1</v>
      </c>
      <c r="F171" s="1">
        <v>8.12</v>
      </c>
      <c r="G171" s="2">
        <f t="shared" si="41"/>
        <v>3289.412</v>
      </c>
      <c r="H171" s="2">
        <f t="shared" si="42"/>
        <v>19736.471999999998</v>
      </c>
      <c r="I171" s="2">
        <f t="shared" si="49"/>
        <v>8.12</v>
      </c>
      <c r="J171" s="2">
        <f t="shared" si="50"/>
        <v>3289.412</v>
      </c>
      <c r="K171" s="2">
        <f t="shared" si="43"/>
        <v>19736.471999999998</v>
      </c>
      <c r="L171" s="11">
        <f t="shared" si="48"/>
        <v>39472.943999999996</v>
      </c>
      <c r="M171" s="26"/>
      <c r="N171" s="29">
        <f t="shared" si="44"/>
        <v>39472.943999999996</v>
      </c>
      <c r="O171" s="1">
        <v>0</v>
      </c>
      <c r="P171" s="1">
        <v>2950.37</v>
      </c>
      <c r="Q171" s="1">
        <v>0</v>
      </c>
      <c r="R171" s="1">
        <v>1004.65</v>
      </c>
      <c r="S171" s="61">
        <v>0</v>
      </c>
      <c r="T171" s="1">
        <v>8078.27</v>
      </c>
      <c r="U171" s="28">
        <v>0</v>
      </c>
      <c r="V171" s="28">
        <v>1004.65</v>
      </c>
      <c r="W171" s="54">
        <v>0</v>
      </c>
      <c r="X171" s="54">
        <v>1004.65</v>
      </c>
      <c r="Y171" s="1">
        <v>0</v>
      </c>
      <c r="Z171" s="1">
        <v>1278.84</v>
      </c>
      <c r="AA171" s="28">
        <v>0</v>
      </c>
      <c r="AB171" s="28">
        <v>13149.037999999999</v>
      </c>
      <c r="AC171" s="62">
        <v>0</v>
      </c>
      <c r="AD171" s="62">
        <v>1004.65</v>
      </c>
      <c r="AE171" s="28">
        <v>0</v>
      </c>
      <c r="AF171" s="28">
        <v>1004.65</v>
      </c>
      <c r="AG171" s="28">
        <v>0</v>
      </c>
      <c r="AH171" s="28">
        <v>1529.4</v>
      </c>
      <c r="AI171" s="1">
        <v>0</v>
      </c>
      <c r="AJ171" s="1">
        <v>1004.65</v>
      </c>
      <c r="AK171" s="1">
        <v>0</v>
      </c>
      <c r="AL171" s="1">
        <v>1004.65</v>
      </c>
      <c r="AM171" s="8">
        <f t="shared" si="45"/>
        <v>0</v>
      </c>
      <c r="AN171" s="8">
        <f t="shared" si="46"/>
        <v>34018.46800000001</v>
      </c>
      <c r="AO171" s="23">
        <f t="shared" si="47"/>
        <v>34018.46800000001</v>
      </c>
      <c r="AP171" s="9"/>
      <c r="AQ171" s="9"/>
      <c r="AR171" s="9"/>
      <c r="AS171" s="9"/>
      <c r="AT171" s="9">
        <f t="shared" si="57"/>
        <v>5.2663</v>
      </c>
      <c r="AU171" s="9">
        <f>AO171+AP171+AQ171+AR171+AS171</f>
        <v>34018.46800000001</v>
      </c>
      <c r="AV171" s="2">
        <v>498.27</v>
      </c>
      <c r="AW171" s="2">
        <v>263.32</v>
      </c>
      <c r="AX171" s="1">
        <v>-3399.97</v>
      </c>
      <c r="AY171" s="1"/>
      <c r="AZ171" s="26">
        <f t="shared" si="51"/>
        <v>9616.035999999987</v>
      </c>
      <c r="BA171" s="81">
        <v>61582.58</v>
      </c>
      <c r="BB171" s="1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</row>
    <row r="172" spans="1:54" ht="15">
      <c r="A172" s="1">
        <v>165</v>
      </c>
      <c r="B172" s="1" t="s">
        <v>148</v>
      </c>
      <c r="C172" s="1">
        <v>1286.3</v>
      </c>
      <c r="D172" s="1">
        <v>0</v>
      </c>
      <c r="E172" s="1">
        <f t="shared" si="52"/>
        <v>1286.3</v>
      </c>
      <c r="F172" s="1">
        <v>13.31</v>
      </c>
      <c r="G172" s="2">
        <f t="shared" si="41"/>
        <v>17120.653</v>
      </c>
      <c r="H172" s="2">
        <f t="shared" si="42"/>
        <v>102723.91799999999</v>
      </c>
      <c r="I172" s="2">
        <f t="shared" si="49"/>
        <v>13.31</v>
      </c>
      <c r="J172" s="2">
        <f t="shared" si="50"/>
        <v>17120.653</v>
      </c>
      <c r="K172" s="2">
        <f t="shared" si="43"/>
        <v>102723.91799999999</v>
      </c>
      <c r="L172" s="11">
        <f t="shared" si="48"/>
        <v>205447.83599999998</v>
      </c>
      <c r="M172" s="26">
        <v>-19536.92</v>
      </c>
      <c r="N172" s="29">
        <f t="shared" si="44"/>
        <v>185910.91599999997</v>
      </c>
      <c r="O172" s="1">
        <v>0</v>
      </c>
      <c r="P172" s="1">
        <v>8466.68</v>
      </c>
      <c r="Q172" s="1">
        <v>0</v>
      </c>
      <c r="R172" s="1">
        <v>9192.61</v>
      </c>
      <c r="S172" s="61">
        <v>0</v>
      </c>
      <c r="T172" s="1">
        <v>39411.52</v>
      </c>
      <c r="U172" s="28">
        <v>0</v>
      </c>
      <c r="V172" s="28">
        <v>9140.27</v>
      </c>
      <c r="W172" s="54">
        <v>0</v>
      </c>
      <c r="X172" s="54">
        <v>27505.36</v>
      </c>
      <c r="Y172" s="1">
        <v>0</v>
      </c>
      <c r="Z172" s="1">
        <v>15572.66</v>
      </c>
      <c r="AA172" s="28">
        <v>0</v>
      </c>
      <c r="AB172" s="28">
        <v>15352.002</v>
      </c>
      <c r="AC172" s="62">
        <v>0</v>
      </c>
      <c r="AD172" s="62">
        <v>20213.83</v>
      </c>
      <c r="AE172" s="28">
        <v>0</v>
      </c>
      <c r="AF172" s="28">
        <v>7322.22</v>
      </c>
      <c r="AG172" s="28">
        <v>0</v>
      </c>
      <c r="AH172" s="28">
        <v>104790.23</v>
      </c>
      <c r="AI172" s="1">
        <v>0</v>
      </c>
      <c r="AJ172" s="1">
        <v>23829.92</v>
      </c>
      <c r="AK172" s="1">
        <v>0</v>
      </c>
      <c r="AL172" s="1">
        <v>5673.77</v>
      </c>
      <c r="AM172" s="8">
        <f t="shared" si="45"/>
        <v>0</v>
      </c>
      <c r="AN172" s="8">
        <f t="shared" si="46"/>
        <v>286471.07200000004</v>
      </c>
      <c r="AO172" s="23">
        <f t="shared" si="47"/>
        <v>286471.07200000004</v>
      </c>
      <c r="AP172" s="9"/>
      <c r="AQ172" s="9"/>
      <c r="AR172" s="9"/>
      <c r="AS172" s="9"/>
      <c r="AT172" s="9">
        <f t="shared" si="57"/>
        <v>16.721899999999998</v>
      </c>
      <c r="AU172" s="9">
        <f>AO172+AP172+AQ172+AR172+AS172</f>
        <v>286471.07200000004</v>
      </c>
      <c r="AV172" s="2">
        <f>(E172*0.08)*2</f>
        <v>205.808</v>
      </c>
      <c r="AW172" s="2"/>
      <c r="AX172" s="1">
        <v>78838.14</v>
      </c>
      <c r="AY172" s="1"/>
      <c r="AZ172" s="26">
        <f t="shared" si="51"/>
        <v>-179192.4880000001</v>
      </c>
      <c r="BA172" s="81">
        <v>240629.46</v>
      </c>
      <c r="BB172" s="1"/>
    </row>
    <row r="173" spans="1:54" ht="15">
      <c r="A173" s="1">
        <v>166</v>
      </c>
      <c r="B173" s="1" t="s">
        <v>149</v>
      </c>
      <c r="C173" s="1">
        <v>946.2</v>
      </c>
      <c r="D173" s="1">
        <v>0</v>
      </c>
      <c r="E173" s="1">
        <f t="shared" si="52"/>
        <v>946.2</v>
      </c>
      <c r="F173" s="1">
        <v>12.79</v>
      </c>
      <c r="G173" s="2">
        <f t="shared" si="41"/>
        <v>12101.898</v>
      </c>
      <c r="H173" s="2">
        <f t="shared" si="42"/>
        <v>72611.38799999999</v>
      </c>
      <c r="I173" s="2">
        <f t="shared" si="49"/>
        <v>12.79</v>
      </c>
      <c r="J173" s="2">
        <f t="shared" si="50"/>
        <v>12101.898</v>
      </c>
      <c r="K173" s="2">
        <f t="shared" si="43"/>
        <v>72611.38799999999</v>
      </c>
      <c r="L173" s="11">
        <f t="shared" si="48"/>
        <v>145222.77599999998</v>
      </c>
      <c r="M173" s="26"/>
      <c r="N173" s="29">
        <f t="shared" si="44"/>
        <v>145222.77599999998</v>
      </c>
      <c r="O173" s="1">
        <v>0</v>
      </c>
      <c r="P173" s="1">
        <v>3886.46</v>
      </c>
      <c r="Q173" s="1">
        <v>0</v>
      </c>
      <c r="R173" s="1">
        <v>2921.2</v>
      </c>
      <c r="S173" s="61">
        <v>0</v>
      </c>
      <c r="T173" s="1">
        <v>34984.67</v>
      </c>
      <c r="U173" s="28">
        <v>0</v>
      </c>
      <c r="V173" s="28">
        <v>2553.27</v>
      </c>
      <c r="W173" s="54">
        <v>0</v>
      </c>
      <c r="X173" s="54">
        <v>3868.44</v>
      </c>
      <c r="Y173" s="1">
        <v>0</v>
      </c>
      <c r="Z173" s="1">
        <v>2553.27</v>
      </c>
      <c r="AA173" s="28">
        <v>0</v>
      </c>
      <c r="AB173" s="28">
        <v>4423.19</v>
      </c>
      <c r="AC173" s="62">
        <v>0</v>
      </c>
      <c r="AD173" s="62">
        <v>5589.15</v>
      </c>
      <c r="AE173" s="28">
        <v>0</v>
      </c>
      <c r="AF173" s="28">
        <v>2553.27</v>
      </c>
      <c r="AG173" s="28">
        <v>0</v>
      </c>
      <c r="AH173" s="28">
        <v>3713.68</v>
      </c>
      <c r="AI173" s="1">
        <v>0</v>
      </c>
      <c r="AJ173" s="1">
        <v>3886.46</v>
      </c>
      <c r="AK173" s="1">
        <v>0</v>
      </c>
      <c r="AL173" s="1">
        <v>3886.46</v>
      </c>
      <c r="AM173" s="8">
        <f t="shared" si="45"/>
        <v>0</v>
      </c>
      <c r="AN173" s="8">
        <f t="shared" si="46"/>
        <v>74819.52</v>
      </c>
      <c r="AO173" s="23">
        <f t="shared" si="47"/>
        <v>74819.52</v>
      </c>
      <c r="AP173" s="9"/>
      <c r="AQ173" s="9"/>
      <c r="AR173" s="9"/>
      <c r="AS173" s="9"/>
      <c r="AT173" s="9">
        <f t="shared" si="57"/>
        <v>12.3006</v>
      </c>
      <c r="AU173" s="9">
        <f>AO173+AP173+AQ173+AR173+AS173</f>
        <v>74819.52</v>
      </c>
      <c r="AV173" s="2">
        <f>(E173*0.08)*2</f>
        <v>151.39200000000002</v>
      </c>
      <c r="AW173" s="2"/>
      <c r="AX173" s="1">
        <v>15799.43</v>
      </c>
      <c r="AY173" s="1"/>
      <c r="AZ173" s="26">
        <f t="shared" si="51"/>
        <v>54755.21799999998</v>
      </c>
      <c r="BA173" s="81">
        <v>118018.61</v>
      </c>
      <c r="BB173" s="1"/>
    </row>
    <row r="174" spans="1:77" s="16" customFormat="1" ht="15">
      <c r="A174" s="1">
        <v>167</v>
      </c>
      <c r="B174" s="1" t="s">
        <v>150</v>
      </c>
      <c r="C174" s="1">
        <v>397.3</v>
      </c>
      <c r="D174" s="1">
        <v>0</v>
      </c>
      <c r="E174" s="1">
        <f t="shared" si="52"/>
        <v>397.3</v>
      </c>
      <c r="F174" s="1">
        <v>11.81</v>
      </c>
      <c r="G174" s="2">
        <f t="shared" si="41"/>
        <v>4692.113</v>
      </c>
      <c r="H174" s="2">
        <f t="shared" si="42"/>
        <v>28152.678</v>
      </c>
      <c r="I174" s="2">
        <f t="shared" si="49"/>
        <v>11.81</v>
      </c>
      <c r="J174" s="2">
        <f t="shared" si="50"/>
        <v>4692.113</v>
      </c>
      <c r="K174" s="2">
        <f t="shared" si="43"/>
        <v>28152.678</v>
      </c>
      <c r="L174" s="11">
        <f t="shared" si="48"/>
        <v>56305.356</v>
      </c>
      <c r="M174" s="26">
        <v>-34504.11940000001</v>
      </c>
      <c r="N174" s="29">
        <f t="shared" si="44"/>
        <v>21801.23659999999</v>
      </c>
      <c r="O174" s="1">
        <v>0</v>
      </c>
      <c r="P174" s="1">
        <v>21489.82</v>
      </c>
      <c r="Q174" s="1">
        <v>0</v>
      </c>
      <c r="R174" s="1">
        <v>1193.73</v>
      </c>
      <c r="S174" s="61">
        <v>0</v>
      </c>
      <c r="T174" s="1">
        <v>2944.95</v>
      </c>
      <c r="U174" s="28">
        <v>0</v>
      </c>
      <c r="V174" s="28">
        <v>1193.73</v>
      </c>
      <c r="W174" s="54">
        <v>0</v>
      </c>
      <c r="X174" s="54">
        <v>1193.73</v>
      </c>
      <c r="Y174" s="1">
        <v>0</v>
      </c>
      <c r="Z174" s="1">
        <v>1193.73</v>
      </c>
      <c r="AA174" s="28">
        <v>0</v>
      </c>
      <c r="AB174" s="28">
        <v>1193.734</v>
      </c>
      <c r="AC174" s="62">
        <v>0</v>
      </c>
      <c r="AD174" s="62">
        <v>1193.73</v>
      </c>
      <c r="AE174" s="28">
        <v>0</v>
      </c>
      <c r="AF174" s="28">
        <v>1193.73</v>
      </c>
      <c r="AG174" s="28">
        <v>0</v>
      </c>
      <c r="AH174" s="28">
        <v>1718.48</v>
      </c>
      <c r="AI174" s="1">
        <v>0</v>
      </c>
      <c r="AJ174" s="1">
        <v>1193.73</v>
      </c>
      <c r="AK174" s="1">
        <v>0</v>
      </c>
      <c r="AL174" s="1">
        <v>1193.73</v>
      </c>
      <c r="AM174" s="8">
        <f t="shared" si="45"/>
        <v>0</v>
      </c>
      <c r="AN174" s="8">
        <f t="shared" si="46"/>
        <v>36896.82400000001</v>
      </c>
      <c r="AO174" s="23">
        <f t="shared" si="47"/>
        <v>36896.82400000001</v>
      </c>
      <c r="AP174" s="9"/>
      <c r="AQ174" s="9"/>
      <c r="AR174" s="9"/>
      <c r="AS174" s="9"/>
      <c r="AT174" s="9">
        <f t="shared" si="57"/>
        <v>5.1649</v>
      </c>
      <c r="AU174" s="9">
        <f>AO174+AP174+AQ174+AR174+AS174</f>
        <v>36896.82400000001</v>
      </c>
      <c r="AV174" s="2">
        <v>488.68</v>
      </c>
      <c r="AW174" s="2">
        <v>258.25</v>
      </c>
      <c r="AX174" s="1">
        <v>21920.39</v>
      </c>
      <c r="AY174" s="1"/>
      <c r="AZ174" s="26">
        <f t="shared" si="51"/>
        <v>-36269.04740000002</v>
      </c>
      <c r="BA174" s="81">
        <v>144733.97</v>
      </c>
      <c r="BB174" s="1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</row>
    <row r="175" spans="1:54" ht="15">
      <c r="A175" s="1">
        <v>168</v>
      </c>
      <c r="B175" s="1" t="s">
        <v>151</v>
      </c>
      <c r="C175" s="1">
        <v>594.5</v>
      </c>
      <c r="D175" s="1">
        <v>0</v>
      </c>
      <c r="E175" s="1">
        <f t="shared" si="52"/>
        <v>594.5</v>
      </c>
      <c r="F175" s="1">
        <v>11.81</v>
      </c>
      <c r="G175" s="2">
        <f>E175*F175</f>
        <v>7021.045</v>
      </c>
      <c r="H175" s="2">
        <f t="shared" si="42"/>
        <v>42126.270000000004</v>
      </c>
      <c r="I175" s="2">
        <f t="shared" si="49"/>
        <v>11.81</v>
      </c>
      <c r="J175" s="2">
        <f t="shared" si="50"/>
        <v>7021.045</v>
      </c>
      <c r="K175" s="2">
        <f t="shared" si="43"/>
        <v>42126.270000000004</v>
      </c>
      <c r="L175" s="11">
        <f t="shared" si="48"/>
        <v>84252.54000000001</v>
      </c>
      <c r="M175" s="26"/>
      <c r="N175" s="29">
        <f t="shared" si="44"/>
        <v>84252.54000000001</v>
      </c>
      <c r="O175" s="1">
        <v>0</v>
      </c>
      <c r="P175" s="1">
        <v>1891.22</v>
      </c>
      <c r="Q175" s="1">
        <v>0</v>
      </c>
      <c r="R175" s="1">
        <v>1891.22</v>
      </c>
      <c r="S175" s="61">
        <v>0</v>
      </c>
      <c r="T175" s="1">
        <v>3476.75</v>
      </c>
      <c r="U175" s="28">
        <v>0</v>
      </c>
      <c r="V175" s="28">
        <v>1891.22</v>
      </c>
      <c r="W175" s="54">
        <v>0</v>
      </c>
      <c r="X175" s="54">
        <v>1891.22</v>
      </c>
      <c r="Y175" s="1">
        <v>0</v>
      </c>
      <c r="Z175" s="1">
        <v>1891.22</v>
      </c>
      <c r="AA175" s="28">
        <v>0</v>
      </c>
      <c r="AB175" s="28">
        <v>1891.22</v>
      </c>
      <c r="AC175" s="62">
        <v>0</v>
      </c>
      <c r="AD175" s="62">
        <v>1891.22</v>
      </c>
      <c r="AE175" s="28">
        <v>0</v>
      </c>
      <c r="AF175" s="28">
        <v>6630.15</v>
      </c>
      <c r="AG175" s="28">
        <v>0</v>
      </c>
      <c r="AH175" s="28">
        <v>2415.97</v>
      </c>
      <c r="AI175" s="1">
        <v>0</v>
      </c>
      <c r="AJ175" s="1">
        <v>6210.12</v>
      </c>
      <c r="AK175" s="1">
        <v>0</v>
      </c>
      <c r="AL175" s="1">
        <v>6745.03</v>
      </c>
      <c r="AM175" s="8">
        <f t="shared" si="45"/>
        <v>0</v>
      </c>
      <c r="AN175" s="8">
        <f t="shared" si="46"/>
        <v>38716.56</v>
      </c>
      <c r="AO175" s="23">
        <f t="shared" si="47"/>
        <v>38716.56</v>
      </c>
      <c r="AP175" s="9"/>
      <c r="AQ175" s="9"/>
      <c r="AR175" s="9"/>
      <c r="AS175" s="9"/>
      <c r="AT175" s="9">
        <f t="shared" si="57"/>
        <v>7.7284999999999995</v>
      </c>
      <c r="AU175" s="9">
        <f>AO175+AP175+AQ175+AR175+AS175</f>
        <v>38716.56</v>
      </c>
      <c r="AV175" s="2">
        <v>731.24</v>
      </c>
      <c r="AW175" s="2">
        <v>389.43</v>
      </c>
      <c r="AX175" s="1">
        <v>-6133.18</v>
      </c>
      <c r="AY175" s="1"/>
      <c r="AZ175" s="26">
        <f t="shared" si="51"/>
        <v>52789.83000000001</v>
      </c>
      <c r="BA175" s="81">
        <v>320170.28</v>
      </c>
      <c r="BB175" s="1"/>
    </row>
    <row r="176" spans="1:54" ht="15">
      <c r="A176" s="1">
        <v>169</v>
      </c>
      <c r="B176" s="1" t="s">
        <v>152</v>
      </c>
      <c r="C176" s="1">
        <v>1335.4</v>
      </c>
      <c r="D176" s="1">
        <v>0</v>
      </c>
      <c r="E176" s="1">
        <f t="shared" si="52"/>
        <v>1335.4</v>
      </c>
      <c r="F176" s="1">
        <v>12.51</v>
      </c>
      <c r="G176" s="2">
        <f aca="true" t="shared" si="58" ref="G176:G239">E176*F176</f>
        <v>16705.854</v>
      </c>
      <c r="H176" s="2">
        <f t="shared" si="42"/>
        <v>100235.124</v>
      </c>
      <c r="I176" s="2">
        <f t="shared" si="49"/>
        <v>12.51</v>
      </c>
      <c r="J176" s="2">
        <f t="shared" si="50"/>
        <v>16705.854</v>
      </c>
      <c r="K176" s="2">
        <f t="shared" si="43"/>
        <v>100235.124</v>
      </c>
      <c r="L176" s="11">
        <f t="shared" si="48"/>
        <v>200470.248</v>
      </c>
      <c r="M176" s="26">
        <v>-152768.92339999997</v>
      </c>
      <c r="N176" s="29">
        <f t="shared" si="44"/>
        <v>47701.32460000002</v>
      </c>
      <c r="O176" s="1">
        <v>0</v>
      </c>
      <c r="P176" s="1">
        <v>3944.18</v>
      </c>
      <c r="Q176" s="1">
        <v>0</v>
      </c>
      <c r="R176" s="1">
        <v>19157.18</v>
      </c>
      <c r="S176" s="61">
        <v>0</v>
      </c>
      <c r="T176" s="1">
        <v>96912.17</v>
      </c>
      <c r="U176" s="28">
        <v>0</v>
      </c>
      <c r="V176" s="28">
        <v>3517</v>
      </c>
      <c r="W176" s="54">
        <v>0</v>
      </c>
      <c r="X176" s="54">
        <v>3517</v>
      </c>
      <c r="Y176" s="1">
        <v>0</v>
      </c>
      <c r="Z176" s="1">
        <v>3517</v>
      </c>
      <c r="AA176" s="28">
        <v>0</v>
      </c>
      <c r="AB176" s="28">
        <v>26945.578</v>
      </c>
      <c r="AC176" s="62">
        <v>0</v>
      </c>
      <c r="AD176" s="62">
        <v>3517</v>
      </c>
      <c r="AE176" s="28">
        <v>0</v>
      </c>
      <c r="AF176" s="28">
        <v>3517</v>
      </c>
      <c r="AG176" s="28">
        <v>0</v>
      </c>
      <c r="AH176" s="28">
        <v>17059.11</v>
      </c>
      <c r="AI176" s="1">
        <v>0</v>
      </c>
      <c r="AJ176" s="1">
        <v>20336.76</v>
      </c>
      <c r="AK176" s="1">
        <v>0</v>
      </c>
      <c r="AL176" s="1">
        <v>21606.84</v>
      </c>
      <c r="AM176" s="8">
        <f t="shared" si="45"/>
        <v>0</v>
      </c>
      <c r="AN176" s="8">
        <f t="shared" si="46"/>
        <v>223546.818</v>
      </c>
      <c r="AO176" s="23">
        <f t="shared" si="47"/>
        <v>223546.818</v>
      </c>
      <c r="AP176" s="9"/>
      <c r="AQ176" s="9">
        <v>7157</v>
      </c>
      <c r="AR176" s="9"/>
      <c r="AS176" s="9"/>
      <c r="AT176" s="9">
        <f t="shared" si="57"/>
        <v>17.3602</v>
      </c>
      <c r="AU176" s="9">
        <f>AO176+AP176+AQ176+AR176+AS176+AT176</f>
        <v>230721.1782</v>
      </c>
      <c r="AV176" s="2">
        <f>(E176*0.08)*2</f>
        <v>213.66400000000002</v>
      </c>
      <c r="AW176" s="2">
        <v>868.01</v>
      </c>
      <c r="AX176" s="1">
        <v>-23.79</v>
      </c>
      <c r="AY176" s="1"/>
      <c r="AZ176" s="26">
        <f t="shared" si="51"/>
        <v>-181914.38959999997</v>
      </c>
      <c r="BA176" s="81">
        <v>77364.12</v>
      </c>
      <c r="BB176" s="1"/>
    </row>
    <row r="177" spans="1:54" ht="15">
      <c r="A177" s="1">
        <v>170</v>
      </c>
      <c r="B177" s="1" t="s">
        <v>153</v>
      </c>
      <c r="C177" s="1">
        <v>466.4</v>
      </c>
      <c r="D177" s="1">
        <v>0</v>
      </c>
      <c r="E177" s="1">
        <f t="shared" si="52"/>
        <v>466.4</v>
      </c>
      <c r="F177" s="1">
        <v>8.31</v>
      </c>
      <c r="G177" s="2">
        <f t="shared" si="58"/>
        <v>3875.784</v>
      </c>
      <c r="H177" s="2">
        <f t="shared" si="42"/>
        <v>23254.704</v>
      </c>
      <c r="I177" s="2">
        <f t="shared" si="49"/>
        <v>8.31</v>
      </c>
      <c r="J177" s="2">
        <f t="shared" si="50"/>
        <v>3875.784</v>
      </c>
      <c r="K177" s="2">
        <f t="shared" si="43"/>
        <v>23254.704</v>
      </c>
      <c r="L177" s="11">
        <f t="shared" si="48"/>
        <v>46509.408</v>
      </c>
      <c r="M177" s="26">
        <v>-9596.654000000008</v>
      </c>
      <c r="N177" s="29">
        <f t="shared" si="44"/>
        <v>36912.75399999999</v>
      </c>
      <c r="O177" s="1">
        <v>0</v>
      </c>
      <c r="P177" s="1">
        <v>1156.67</v>
      </c>
      <c r="Q177" s="1">
        <v>0</v>
      </c>
      <c r="R177" s="1">
        <v>1156.67</v>
      </c>
      <c r="S177" s="61">
        <v>0</v>
      </c>
      <c r="T177" s="1">
        <v>5481.71</v>
      </c>
      <c r="U177" s="28">
        <v>0</v>
      </c>
      <c r="V177" s="28">
        <v>5931.89</v>
      </c>
      <c r="W177" s="54">
        <v>0</v>
      </c>
      <c r="X177" s="54">
        <v>1156.67</v>
      </c>
      <c r="Y177" s="1">
        <v>0</v>
      </c>
      <c r="Z177" s="1">
        <v>24664.44</v>
      </c>
      <c r="AA177" s="28">
        <v>0</v>
      </c>
      <c r="AB177" s="28">
        <v>1156.672</v>
      </c>
      <c r="AC177" s="62">
        <v>0</v>
      </c>
      <c r="AD177" s="62">
        <v>1156.67</v>
      </c>
      <c r="AE177" s="28">
        <v>0</v>
      </c>
      <c r="AF177" s="28">
        <v>1156.67</v>
      </c>
      <c r="AG177" s="28">
        <v>0</v>
      </c>
      <c r="AH177" s="28">
        <v>1681.42</v>
      </c>
      <c r="AI177" s="1">
        <v>0</v>
      </c>
      <c r="AJ177" s="1">
        <v>1156.67</v>
      </c>
      <c r="AK177" s="1">
        <v>0</v>
      </c>
      <c r="AL177" s="1">
        <v>15306.85</v>
      </c>
      <c r="AM177" s="8">
        <f t="shared" si="45"/>
        <v>0</v>
      </c>
      <c r="AN177" s="8">
        <f t="shared" si="46"/>
        <v>61163.00199999999</v>
      </c>
      <c r="AO177" s="23">
        <f t="shared" si="47"/>
        <v>61163.00199999999</v>
      </c>
      <c r="AP177" s="9"/>
      <c r="AQ177" s="9">
        <v>690</v>
      </c>
      <c r="AR177" s="9">
        <v>160.23</v>
      </c>
      <c r="AS177" s="9"/>
      <c r="AT177" s="9">
        <f t="shared" si="57"/>
        <v>6.063199999999999</v>
      </c>
      <c r="AU177" s="9">
        <f>AO177+AP177+AQ177+AR177+AS177+AT177</f>
        <v>62019.29519999999</v>
      </c>
      <c r="AV177" s="2">
        <v>573.67</v>
      </c>
      <c r="AW177" s="2">
        <v>303.16</v>
      </c>
      <c r="AX177" s="1">
        <v>0</v>
      </c>
      <c r="AY177" s="1"/>
      <c r="AZ177" s="26">
        <f t="shared" si="51"/>
        <v>-24229.7112</v>
      </c>
      <c r="BA177" s="81">
        <v>19654.71</v>
      </c>
      <c r="BB177" s="1"/>
    </row>
    <row r="178" spans="1:54" ht="15">
      <c r="A178" s="1">
        <v>171</v>
      </c>
      <c r="B178" s="1" t="s">
        <v>154</v>
      </c>
      <c r="C178" s="1">
        <v>606.2</v>
      </c>
      <c r="D178" s="1">
        <v>1164.5</v>
      </c>
      <c r="E178" s="1">
        <f t="shared" si="52"/>
        <v>1770.7</v>
      </c>
      <c r="F178" s="1">
        <v>12.79</v>
      </c>
      <c r="G178" s="2">
        <f t="shared" si="58"/>
        <v>22647.253</v>
      </c>
      <c r="H178" s="2">
        <f t="shared" si="42"/>
        <v>135883.518</v>
      </c>
      <c r="I178" s="2">
        <f t="shared" si="49"/>
        <v>12.79</v>
      </c>
      <c r="J178" s="2">
        <f t="shared" si="50"/>
        <v>22647.253</v>
      </c>
      <c r="K178" s="2">
        <f t="shared" si="43"/>
        <v>135883.518</v>
      </c>
      <c r="L178" s="11">
        <f t="shared" si="48"/>
        <v>271767.036</v>
      </c>
      <c r="M178" s="26"/>
      <c r="N178" s="29">
        <f t="shared" si="44"/>
        <v>271767.036</v>
      </c>
      <c r="O178" s="1">
        <v>0</v>
      </c>
      <c r="P178" s="1">
        <v>7401.99</v>
      </c>
      <c r="Q178" s="1">
        <v>0</v>
      </c>
      <c r="R178" s="1">
        <v>10976.33</v>
      </c>
      <c r="S178" s="61">
        <v>0</v>
      </c>
      <c r="T178" s="1">
        <v>152576.84</v>
      </c>
      <c r="U178" s="28">
        <v>0</v>
      </c>
      <c r="V178" s="28">
        <v>7401.99</v>
      </c>
      <c r="W178" s="54">
        <v>0</v>
      </c>
      <c r="X178" s="54">
        <v>13158.38</v>
      </c>
      <c r="Y178" s="1">
        <v>0</v>
      </c>
      <c r="Z178" s="1">
        <v>9935.2</v>
      </c>
      <c r="AA178" s="28">
        <v>0</v>
      </c>
      <c r="AB178" s="28">
        <v>9935.197999999999</v>
      </c>
      <c r="AC178" s="62">
        <v>0</v>
      </c>
      <c r="AD178" s="62">
        <v>9935.2</v>
      </c>
      <c r="AE178" s="28">
        <v>0</v>
      </c>
      <c r="AF178" s="28">
        <v>11294.67</v>
      </c>
      <c r="AG178" s="28">
        <v>0</v>
      </c>
      <c r="AH178" s="28">
        <v>17082.18</v>
      </c>
      <c r="AI178" s="1">
        <v>0</v>
      </c>
      <c r="AJ178" s="1">
        <v>10068.37</v>
      </c>
      <c r="AK178" s="1">
        <v>0</v>
      </c>
      <c r="AL178" s="1">
        <v>56604.72</v>
      </c>
      <c r="AM178" s="8">
        <f t="shared" si="45"/>
        <v>0</v>
      </c>
      <c r="AN178" s="8">
        <f t="shared" si="46"/>
        <v>316371.068</v>
      </c>
      <c r="AO178" s="23">
        <f t="shared" si="47"/>
        <v>316371.068</v>
      </c>
      <c r="AP178" s="9"/>
      <c r="AQ178" s="9"/>
      <c r="AR178" s="9"/>
      <c r="AS178" s="9"/>
      <c r="AT178" s="9">
        <f t="shared" si="57"/>
        <v>23.019099999999998</v>
      </c>
      <c r="AU178" s="9">
        <f>AO178+AP178+AQ178+AR178+AS178</f>
        <v>316371.068</v>
      </c>
      <c r="AV178" s="2">
        <f>(E178*0.08)*2</f>
        <v>283.312</v>
      </c>
      <c r="AW178" s="2">
        <v>1150.96</v>
      </c>
      <c r="AX178" s="1">
        <v>-10423.81</v>
      </c>
      <c r="AY178" s="1"/>
      <c r="AZ178" s="26">
        <f t="shared" si="51"/>
        <v>-32745.95000000001</v>
      </c>
      <c r="BA178" s="81">
        <v>40105.39</v>
      </c>
      <c r="BB178" s="1"/>
    </row>
    <row r="179" spans="1:54" ht="15">
      <c r="A179" s="1">
        <v>172</v>
      </c>
      <c r="B179" s="1" t="s">
        <v>155</v>
      </c>
      <c r="C179" s="1">
        <v>396.5</v>
      </c>
      <c r="D179" s="1">
        <v>0</v>
      </c>
      <c r="E179" s="1">
        <f t="shared" si="52"/>
        <v>396.5</v>
      </c>
      <c r="F179" s="1">
        <v>11.81</v>
      </c>
      <c r="G179" s="2">
        <f t="shared" si="58"/>
        <v>4682.665</v>
      </c>
      <c r="H179" s="2">
        <f t="shared" si="42"/>
        <v>28095.989999999998</v>
      </c>
      <c r="I179" s="2">
        <f t="shared" si="49"/>
        <v>11.81</v>
      </c>
      <c r="J179" s="2">
        <f t="shared" si="50"/>
        <v>4682.665</v>
      </c>
      <c r="K179" s="2">
        <f t="shared" si="43"/>
        <v>28095.989999999998</v>
      </c>
      <c r="L179" s="11">
        <f t="shared" si="48"/>
        <v>56191.979999999996</v>
      </c>
      <c r="M179" s="26">
        <v>-35791.352199999994</v>
      </c>
      <c r="N179" s="29">
        <f t="shared" si="44"/>
        <v>20400.627800000002</v>
      </c>
      <c r="O179" s="1">
        <v>0</v>
      </c>
      <c r="P179" s="1">
        <v>983.32</v>
      </c>
      <c r="Q179" s="1">
        <v>0</v>
      </c>
      <c r="R179" s="1">
        <v>3299.07</v>
      </c>
      <c r="S179" s="61">
        <v>0</v>
      </c>
      <c r="T179" s="1">
        <v>2143.73</v>
      </c>
      <c r="U179" s="28">
        <v>0</v>
      </c>
      <c r="V179" s="28">
        <v>983.32</v>
      </c>
      <c r="W179" s="54">
        <v>0</v>
      </c>
      <c r="X179" s="54">
        <v>983.32</v>
      </c>
      <c r="Y179" s="1">
        <v>0</v>
      </c>
      <c r="Z179" s="1">
        <v>983.32</v>
      </c>
      <c r="AA179" s="28">
        <v>0</v>
      </c>
      <c r="AB179" s="28">
        <v>983.32</v>
      </c>
      <c r="AC179" s="62">
        <v>0</v>
      </c>
      <c r="AD179" s="62">
        <v>983.32</v>
      </c>
      <c r="AE179" s="28">
        <v>0</v>
      </c>
      <c r="AF179" s="28">
        <v>983.32</v>
      </c>
      <c r="AG179" s="28">
        <v>0</v>
      </c>
      <c r="AH179" s="28">
        <v>1508.07</v>
      </c>
      <c r="AI179" s="1">
        <v>0</v>
      </c>
      <c r="AJ179" s="1">
        <v>983.32</v>
      </c>
      <c r="AK179" s="1">
        <v>0</v>
      </c>
      <c r="AL179" s="1">
        <v>983.32</v>
      </c>
      <c r="AM179" s="8">
        <f t="shared" si="45"/>
        <v>0</v>
      </c>
      <c r="AN179" s="8">
        <f t="shared" si="46"/>
        <v>15800.749999999998</v>
      </c>
      <c r="AO179" s="23">
        <f t="shared" si="47"/>
        <v>15800.749999999998</v>
      </c>
      <c r="AP179" s="9"/>
      <c r="AQ179" s="9"/>
      <c r="AR179" s="9"/>
      <c r="AS179" s="9"/>
      <c r="AT179" s="9">
        <f t="shared" si="57"/>
        <v>5.1545</v>
      </c>
      <c r="AU179" s="9">
        <f>AO179+AP179+AQ179+AR179+AS179</f>
        <v>15800.749999999998</v>
      </c>
      <c r="AV179" s="2">
        <v>487.7</v>
      </c>
      <c r="AW179" s="2">
        <v>257.73</v>
      </c>
      <c r="AX179" s="1">
        <v>-3665.47</v>
      </c>
      <c r="AY179" s="1"/>
      <c r="AZ179" s="26">
        <f t="shared" si="51"/>
        <v>9010.777800000003</v>
      </c>
      <c r="BA179" s="81">
        <v>214180.46</v>
      </c>
      <c r="BB179" s="1"/>
    </row>
    <row r="180" spans="1:54" ht="15">
      <c r="A180" s="1">
        <v>173</v>
      </c>
      <c r="B180" s="1" t="s">
        <v>156</v>
      </c>
      <c r="C180" s="1">
        <v>1170.9</v>
      </c>
      <c r="D180" s="1">
        <v>183.1</v>
      </c>
      <c r="E180" s="1">
        <f t="shared" si="52"/>
        <v>1354</v>
      </c>
      <c r="F180" s="1">
        <v>12.51</v>
      </c>
      <c r="G180" s="2">
        <f t="shared" si="58"/>
        <v>16938.54</v>
      </c>
      <c r="H180" s="2">
        <f t="shared" si="42"/>
        <v>101631.24</v>
      </c>
      <c r="I180" s="2">
        <f t="shared" si="49"/>
        <v>12.51</v>
      </c>
      <c r="J180" s="2">
        <f t="shared" si="50"/>
        <v>16938.54</v>
      </c>
      <c r="K180" s="2">
        <f t="shared" si="43"/>
        <v>101631.24</v>
      </c>
      <c r="L180" s="11">
        <f t="shared" si="48"/>
        <v>203262.48</v>
      </c>
      <c r="M180" s="26"/>
      <c r="N180" s="29">
        <f t="shared" si="44"/>
        <v>203262.48</v>
      </c>
      <c r="O180" s="1">
        <v>0</v>
      </c>
      <c r="P180" s="1">
        <v>5660.29</v>
      </c>
      <c r="Q180" s="1">
        <v>0</v>
      </c>
      <c r="R180" s="1">
        <v>9152.82</v>
      </c>
      <c r="S180" s="61">
        <v>0</v>
      </c>
      <c r="T180" s="1">
        <v>53062.79</v>
      </c>
      <c r="U180" s="28">
        <v>0</v>
      </c>
      <c r="V180" s="28">
        <v>5578.48</v>
      </c>
      <c r="W180" s="54">
        <v>0</v>
      </c>
      <c r="X180" s="54">
        <v>7487.62</v>
      </c>
      <c r="Y180" s="1">
        <v>0</v>
      </c>
      <c r="Z180" s="1">
        <v>7487.62</v>
      </c>
      <c r="AA180" s="28">
        <v>0</v>
      </c>
      <c r="AB180" s="28">
        <v>7487.62</v>
      </c>
      <c r="AC180" s="62">
        <v>0</v>
      </c>
      <c r="AD180" s="62">
        <v>24887.3</v>
      </c>
      <c r="AE180" s="28">
        <v>0</v>
      </c>
      <c r="AF180" s="28">
        <v>53837.62</v>
      </c>
      <c r="AG180" s="28">
        <v>0</v>
      </c>
      <c r="AH180" s="28">
        <v>10752.52</v>
      </c>
      <c r="AI180" s="1">
        <v>0</v>
      </c>
      <c r="AJ180" s="1">
        <v>15304.67</v>
      </c>
      <c r="AK180" s="1">
        <v>0</v>
      </c>
      <c r="AL180" s="1">
        <v>34321.36</v>
      </c>
      <c r="AM180" s="8">
        <f t="shared" si="45"/>
        <v>0</v>
      </c>
      <c r="AN180" s="8">
        <f t="shared" si="46"/>
        <v>235020.70999999996</v>
      </c>
      <c r="AO180" s="23">
        <f t="shared" si="47"/>
        <v>235020.70999999996</v>
      </c>
      <c r="AP180" s="9"/>
      <c r="AQ180" s="9"/>
      <c r="AR180" s="9"/>
      <c r="AS180" s="9"/>
      <c r="AT180" s="9">
        <f t="shared" si="57"/>
        <v>17.602</v>
      </c>
      <c r="AU180" s="9">
        <f>AO180+AP180+AQ180+AR180+AS180</f>
        <v>235020.70999999996</v>
      </c>
      <c r="AV180" s="2">
        <f>(E180*0.08)*2</f>
        <v>216.64000000000001</v>
      </c>
      <c r="AW180" s="2">
        <v>880.1</v>
      </c>
      <c r="AX180" s="1">
        <v>-11366.72</v>
      </c>
      <c r="AY180" s="1"/>
      <c r="AZ180" s="26">
        <f t="shared" si="51"/>
        <v>-19294.769999999953</v>
      </c>
      <c r="BA180" s="81">
        <v>80926.13</v>
      </c>
      <c r="BB180" s="1"/>
    </row>
    <row r="181" spans="1:54" ht="15">
      <c r="A181" s="1">
        <v>174</v>
      </c>
      <c r="B181" s="1" t="s">
        <v>157</v>
      </c>
      <c r="C181" s="1">
        <v>418.2</v>
      </c>
      <c r="D181" s="1">
        <v>57.6</v>
      </c>
      <c r="E181" s="1">
        <f t="shared" si="52"/>
        <v>475.8</v>
      </c>
      <c r="F181" s="1">
        <v>12.51</v>
      </c>
      <c r="G181" s="2">
        <f t="shared" si="58"/>
        <v>5952.258</v>
      </c>
      <c r="H181" s="2">
        <f t="shared" si="42"/>
        <v>35713.547999999995</v>
      </c>
      <c r="I181" s="2">
        <f t="shared" si="49"/>
        <v>12.51</v>
      </c>
      <c r="J181" s="2">
        <f t="shared" si="50"/>
        <v>5952.258</v>
      </c>
      <c r="K181" s="2">
        <f t="shared" si="43"/>
        <v>35713.547999999995</v>
      </c>
      <c r="L181" s="11">
        <f t="shared" si="48"/>
        <v>71427.09599999999</v>
      </c>
      <c r="M181" s="26"/>
      <c r="N181" s="29">
        <f t="shared" si="44"/>
        <v>71427.09599999999</v>
      </c>
      <c r="O181" s="1">
        <v>0</v>
      </c>
      <c r="P181" s="1">
        <v>1953.29</v>
      </c>
      <c r="Q181" s="1">
        <v>0</v>
      </c>
      <c r="R181" s="1">
        <v>1953.29</v>
      </c>
      <c r="S181" s="61">
        <v>0</v>
      </c>
      <c r="T181" s="1">
        <v>24718.71</v>
      </c>
      <c r="U181" s="28">
        <v>0</v>
      </c>
      <c r="V181" s="28">
        <v>1953.29</v>
      </c>
      <c r="W181" s="54">
        <v>0</v>
      </c>
      <c r="X181" s="54">
        <v>2621.78</v>
      </c>
      <c r="Y181" s="1">
        <v>0</v>
      </c>
      <c r="Z181" s="1">
        <v>2621.78</v>
      </c>
      <c r="AA181" s="28">
        <v>0</v>
      </c>
      <c r="AB181" s="28">
        <v>17616.083</v>
      </c>
      <c r="AC181" s="62">
        <v>0</v>
      </c>
      <c r="AD181" s="62">
        <v>2621.78</v>
      </c>
      <c r="AE181" s="28">
        <v>0</v>
      </c>
      <c r="AF181" s="28">
        <v>2621.78</v>
      </c>
      <c r="AG181" s="28">
        <v>0</v>
      </c>
      <c r="AH181" s="28">
        <v>2478.04</v>
      </c>
      <c r="AI181" s="1">
        <v>0</v>
      </c>
      <c r="AJ181" s="1">
        <v>1953.29</v>
      </c>
      <c r="AK181" s="1">
        <v>0</v>
      </c>
      <c r="AL181" s="1">
        <v>1953.29</v>
      </c>
      <c r="AM181" s="8">
        <f t="shared" si="45"/>
        <v>0</v>
      </c>
      <c r="AN181" s="8">
        <f t="shared" si="46"/>
        <v>65066.403</v>
      </c>
      <c r="AO181" s="23">
        <f t="shared" si="47"/>
        <v>65066.403</v>
      </c>
      <c r="AP181" s="9"/>
      <c r="AQ181" s="9"/>
      <c r="AR181" s="9"/>
      <c r="AS181" s="9"/>
      <c r="AT181" s="9">
        <f t="shared" si="57"/>
        <v>6.1854</v>
      </c>
      <c r="AU181" s="9">
        <f>AO181+AP181+AQ181+AR181+AS181</f>
        <v>65066.403</v>
      </c>
      <c r="AV181" s="2">
        <f>(E181*0.08)*2</f>
        <v>76.128</v>
      </c>
      <c r="AW181" s="2">
        <v>309.27</v>
      </c>
      <c r="AX181" s="1">
        <v>-3008.7</v>
      </c>
      <c r="AY181" s="1"/>
      <c r="AZ181" s="26">
        <f t="shared" si="51"/>
        <v>9754.790999999994</v>
      </c>
      <c r="BA181" s="81">
        <v>64699.96</v>
      </c>
      <c r="BB181" s="1"/>
    </row>
    <row r="182" spans="1:77" s="16" customFormat="1" ht="15.75">
      <c r="A182" s="1">
        <v>175</v>
      </c>
      <c r="B182" s="1" t="s">
        <v>302</v>
      </c>
      <c r="C182" s="1">
        <v>471.3</v>
      </c>
      <c r="D182" s="1">
        <v>0</v>
      </c>
      <c r="E182" s="1">
        <f t="shared" si="52"/>
        <v>471.3</v>
      </c>
      <c r="F182" s="1">
        <v>8.08</v>
      </c>
      <c r="G182" s="2">
        <f t="shared" si="58"/>
        <v>3808.1040000000003</v>
      </c>
      <c r="H182" s="2">
        <f t="shared" si="42"/>
        <v>22848.624000000003</v>
      </c>
      <c r="I182" s="2">
        <f t="shared" si="49"/>
        <v>8.08</v>
      </c>
      <c r="J182" s="2">
        <f t="shared" si="50"/>
        <v>3808.1040000000003</v>
      </c>
      <c r="K182" s="2">
        <f t="shared" si="43"/>
        <v>22848.624000000003</v>
      </c>
      <c r="L182" s="11">
        <f t="shared" si="48"/>
        <v>45697.24800000001</v>
      </c>
      <c r="M182" s="26">
        <v>-159399.95</v>
      </c>
      <c r="N182" s="29">
        <f t="shared" si="44"/>
        <v>-113702.702</v>
      </c>
      <c r="O182" s="1">
        <v>0</v>
      </c>
      <c r="P182" s="1">
        <v>1168.82</v>
      </c>
      <c r="Q182" s="1">
        <v>0</v>
      </c>
      <c r="R182" s="1">
        <v>1168.82</v>
      </c>
      <c r="S182" s="61">
        <v>0</v>
      </c>
      <c r="T182" s="1">
        <v>1168.82</v>
      </c>
      <c r="U182" s="28">
        <v>0</v>
      </c>
      <c r="V182" s="28">
        <v>1168.82</v>
      </c>
      <c r="W182" s="54">
        <v>0</v>
      </c>
      <c r="X182" s="54">
        <v>1168.82</v>
      </c>
      <c r="Y182" s="1">
        <v>0</v>
      </c>
      <c r="Z182" s="1">
        <v>1168.82</v>
      </c>
      <c r="AA182" s="28">
        <v>0</v>
      </c>
      <c r="AB182" s="28">
        <v>1168.824</v>
      </c>
      <c r="AC182" s="62">
        <v>0</v>
      </c>
      <c r="AD182" s="62">
        <v>1168.82</v>
      </c>
      <c r="AE182" s="28">
        <v>0</v>
      </c>
      <c r="AF182" s="28">
        <v>1168.82</v>
      </c>
      <c r="AG182" s="28">
        <v>0</v>
      </c>
      <c r="AH182" s="28">
        <v>1693.57</v>
      </c>
      <c r="AI182" s="1">
        <v>0</v>
      </c>
      <c r="AJ182" s="1">
        <v>-584.41</v>
      </c>
      <c r="AK182" s="1">
        <v>0</v>
      </c>
      <c r="AL182" s="1">
        <v>0</v>
      </c>
      <c r="AM182" s="8">
        <f t="shared" si="45"/>
        <v>0</v>
      </c>
      <c r="AN182" s="8">
        <f t="shared" si="46"/>
        <v>11628.543999999998</v>
      </c>
      <c r="AO182" s="23">
        <f t="shared" si="47"/>
        <v>11628.543999999998</v>
      </c>
      <c r="AP182" s="9"/>
      <c r="AQ182" s="9"/>
      <c r="AR182" s="9"/>
      <c r="AS182" s="9"/>
      <c r="AT182" s="9"/>
      <c r="AU182" s="9">
        <f aca="true" t="shared" si="59" ref="AU182:AU187">AO182+AP182+AQ182+AR182+AS182+AT182</f>
        <v>11628.543999999998</v>
      </c>
      <c r="AV182" s="70"/>
      <c r="AW182" s="70"/>
      <c r="AX182" s="1">
        <v>-8281.75</v>
      </c>
      <c r="AY182" s="1"/>
      <c r="AZ182" s="26">
        <f t="shared" si="51"/>
        <v>-117049.496</v>
      </c>
      <c r="BA182" s="81">
        <v>116475.29</v>
      </c>
      <c r="BB182" s="1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</row>
    <row r="183" spans="1:54" ht="15.75">
      <c r="A183" s="1">
        <v>176</v>
      </c>
      <c r="B183" s="1" t="s">
        <v>303</v>
      </c>
      <c r="C183" s="1">
        <v>508</v>
      </c>
      <c r="D183" s="1">
        <v>0</v>
      </c>
      <c r="E183" s="1">
        <f t="shared" si="52"/>
        <v>508</v>
      </c>
      <c r="F183" s="1">
        <v>8.08</v>
      </c>
      <c r="G183" s="2">
        <f t="shared" si="58"/>
        <v>4104.64</v>
      </c>
      <c r="H183" s="2">
        <f t="shared" si="42"/>
        <v>24627.840000000004</v>
      </c>
      <c r="I183" s="2">
        <f t="shared" si="49"/>
        <v>8.08</v>
      </c>
      <c r="J183" s="2">
        <f t="shared" si="50"/>
        <v>4104.64</v>
      </c>
      <c r="K183" s="2">
        <f t="shared" si="43"/>
        <v>24627.840000000004</v>
      </c>
      <c r="L183" s="11">
        <f t="shared" si="48"/>
        <v>49255.68000000001</v>
      </c>
      <c r="M183" s="26">
        <v>-3964.0567999999985</v>
      </c>
      <c r="N183" s="29">
        <f t="shared" si="44"/>
        <v>45291.62320000001</v>
      </c>
      <c r="O183" s="1">
        <v>0</v>
      </c>
      <c r="P183" s="1">
        <v>1259.84</v>
      </c>
      <c r="Q183" s="1">
        <v>0</v>
      </c>
      <c r="R183" s="1">
        <v>5704.53</v>
      </c>
      <c r="S183" s="61">
        <v>0</v>
      </c>
      <c r="T183" s="1">
        <v>1259.84</v>
      </c>
      <c r="U183" s="28">
        <v>0</v>
      </c>
      <c r="V183" s="28">
        <v>1259.84</v>
      </c>
      <c r="W183" s="54">
        <v>0</v>
      </c>
      <c r="X183" s="54">
        <v>1259.84</v>
      </c>
      <c r="Y183" s="1">
        <v>0</v>
      </c>
      <c r="Z183" s="1">
        <v>1259.84</v>
      </c>
      <c r="AA183" s="28">
        <v>0</v>
      </c>
      <c r="AB183" s="28">
        <v>1259.84</v>
      </c>
      <c r="AC183" s="62">
        <v>0</v>
      </c>
      <c r="AD183" s="62">
        <v>1259.84</v>
      </c>
      <c r="AE183" s="28">
        <v>0</v>
      </c>
      <c r="AF183" s="28">
        <v>1259.84</v>
      </c>
      <c r="AG183" s="28">
        <v>0</v>
      </c>
      <c r="AH183" s="28">
        <v>1784.59</v>
      </c>
      <c r="AI183" s="1">
        <v>0</v>
      </c>
      <c r="AJ183" s="1">
        <v>1259.84</v>
      </c>
      <c r="AK183" s="1">
        <v>0</v>
      </c>
      <c r="AL183" s="1">
        <v>1259.84</v>
      </c>
      <c r="AM183" s="8">
        <f t="shared" si="45"/>
        <v>0</v>
      </c>
      <c r="AN183" s="8">
        <f t="shared" si="46"/>
        <v>20087.52</v>
      </c>
      <c r="AO183" s="23">
        <f t="shared" si="47"/>
        <v>20087.52</v>
      </c>
      <c r="AP183" s="9"/>
      <c r="AQ183" s="9"/>
      <c r="AR183" s="9"/>
      <c r="AS183" s="9"/>
      <c r="AT183" s="9"/>
      <c r="AU183" s="9">
        <f t="shared" si="59"/>
        <v>20087.52</v>
      </c>
      <c r="AV183" s="70"/>
      <c r="AW183" s="70"/>
      <c r="AX183" s="1">
        <v>-6585.63</v>
      </c>
      <c r="AY183" s="1"/>
      <c r="AZ183" s="26">
        <f t="shared" si="51"/>
        <v>31789.73320000001</v>
      </c>
      <c r="BA183" s="81">
        <v>207021.52</v>
      </c>
      <c r="BB183" s="1"/>
    </row>
    <row r="184" spans="1:54" ht="15">
      <c r="A184" s="1">
        <v>177</v>
      </c>
      <c r="B184" s="1" t="s">
        <v>158</v>
      </c>
      <c r="C184" s="1">
        <v>600.6</v>
      </c>
      <c r="D184" s="1">
        <v>0</v>
      </c>
      <c r="E184" s="1">
        <f t="shared" si="52"/>
        <v>600.6</v>
      </c>
      <c r="F184" s="1">
        <v>12.51</v>
      </c>
      <c r="G184" s="2">
        <f t="shared" si="58"/>
        <v>7513.506</v>
      </c>
      <c r="H184" s="2">
        <f t="shared" si="42"/>
        <v>45081.036</v>
      </c>
      <c r="I184" s="2">
        <f t="shared" si="49"/>
        <v>12.51</v>
      </c>
      <c r="J184" s="2">
        <f t="shared" si="50"/>
        <v>7513.506</v>
      </c>
      <c r="K184" s="2">
        <f t="shared" si="43"/>
        <v>45081.036</v>
      </c>
      <c r="L184" s="11">
        <f t="shared" si="48"/>
        <v>90162.072</v>
      </c>
      <c r="M184" s="26"/>
      <c r="N184" s="29">
        <f t="shared" si="44"/>
        <v>90162.072</v>
      </c>
      <c r="O184" s="1">
        <v>0</v>
      </c>
      <c r="P184" s="1">
        <v>2436.18</v>
      </c>
      <c r="Q184" s="1">
        <v>0</v>
      </c>
      <c r="R184" s="1">
        <v>23070.21</v>
      </c>
      <c r="S184" s="61">
        <v>0</v>
      </c>
      <c r="T184" s="1">
        <v>3864.95</v>
      </c>
      <c r="U184" s="28">
        <v>0</v>
      </c>
      <c r="V184" s="28">
        <v>7521.55</v>
      </c>
      <c r="W184" s="54">
        <v>0</v>
      </c>
      <c r="X184" s="54">
        <v>2851.72</v>
      </c>
      <c r="Y184" s="1">
        <v>0</v>
      </c>
      <c r="Z184" s="1">
        <v>1489.49</v>
      </c>
      <c r="AA184" s="28">
        <v>0</v>
      </c>
      <c r="AB184" s="28">
        <v>5662.308</v>
      </c>
      <c r="AC184" s="62">
        <v>0</v>
      </c>
      <c r="AD184" s="62">
        <v>1489.49</v>
      </c>
      <c r="AE184" s="28">
        <v>0</v>
      </c>
      <c r="AF184" s="28">
        <v>2822.68</v>
      </c>
      <c r="AG184" s="28">
        <v>0</v>
      </c>
      <c r="AH184" s="28">
        <v>2014.24</v>
      </c>
      <c r="AI184" s="1">
        <v>0</v>
      </c>
      <c r="AJ184" s="1">
        <v>1489.49</v>
      </c>
      <c r="AK184" s="1">
        <v>0</v>
      </c>
      <c r="AL184" s="1">
        <v>9034.41</v>
      </c>
      <c r="AM184" s="8">
        <f t="shared" si="45"/>
        <v>0</v>
      </c>
      <c r="AN184" s="8">
        <f t="shared" si="46"/>
        <v>63746.71799999999</v>
      </c>
      <c r="AO184" s="23">
        <f t="shared" si="47"/>
        <v>63746.71799999999</v>
      </c>
      <c r="AP184" s="9"/>
      <c r="AQ184" s="9"/>
      <c r="AR184" s="9"/>
      <c r="AS184" s="9"/>
      <c r="AT184" s="9">
        <f>0.013*E184</f>
        <v>7.8078</v>
      </c>
      <c r="AU184" s="9">
        <f t="shared" si="59"/>
        <v>63754.525799999996</v>
      </c>
      <c r="AV184" s="2">
        <f>(E184*0.08)*2</f>
        <v>96.096</v>
      </c>
      <c r="AW184" s="2">
        <v>390.39</v>
      </c>
      <c r="AX184" s="1">
        <v>-8797.12</v>
      </c>
      <c r="AY184" s="1"/>
      <c r="AZ184" s="26">
        <f t="shared" si="51"/>
        <v>35691.152200000004</v>
      </c>
      <c r="BA184" s="81">
        <v>34629.41</v>
      </c>
      <c r="BB184" s="1"/>
    </row>
    <row r="185" spans="1:54" ht="15.75">
      <c r="A185" s="1">
        <v>178</v>
      </c>
      <c r="B185" s="1" t="s">
        <v>304</v>
      </c>
      <c r="C185" s="1">
        <v>470.4</v>
      </c>
      <c r="D185" s="1">
        <v>0</v>
      </c>
      <c r="E185" s="1">
        <f t="shared" si="52"/>
        <v>470.4</v>
      </c>
      <c r="F185" s="1">
        <v>8.08</v>
      </c>
      <c r="G185" s="2">
        <f t="shared" si="58"/>
        <v>3800.832</v>
      </c>
      <c r="H185" s="2">
        <f t="shared" si="42"/>
        <v>22804.992</v>
      </c>
      <c r="I185" s="2">
        <f t="shared" si="49"/>
        <v>8.08</v>
      </c>
      <c r="J185" s="2">
        <f t="shared" si="50"/>
        <v>3800.832</v>
      </c>
      <c r="K185" s="2">
        <f t="shared" si="43"/>
        <v>22804.992</v>
      </c>
      <c r="L185" s="11">
        <f t="shared" si="48"/>
        <v>45609.984</v>
      </c>
      <c r="M185" s="26">
        <v>-161096.064</v>
      </c>
      <c r="N185" s="29">
        <f t="shared" si="44"/>
        <v>-115486.08000000002</v>
      </c>
      <c r="O185" s="1">
        <v>0</v>
      </c>
      <c r="P185" s="1">
        <v>1166.59</v>
      </c>
      <c r="Q185" s="1">
        <v>0</v>
      </c>
      <c r="R185" s="1">
        <v>3112.31</v>
      </c>
      <c r="S185" s="61">
        <v>0</v>
      </c>
      <c r="T185" s="1">
        <v>43668.97</v>
      </c>
      <c r="U185" s="28">
        <v>0</v>
      </c>
      <c r="V185" s="28">
        <v>1166.59</v>
      </c>
      <c r="W185" s="54">
        <v>0</v>
      </c>
      <c r="X185" s="54">
        <v>1166.59</v>
      </c>
      <c r="Y185" s="1">
        <v>0</v>
      </c>
      <c r="Z185" s="1">
        <v>1166.59</v>
      </c>
      <c r="AA185" s="28">
        <v>0</v>
      </c>
      <c r="AB185" s="28">
        <v>1166.5919999999999</v>
      </c>
      <c r="AC185" s="62">
        <v>0</v>
      </c>
      <c r="AD185" s="62">
        <v>1166.59</v>
      </c>
      <c r="AE185" s="28">
        <v>0</v>
      </c>
      <c r="AF185" s="28">
        <v>5030.69</v>
      </c>
      <c r="AG185" s="28">
        <v>0</v>
      </c>
      <c r="AH185" s="28">
        <v>1691.34</v>
      </c>
      <c r="AI185" s="1">
        <v>0</v>
      </c>
      <c r="AJ185" s="1">
        <v>6310.05</v>
      </c>
      <c r="AK185" s="1">
        <v>0</v>
      </c>
      <c r="AL185" s="1">
        <v>1166.59</v>
      </c>
      <c r="AM185" s="8">
        <f t="shared" si="45"/>
        <v>0</v>
      </c>
      <c r="AN185" s="8">
        <f t="shared" si="46"/>
        <v>67979.49199999998</v>
      </c>
      <c r="AO185" s="23">
        <f t="shared" si="47"/>
        <v>67979.49199999998</v>
      </c>
      <c r="AP185" s="9"/>
      <c r="AQ185" s="9"/>
      <c r="AR185" s="9"/>
      <c r="AS185" s="9"/>
      <c r="AT185" s="9"/>
      <c r="AU185" s="9">
        <f t="shared" si="59"/>
        <v>67979.49199999998</v>
      </c>
      <c r="AV185" s="70"/>
      <c r="AW185" s="70"/>
      <c r="AX185" s="1">
        <v>-8735.22</v>
      </c>
      <c r="AY185" s="1"/>
      <c r="AZ185" s="26">
        <f t="shared" si="51"/>
        <v>-174730.35199999998</v>
      </c>
      <c r="BA185" s="81">
        <v>128921.02</v>
      </c>
      <c r="BB185" s="1"/>
    </row>
    <row r="186" spans="1:54" ht="15">
      <c r="A186" s="1">
        <v>179</v>
      </c>
      <c r="B186" s="1" t="s">
        <v>159</v>
      </c>
      <c r="C186" s="1">
        <v>470.9</v>
      </c>
      <c r="D186" s="1">
        <v>0</v>
      </c>
      <c r="E186" s="1">
        <f t="shared" si="52"/>
        <v>470.9</v>
      </c>
      <c r="F186" s="1">
        <v>8.81</v>
      </c>
      <c r="G186" s="2">
        <f t="shared" si="58"/>
        <v>4148.629</v>
      </c>
      <c r="H186" s="2">
        <f t="shared" si="42"/>
        <v>24891.773999999998</v>
      </c>
      <c r="I186" s="2">
        <f t="shared" si="49"/>
        <v>8.81</v>
      </c>
      <c r="J186" s="2">
        <f t="shared" si="50"/>
        <v>4148.629</v>
      </c>
      <c r="K186" s="2">
        <f t="shared" si="43"/>
        <v>24891.773999999998</v>
      </c>
      <c r="L186" s="11">
        <f t="shared" si="48"/>
        <v>49783.547999999995</v>
      </c>
      <c r="M186" s="26">
        <v>-18525.02540000001</v>
      </c>
      <c r="N186" s="29">
        <f t="shared" si="44"/>
        <v>31258.522599999986</v>
      </c>
      <c r="O186" s="1">
        <v>0</v>
      </c>
      <c r="P186" s="1">
        <v>3113.55</v>
      </c>
      <c r="Q186" s="1">
        <v>0</v>
      </c>
      <c r="R186" s="1">
        <v>3829.3</v>
      </c>
      <c r="S186" s="61">
        <v>0</v>
      </c>
      <c r="T186" s="1">
        <v>2328.24</v>
      </c>
      <c r="U186" s="28">
        <v>0</v>
      </c>
      <c r="V186" s="28">
        <v>3866.23</v>
      </c>
      <c r="W186" s="54">
        <v>0</v>
      </c>
      <c r="X186" s="54">
        <v>1167.83</v>
      </c>
      <c r="Y186" s="1">
        <v>0</v>
      </c>
      <c r="Z186" s="1">
        <v>1167.83</v>
      </c>
      <c r="AA186" s="28">
        <v>0</v>
      </c>
      <c r="AB186" s="28">
        <v>5899.862000000001</v>
      </c>
      <c r="AC186" s="62">
        <v>0</v>
      </c>
      <c r="AD186" s="62">
        <v>1167.83</v>
      </c>
      <c r="AE186" s="28">
        <v>0</v>
      </c>
      <c r="AF186" s="28">
        <v>1167.83</v>
      </c>
      <c r="AG186" s="28">
        <v>0</v>
      </c>
      <c r="AH186" s="28">
        <v>1692.58</v>
      </c>
      <c r="AI186" s="1">
        <v>0</v>
      </c>
      <c r="AJ186" s="1">
        <v>1167.83</v>
      </c>
      <c r="AK186" s="1">
        <v>0</v>
      </c>
      <c r="AL186" s="1">
        <v>1167.83</v>
      </c>
      <c r="AM186" s="8">
        <f t="shared" si="45"/>
        <v>0</v>
      </c>
      <c r="AN186" s="8">
        <f t="shared" si="46"/>
        <v>27736.742000000006</v>
      </c>
      <c r="AO186" s="23">
        <f t="shared" si="47"/>
        <v>27736.742000000006</v>
      </c>
      <c r="AP186" s="9"/>
      <c r="AQ186" s="9">
        <v>690</v>
      </c>
      <c r="AR186" s="9"/>
      <c r="AS186" s="9"/>
      <c r="AT186" s="9">
        <f>0.013*E186</f>
        <v>6.1217</v>
      </c>
      <c r="AU186" s="9">
        <f t="shared" si="59"/>
        <v>28432.863700000005</v>
      </c>
      <c r="AV186" s="2">
        <f>(E186*0.08)*2</f>
        <v>75.344</v>
      </c>
      <c r="AW186" s="2">
        <v>306.09</v>
      </c>
      <c r="AX186" s="1">
        <v>24584.07</v>
      </c>
      <c r="AY186" s="1"/>
      <c r="AZ186" s="26">
        <f t="shared" si="51"/>
        <v>-21376.97710000002</v>
      </c>
      <c r="BA186" s="81">
        <v>21167.37</v>
      </c>
      <c r="BB186" s="1"/>
    </row>
    <row r="187" spans="1:54" ht="15.75">
      <c r="A187" s="1">
        <v>180</v>
      </c>
      <c r="B187" s="1" t="s">
        <v>305</v>
      </c>
      <c r="C187" s="1">
        <v>514.1</v>
      </c>
      <c r="D187" s="1">
        <v>0</v>
      </c>
      <c r="E187" s="1">
        <f t="shared" si="52"/>
        <v>514.1</v>
      </c>
      <c r="F187" s="1">
        <v>8.08</v>
      </c>
      <c r="G187" s="2">
        <f t="shared" si="58"/>
        <v>4153.928</v>
      </c>
      <c r="H187" s="2">
        <f t="shared" si="42"/>
        <v>24923.568</v>
      </c>
      <c r="I187" s="2">
        <f t="shared" si="49"/>
        <v>8.08</v>
      </c>
      <c r="J187" s="2">
        <f t="shared" si="50"/>
        <v>4153.928</v>
      </c>
      <c r="K187" s="2">
        <f t="shared" si="43"/>
        <v>24923.568</v>
      </c>
      <c r="L187" s="11">
        <f t="shared" si="48"/>
        <v>49847.136</v>
      </c>
      <c r="M187" s="26"/>
      <c r="N187" s="29">
        <f t="shared" si="44"/>
        <v>49847.136</v>
      </c>
      <c r="O187" s="1">
        <v>0</v>
      </c>
      <c r="P187" s="1">
        <v>1271.99</v>
      </c>
      <c r="Q187" s="1">
        <v>0</v>
      </c>
      <c r="R187" s="1">
        <v>1271.99</v>
      </c>
      <c r="S187" s="61">
        <v>0</v>
      </c>
      <c r="T187" s="1">
        <v>1271.99</v>
      </c>
      <c r="U187" s="28">
        <v>0</v>
      </c>
      <c r="V187" s="28">
        <v>1271.99</v>
      </c>
      <c r="W187" s="54">
        <v>0</v>
      </c>
      <c r="X187" s="54">
        <v>1271.99</v>
      </c>
      <c r="Y187" s="1">
        <v>0</v>
      </c>
      <c r="Z187" s="1">
        <v>1271.99</v>
      </c>
      <c r="AA187" s="28">
        <v>0</v>
      </c>
      <c r="AB187" s="28">
        <v>1271.992</v>
      </c>
      <c r="AC187" s="62">
        <v>0</v>
      </c>
      <c r="AD187" s="62">
        <v>1271.99</v>
      </c>
      <c r="AE187" s="28">
        <v>0</v>
      </c>
      <c r="AF187" s="28">
        <v>1271.99</v>
      </c>
      <c r="AG187" s="28">
        <v>0</v>
      </c>
      <c r="AH187" s="28">
        <v>1796.74</v>
      </c>
      <c r="AI187" s="1">
        <v>0</v>
      </c>
      <c r="AJ187" s="1">
        <v>1271.99</v>
      </c>
      <c r="AK187" s="1">
        <v>0</v>
      </c>
      <c r="AL187" s="1">
        <v>1271.99</v>
      </c>
      <c r="AM187" s="8">
        <f t="shared" si="45"/>
        <v>0</v>
      </c>
      <c r="AN187" s="8">
        <f t="shared" si="46"/>
        <v>15788.631999999998</v>
      </c>
      <c r="AO187" s="23">
        <f t="shared" si="47"/>
        <v>15788.631999999998</v>
      </c>
      <c r="AP187" s="9"/>
      <c r="AQ187" s="9"/>
      <c r="AR187" s="9"/>
      <c r="AS187" s="9"/>
      <c r="AT187" s="9"/>
      <c r="AU187" s="9">
        <f t="shared" si="59"/>
        <v>15788.631999999998</v>
      </c>
      <c r="AV187" s="70"/>
      <c r="AW187" s="70"/>
      <c r="AX187" s="1">
        <v>-8921.01</v>
      </c>
      <c r="AY187" s="1"/>
      <c r="AZ187" s="26">
        <f t="shared" si="51"/>
        <v>42979.514</v>
      </c>
      <c r="BA187" s="81">
        <v>40967.94</v>
      </c>
      <c r="BB187" s="1"/>
    </row>
    <row r="188" spans="1:54" ht="15">
      <c r="A188" s="1">
        <v>181</v>
      </c>
      <c r="B188" s="1" t="s">
        <v>160</v>
      </c>
      <c r="C188" s="1">
        <v>470.5</v>
      </c>
      <c r="D188" s="1">
        <v>0</v>
      </c>
      <c r="E188" s="1">
        <f t="shared" si="52"/>
        <v>470.5</v>
      </c>
      <c r="F188" s="1">
        <v>8.81</v>
      </c>
      <c r="G188" s="2">
        <f t="shared" si="58"/>
        <v>4145.1050000000005</v>
      </c>
      <c r="H188" s="2">
        <f t="shared" si="42"/>
        <v>24870.630000000005</v>
      </c>
      <c r="I188" s="2">
        <f t="shared" si="49"/>
        <v>8.81</v>
      </c>
      <c r="J188" s="2">
        <f t="shared" si="50"/>
        <v>4145.1050000000005</v>
      </c>
      <c r="K188" s="2">
        <f t="shared" si="43"/>
        <v>24870.630000000005</v>
      </c>
      <c r="L188" s="11">
        <f t="shared" si="48"/>
        <v>49741.26000000001</v>
      </c>
      <c r="M188" s="26"/>
      <c r="N188" s="29">
        <f t="shared" si="44"/>
        <v>49741.26000000001</v>
      </c>
      <c r="O188" s="1">
        <v>0</v>
      </c>
      <c r="P188" s="1">
        <v>3754.47</v>
      </c>
      <c r="Q188" s="1">
        <v>0</v>
      </c>
      <c r="R188" s="1">
        <v>1166.84</v>
      </c>
      <c r="S188" s="61">
        <v>0</v>
      </c>
      <c r="T188" s="1">
        <v>8114.02</v>
      </c>
      <c r="U188" s="28">
        <v>0</v>
      </c>
      <c r="V188" s="28">
        <v>1166.84</v>
      </c>
      <c r="W188" s="54">
        <v>0</v>
      </c>
      <c r="X188" s="54">
        <v>1166.84</v>
      </c>
      <c r="Y188" s="1">
        <v>0</v>
      </c>
      <c r="Z188" s="1">
        <v>1166.84</v>
      </c>
      <c r="AA188" s="28">
        <v>0</v>
      </c>
      <c r="AB188" s="28">
        <v>1166.84</v>
      </c>
      <c r="AC188" s="62">
        <v>0</v>
      </c>
      <c r="AD188" s="62">
        <v>1166.84</v>
      </c>
      <c r="AE188" s="28">
        <v>0</v>
      </c>
      <c r="AF188" s="28">
        <v>1166.84</v>
      </c>
      <c r="AG188" s="28">
        <v>0</v>
      </c>
      <c r="AH188" s="28">
        <v>1691.59</v>
      </c>
      <c r="AI188" s="1">
        <v>0</v>
      </c>
      <c r="AJ188" s="1">
        <v>1166.84</v>
      </c>
      <c r="AK188" s="1">
        <v>0</v>
      </c>
      <c r="AL188" s="1">
        <v>1166.84</v>
      </c>
      <c r="AM188" s="8">
        <f t="shared" si="45"/>
        <v>0</v>
      </c>
      <c r="AN188" s="8">
        <f t="shared" si="46"/>
        <v>24061.64</v>
      </c>
      <c r="AO188" s="23">
        <f t="shared" si="47"/>
        <v>24061.64</v>
      </c>
      <c r="AP188" s="9"/>
      <c r="AQ188" s="9"/>
      <c r="AR188" s="9"/>
      <c r="AS188" s="9"/>
      <c r="AT188" s="9">
        <f aca="true" t="shared" si="60" ref="AT188:AT193">0.013*E188</f>
        <v>6.116499999999999</v>
      </c>
      <c r="AU188" s="9">
        <f aca="true" t="shared" si="61" ref="AU188:AU193">AO188+AP188+AQ188+AR188+AS188</f>
        <v>24061.64</v>
      </c>
      <c r="AV188" s="2">
        <f>(E188*0.08)*2</f>
        <v>75.28</v>
      </c>
      <c r="AW188" s="2">
        <v>305.83</v>
      </c>
      <c r="AX188" s="1">
        <v>-177.5</v>
      </c>
      <c r="AY188" s="1"/>
      <c r="AZ188" s="26">
        <f t="shared" si="51"/>
        <v>26238.23000000001</v>
      </c>
      <c r="BA188" s="81">
        <v>6660.23</v>
      </c>
      <c r="BB188" s="1"/>
    </row>
    <row r="189" spans="1:54" ht="15">
      <c r="A189" s="1">
        <v>182</v>
      </c>
      <c r="B189" s="1" t="s">
        <v>161</v>
      </c>
      <c r="C189" s="1">
        <v>348.8</v>
      </c>
      <c r="D189" s="1">
        <v>0</v>
      </c>
      <c r="E189" s="1">
        <f t="shared" si="52"/>
        <v>348.8</v>
      </c>
      <c r="F189" s="1">
        <v>8.12</v>
      </c>
      <c r="G189" s="2">
        <f t="shared" si="58"/>
        <v>2832.256</v>
      </c>
      <c r="H189" s="2">
        <f t="shared" si="42"/>
        <v>16993.536</v>
      </c>
      <c r="I189" s="2">
        <f t="shared" si="49"/>
        <v>8.12</v>
      </c>
      <c r="J189" s="2">
        <f t="shared" si="50"/>
        <v>2832.256</v>
      </c>
      <c r="K189" s="2">
        <f t="shared" si="43"/>
        <v>16993.536</v>
      </c>
      <c r="L189" s="11">
        <f t="shared" si="48"/>
        <v>33987.072</v>
      </c>
      <c r="M189" s="26">
        <v>-23655.749600000006</v>
      </c>
      <c r="N189" s="29">
        <f t="shared" si="44"/>
        <v>10331.322399999994</v>
      </c>
      <c r="O189" s="1">
        <v>0</v>
      </c>
      <c r="P189" s="1">
        <v>6291.39</v>
      </c>
      <c r="Q189" s="1">
        <v>0</v>
      </c>
      <c r="R189" s="1">
        <v>863.04</v>
      </c>
      <c r="S189" s="61">
        <v>0</v>
      </c>
      <c r="T189" s="1">
        <v>3321.59</v>
      </c>
      <c r="U189" s="28">
        <v>0</v>
      </c>
      <c r="V189" s="28">
        <v>863.04</v>
      </c>
      <c r="W189" s="54">
        <v>0</v>
      </c>
      <c r="X189" s="54">
        <v>863.04</v>
      </c>
      <c r="Y189" s="1">
        <v>0</v>
      </c>
      <c r="Z189" s="1">
        <v>863.04</v>
      </c>
      <c r="AA189" s="28">
        <v>0</v>
      </c>
      <c r="AB189" s="28">
        <v>863.04</v>
      </c>
      <c r="AC189" s="62">
        <v>0</v>
      </c>
      <c r="AD189" s="62">
        <v>863.04</v>
      </c>
      <c r="AE189" s="28">
        <v>0</v>
      </c>
      <c r="AF189" s="28">
        <v>863.04</v>
      </c>
      <c r="AG189" s="28">
        <v>0</v>
      </c>
      <c r="AH189" s="28">
        <v>1387.79</v>
      </c>
      <c r="AI189" s="1">
        <v>0</v>
      </c>
      <c r="AJ189" s="1">
        <v>863.04</v>
      </c>
      <c r="AK189" s="1">
        <v>0</v>
      </c>
      <c r="AL189" s="1">
        <v>863.04</v>
      </c>
      <c r="AM189" s="8">
        <f t="shared" si="45"/>
        <v>0</v>
      </c>
      <c r="AN189" s="8">
        <f t="shared" si="46"/>
        <v>18768.13000000001</v>
      </c>
      <c r="AO189" s="23">
        <f t="shared" si="47"/>
        <v>18768.13000000001</v>
      </c>
      <c r="AP189" s="9"/>
      <c r="AQ189" s="9">
        <v>690</v>
      </c>
      <c r="AR189" s="9"/>
      <c r="AS189" s="9"/>
      <c r="AT189" s="9">
        <f t="shared" si="60"/>
        <v>4.5344</v>
      </c>
      <c r="AU189" s="9">
        <f t="shared" si="61"/>
        <v>19458.13000000001</v>
      </c>
      <c r="AV189" s="2">
        <f>(E189*0.08)*2</f>
        <v>55.808</v>
      </c>
      <c r="AW189" s="2">
        <v>226.72</v>
      </c>
      <c r="AX189" s="1">
        <v>3068.17</v>
      </c>
      <c r="AY189" s="1"/>
      <c r="AZ189" s="26">
        <f t="shared" si="51"/>
        <v>-11912.449600000014</v>
      </c>
      <c r="BA189" s="81">
        <v>28575.33</v>
      </c>
      <c r="BB189" s="1"/>
    </row>
    <row r="190" spans="1:54" ht="15">
      <c r="A190" s="1">
        <v>183</v>
      </c>
      <c r="B190" s="1" t="s">
        <v>162</v>
      </c>
      <c r="C190" s="1">
        <v>7623</v>
      </c>
      <c r="D190" s="1">
        <v>159</v>
      </c>
      <c r="E190" s="1">
        <f t="shared" si="52"/>
        <v>7782</v>
      </c>
      <c r="F190" s="1">
        <v>14.41</v>
      </c>
      <c r="G190" s="2">
        <f t="shared" si="58"/>
        <v>112138.62</v>
      </c>
      <c r="H190" s="2">
        <f t="shared" si="42"/>
        <v>672831.72</v>
      </c>
      <c r="I190" s="2">
        <f t="shared" si="49"/>
        <v>14.41</v>
      </c>
      <c r="J190" s="2">
        <f t="shared" si="50"/>
        <v>112138.62</v>
      </c>
      <c r="K190" s="2">
        <f t="shared" si="43"/>
        <v>672831.72</v>
      </c>
      <c r="L190" s="11">
        <f t="shared" si="48"/>
        <v>1345663.44</v>
      </c>
      <c r="M190" s="26"/>
      <c r="N190" s="29">
        <f t="shared" si="44"/>
        <v>1345663.44</v>
      </c>
      <c r="O190" s="1">
        <v>181768.08</v>
      </c>
      <c r="P190" s="1">
        <v>37381.21</v>
      </c>
      <c r="Q190" s="1">
        <v>22950.97</v>
      </c>
      <c r="R190" s="1">
        <v>37149.38</v>
      </c>
      <c r="S190" s="61">
        <v>26083.467</v>
      </c>
      <c r="T190" s="1">
        <v>77733.3</v>
      </c>
      <c r="U190" s="28">
        <v>92662.03700000001</v>
      </c>
      <c r="V190" s="28">
        <v>78841.37</v>
      </c>
      <c r="W190" s="54">
        <v>153286.947</v>
      </c>
      <c r="X190" s="54">
        <v>30295.83</v>
      </c>
      <c r="Y190" s="1">
        <v>59073.81</v>
      </c>
      <c r="Z190" s="1">
        <v>120037.19</v>
      </c>
      <c r="AA190" s="28">
        <v>65315.087</v>
      </c>
      <c r="AB190" s="28">
        <v>128387.718</v>
      </c>
      <c r="AC190" s="62">
        <v>42824.897</v>
      </c>
      <c r="AD190" s="62">
        <v>162644.69</v>
      </c>
      <c r="AE190" s="28">
        <v>59826.71</v>
      </c>
      <c r="AF190" s="28">
        <v>77025.84</v>
      </c>
      <c r="AG190" s="28">
        <v>23414.087</v>
      </c>
      <c r="AH190" s="28">
        <v>72837.54</v>
      </c>
      <c r="AI190" s="1">
        <v>19981.05</v>
      </c>
      <c r="AJ190" s="1">
        <v>45977.15</v>
      </c>
      <c r="AK190" s="1">
        <v>54901.29</v>
      </c>
      <c r="AL190" s="1">
        <v>65601.56</v>
      </c>
      <c r="AM190" s="8">
        <f t="shared" si="45"/>
        <v>802088.432</v>
      </c>
      <c r="AN190" s="8">
        <f t="shared" si="46"/>
        <v>933912.7780000002</v>
      </c>
      <c r="AO190" s="23">
        <f t="shared" si="47"/>
        <v>1736001.2100000002</v>
      </c>
      <c r="AP190" s="9"/>
      <c r="AQ190" s="9"/>
      <c r="AR190" s="9"/>
      <c r="AS190" s="9"/>
      <c r="AT190" s="9">
        <f t="shared" si="60"/>
        <v>101.166</v>
      </c>
      <c r="AU190" s="9">
        <f t="shared" si="61"/>
        <v>1736001.2100000002</v>
      </c>
      <c r="AV190" s="2">
        <f>(E190*0.08)*2</f>
        <v>1245.1200000000001</v>
      </c>
      <c r="AW190" s="2">
        <v>5055.44</v>
      </c>
      <c r="AX190" s="1">
        <v>-31651.35</v>
      </c>
      <c r="AY190" s="1"/>
      <c r="AZ190" s="26">
        <f t="shared" si="51"/>
        <v>-352385.8600000003</v>
      </c>
      <c r="BA190" s="81">
        <v>391659.65</v>
      </c>
      <c r="BB190" s="1"/>
    </row>
    <row r="191" spans="1:54" ht="15">
      <c r="A191" s="1">
        <v>184</v>
      </c>
      <c r="B191" s="1" t="s">
        <v>163</v>
      </c>
      <c r="C191" s="1">
        <v>577.3</v>
      </c>
      <c r="D191" s="1">
        <v>0</v>
      </c>
      <c r="E191" s="1">
        <f aca="true" t="shared" si="62" ref="E191:E201">C191+D191</f>
        <v>577.3</v>
      </c>
      <c r="F191" s="1">
        <v>11.81</v>
      </c>
      <c r="G191" s="2">
        <f t="shared" si="58"/>
        <v>6817.913</v>
      </c>
      <c r="H191" s="2">
        <f t="shared" si="42"/>
        <v>40907.477999999996</v>
      </c>
      <c r="I191" s="2">
        <f t="shared" si="49"/>
        <v>11.81</v>
      </c>
      <c r="J191" s="2">
        <f t="shared" si="50"/>
        <v>6817.913</v>
      </c>
      <c r="K191" s="2">
        <f t="shared" si="43"/>
        <v>40907.477999999996</v>
      </c>
      <c r="L191" s="11">
        <f t="shared" si="48"/>
        <v>81814.95599999999</v>
      </c>
      <c r="M191" s="26"/>
      <c r="N191" s="29">
        <f t="shared" si="44"/>
        <v>81814.95599999999</v>
      </c>
      <c r="O191" s="1">
        <v>0</v>
      </c>
      <c r="P191" s="1">
        <v>4527.26</v>
      </c>
      <c r="Q191" s="1">
        <v>0</v>
      </c>
      <c r="R191" s="1">
        <v>20066.8</v>
      </c>
      <c r="S191" s="61">
        <v>0</v>
      </c>
      <c r="T191" s="1">
        <v>3349.8</v>
      </c>
      <c r="U191" s="28">
        <v>0</v>
      </c>
      <c r="V191" s="28">
        <v>4118.54</v>
      </c>
      <c r="W191" s="54">
        <v>0</v>
      </c>
      <c r="X191" s="54">
        <v>9147.84</v>
      </c>
      <c r="Y191" s="1">
        <v>0</v>
      </c>
      <c r="Z191" s="1">
        <v>6844.29</v>
      </c>
      <c r="AA191" s="28">
        <v>0</v>
      </c>
      <c r="AB191" s="28">
        <v>1846.0839999999998</v>
      </c>
      <c r="AC191" s="62">
        <v>0</v>
      </c>
      <c r="AD191" s="62">
        <v>86798.11</v>
      </c>
      <c r="AE191" s="28">
        <v>0</v>
      </c>
      <c r="AF191" s="28">
        <v>14763.15</v>
      </c>
      <c r="AG191" s="28">
        <v>0</v>
      </c>
      <c r="AH191" s="28">
        <v>2370.83</v>
      </c>
      <c r="AI191" s="1">
        <v>0</v>
      </c>
      <c r="AJ191" s="1">
        <v>1846.08</v>
      </c>
      <c r="AK191" s="1">
        <v>0</v>
      </c>
      <c r="AL191" s="1">
        <v>10554.72</v>
      </c>
      <c r="AM191" s="8">
        <f t="shared" si="45"/>
        <v>0</v>
      </c>
      <c r="AN191" s="8">
        <f t="shared" si="46"/>
        <v>166233.50399999996</v>
      </c>
      <c r="AO191" s="23">
        <f t="shared" si="47"/>
        <v>166233.50399999996</v>
      </c>
      <c r="AP191" s="9"/>
      <c r="AQ191" s="9"/>
      <c r="AR191" s="9"/>
      <c r="AS191" s="9"/>
      <c r="AT191" s="9">
        <f t="shared" si="60"/>
        <v>7.504899999999999</v>
      </c>
      <c r="AU191" s="9">
        <f t="shared" si="61"/>
        <v>166233.50399999996</v>
      </c>
      <c r="AV191" s="2">
        <v>710.08</v>
      </c>
      <c r="AW191" s="2">
        <v>375.25</v>
      </c>
      <c r="AX191" s="1">
        <v>-7578.72</v>
      </c>
      <c r="AY191" s="1"/>
      <c r="AZ191" s="26">
        <f t="shared" si="51"/>
        <v>-75754.49799999996</v>
      </c>
      <c r="BA191" s="81">
        <v>171691</v>
      </c>
      <c r="BB191" s="1"/>
    </row>
    <row r="192" spans="1:54" ht="15">
      <c r="A192" s="1">
        <v>185</v>
      </c>
      <c r="B192" s="1" t="s">
        <v>164</v>
      </c>
      <c r="C192" s="1">
        <v>394.1</v>
      </c>
      <c r="D192" s="1">
        <v>0</v>
      </c>
      <c r="E192" s="1">
        <f t="shared" si="62"/>
        <v>394.1</v>
      </c>
      <c r="F192" s="1">
        <v>11.81</v>
      </c>
      <c r="G192" s="2">
        <f t="shared" si="58"/>
        <v>4654.321000000001</v>
      </c>
      <c r="H192" s="2">
        <f t="shared" si="42"/>
        <v>27925.926000000007</v>
      </c>
      <c r="I192" s="2">
        <f t="shared" si="49"/>
        <v>11.81</v>
      </c>
      <c r="J192" s="2">
        <f t="shared" si="50"/>
        <v>4654.321000000001</v>
      </c>
      <c r="K192" s="2">
        <f t="shared" si="43"/>
        <v>27925.926000000007</v>
      </c>
      <c r="L192" s="11">
        <f t="shared" si="48"/>
        <v>55851.85200000001</v>
      </c>
      <c r="M192" s="26">
        <v>-144492.9346</v>
      </c>
      <c r="N192" s="29">
        <f t="shared" si="44"/>
        <v>-88641.0826</v>
      </c>
      <c r="O192" s="1">
        <v>0</v>
      </c>
      <c r="P192" s="1">
        <v>1185.8</v>
      </c>
      <c r="Q192" s="1">
        <v>0</v>
      </c>
      <c r="R192" s="1">
        <v>7576.21</v>
      </c>
      <c r="S192" s="61">
        <v>0</v>
      </c>
      <c r="T192" s="1">
        <v>2346.21</v>
      </c>
      <c r="U192" s="28">
        <v>0</v>
      </c>
      <c r="V192" s="28">
        <v>1185.8</v>
      </c>
      <c r="W192" s="54">
        <v>0</v>
      </c>
      <c r="X192" s="54">
        <v>63596.26</v>
      </c>
      <c r="Y192" s="1">
        <v>0</v>
      </c>
      <c r="Z192" s="1">
        <v>1185.8</v>
      </c>
      <c r="AA192" s="28">
        <v>0</v>
      </c>
      <c r="AB192" s="28">
        <v>1185.798</v>
      </c>
      <c r="AC192" s="62">
        <v>0</v>
      </c>
      <c r="AD192" s="62">
        <v>1185.8</v>
      </c>
      <c r="AE192" s="28">
        <v>0</v>
      </c>
      <c r="AF192" s="28">
        <v>1185.8</v>
      </c>
      <c r="AG192" s="28">
        <v>0</v>
      </c>
      <c r="AH192" s="28">
        <v>1710.55</v>
      </c>
      <c r="AI192" s="1">
        <v>0</v>
      </c>
      <c r="AJ192" s="1">
        <v>1185.8</v>
      </c>
      <c r="AK192" s="1">
        <v>0</v>
      </c>
      <c r="AL192" s="1">
        <v>1185.8</v>
      </c>
      <c r="AM192" s="8">
        <f t="shared" si="45"/>
        <v>0</v>
      </c>
      <c r="AN192" s="8">
        <f t="shared" si="46"/>
        <v>84715.62800000001</v>
      </c>
      <c r="AO192" s="23">
        <f t="shared" si="47"/>
        <v>84715.62800000001</v>
      </c>
      <c r="AP192" s="9"/>
      <c r="AQ192" s="9"/>
      <c r="AR192" s="9"/>
      <c r="AS192" s="9"/>
      <c r="AT192" s="9">
        <f t="shared" si="60"/>
        <v>5.1233</v>
      </c>
      <c r="AU192" s="9">
        <f t="shared" si="61"/>
        <v>84715.62800000001</v>
      </c>
      <c r="AV192" s="2">
        <v>484.74</v>
      </c>
      <c r="AW192" s="2">
        <v>256.17</v>
      </c>
      <c r="AX192" s="1">
        <v>17375.04</v>
      </c>
      <c r="AY192" s="1"/>
      <c r="AZ192" s="26">
        <f t="shared" si="51"/>
        <v>-189990.8406</v>
      </c>
      <c r="BA192" s="81">
        <v>287223.4</v>
      </c>
      <c r="BB192" s="1"/>
    </row>
    <row r="193" spans="1:54" ht="15">
      <c r="A193" s="1">
        <v>186</v>
      </c>
      <c r="B193" s="1" t="s">
        <v>165</v>
      </c>
      <c r="C193" s="1">
        <v>618.5</v>
      </c>
      <c r="D193" s="1">
        <v>0</v>
      </c>
      <c r="E193" s="1">
        <f t="shared" si="62"/>
        <v>618.5</v>
      </c>
      <c r="F193" s="1">
        <v>12.51</v>
      </c>
      <c r="G193" s="2">
        <f t="shared" si="58"/>
        <v>7737.4349999999995</v>
      </c>
      <c r="H193" s="2">
        <f t="shared" si="42"/>
        <v>46424.61</v>
      </c>
      <c r="I193" s="2">
        <f t="shared" si="49"/>
        <v>12.51</v>
      </c>
      <c r="J193" s="2">
        <f t="shared" si="50"/>
        <v>7737.4349999999995</v>
      </c>
      <c r="K193" s="2">
        <f t="shared" si="43"/>
        <v>46424.61</v>
      </c>
      <c r="L193" s="11">
        <f t="shared" si="48"/>
        <v>92849.22</v>
      </c>
      <c r="M193" s="26"/>
      <c r="N193" s="29">
        <f t="shared" si="44"/>
        <v>92849.22</v>
      </c>
      <c r="O193" s="1">
        <v>12101.9</v>
      </c>
      <c r="P193" s="1">
        <v>8877.61</v>
      </c>
      <c r="Q193" s="1">
        <v>1930.62</v>
      </c>
      <c r="R193" s="1">
        <v>5729.02</v>
      </c>
      <c r="S193" s="61">
        <v>6746.47</v>
      </c>
      <c r="T193" s="1">
        <v>1742.31</v>
      </c>
      <c r="U193" s="28">
        <v>1014.34</v>
      </c>
      <c r="V193" s="28">
        <v>2608.24</v>
      </c>
      <c r="W193" s="54">
        <v>4590.535</v>
      </c>
      <c r="X193" s="54">
        <v>1742.31</v>
      </c>
      <c r="Y193" s="1">
        <v>1886.43</v>
      </c>
      <c r="Z193" s="1">
        <v>1742.31</v>
      </c>
      <c r="AA193" s="28">
        <v>3784.9049999999997</v>
      </c>
      <c r="AB193" s="28">
        <v>2363.16</v>
      </c>
      <c r="AC193" s="62">
        <v>2941.415</v>
      </c>
      <c r="AD193" s="62">
        <v>1742.31</v>
      </c>
      <c r="AE193" s="28">
        <v>4998.24</v>
      </c>
      <c r="AF193" s="28">
        <v>10413.3</v>
      </c>
      <c r="AG193" s="28">
        <v>1539.09</v>
      </c>
      <c r="AH193" s="28">
        <v>1742.31</v>
      </c>
      <c r="AI193" s="1">
        <v>1014.34</v>
      </c>
      <c r="AJ193" s="1">
        <v>1742.31</v>
      </c>
      <c r="AK193" s="1">
        <v>3286.8</v>
      </c>
      <c r="AL193" s="1">
        <v>1742.31</v>
      </c>
      <c r="AM193" s="8">
        <f t="shared" si="45"/>
        <v>45835.08499999999</v>
      </c>
      <c r="AN193" s="8">
        <f t="shared" si="46"/>
        <v>42187.5</v>
      </c>
      <c r="AO193" s="23">
        <f t="shared" si="47"/>
        <v>88022.58499999999</v>
      </c>
      <c r="AP193" s="9"/>
      <c r="AQ193" s="9"/>
      <c r="AR193" s="9"/>
      <c r="AS193" s="9"/>
      <c r="AT193" s="9">
        <f t="shared" si="60"/>
        <v>8.0405</v>
      </c>
      <c r="AU193" s="9">
        <f t="shared" si="61"/>
        <v>88022.58499999999</v>
      </c>
      <c r="AV193" s="2">
        <f>(E193*0.08)*2</f>
        <v>98.96000000000001</v>
      </c>
      <c r="AW193" s="2">
        <v>402.03</v>
      </c>
      <c r="AX193" s="1">
        <v>886.6</v>
      </c>
      <c r="AY193" s="1"/>
      <c r="AZ193" s="26">
        <f t="shared" si="51"/>
        <v>4441.02500000001</v>
      </c>
      <c r="BA193" s="81">
        <v>25179.83</v>
      </c>
      <c r="BB193" s="1"/>
    </row>
    <row r="194" spans="1:54" ht="15.75">
      <c r="A194" s="1">
        <v>187</v>
      </c>
      <c r="B194" s="1" t="s">
        <v>306</v>
      </c>
      <c r="C194" s="1">
        <v>519.8</v>
      </c>
      <c r="D194" s="1">
        <v>0</v>
      </c>
      <c r="E194" s="1">
        <f t="shared" si="62"/>
        <v>519.8</v>
      </c>
      <c r="F194" s="1">
        <v>11.78</v>
      </c>
      <c r="G194" s="2">
        <f t="shared" si="58"/>
        <v>6123.243999999999</v>
      </c>
      <c r="H194" s="2">
        <f t="shared" si="42"/>
        <v>36739.46399999999</v>
      </c>
      <c r="I194" s="2">
        <f t="shared" si="49"/>
        <v>11.78</v>
      </c>
      <c r="J194" s="2">
        <f t="shared" si="50"/>
        <v>6123.243999999999</v>
      </c>
      <c r="K194" s="2">
        <f t="shared" si="43"/>
        <v>36739.46399999999</v>
      </c>
      <c r="L194" s="11">
        <f t="shared" si="48"/>
        <v>73478.92799999999</v>
      </c>
      <c r="M194" s="26">
        <v>-141994.81680000003</v>
      </c>
      <c r="N194" s="29">
        <f t="shared" si="44"/>
        <v>-68515.88880000004</v>
      </c>
      <c r="O194" s="1">
        <v>0</v>
      </c>
      <c r="P194" s="1">
        <v>5733.79</v>
      </c>
      <c r="Q194" s="1">
        <v>0</v>
      </c>
      <c r="R194" s="1">
        <v>1289.1</v>
      </c>
      <c r="S194" s="61">
        <v>0</v>
      </c>
      <c r="T194" s="1">
        <v>1289.1</v>
      </c>
      <c r="U194" s="28">
        <v>0</v>
      </c>
      <c r="V194" s="28">
        <v>1289.1</v>
      </c>
      <c r="W194" s="54">
        <v>0</v>
      </c>
      <c r="X194" s="54">
        <v>1289.1</v>
      </c>
      <c r="Y194" s="1">
        <v>0</v>
      </c>
      <c r="Z194" s="1">
        <v>1289.1</v>
      </c>
      <c r="AA194" s="28">
        <v>0</v>
      </c>
      <c r="AB194" s="28">
        <v>1289.1039999999998</v>
      </c>
      <c r="AC194" s="62">
        <v>0</v>
      </c>
      <c r="AD194" s="62">
        <v>1289.1</v>
      </c>
      <c r="AE194" s="28">
        <v>0</v>
      </c>
      <c r="AF194" s="28">
        <v>1289.1</v>
      </c>
      <c r="AG194" s="28">
        <v>0</v>
      </c>
      <c r="AH194" s="28">
        <v>1813.85</v>
      </c>
      <c r="AI194" s="1">
        <v>0</v>
      </c>
      <c r="AJ194" s="1">
        <v>1289.1</v>
      </c>
      <c r="AK194" s="1">
        <v>0</v>
      </c>
      <c r="AL194" s="1">
        <v>1289.1</v>
      </c>
      <c r="AM194" s="8">
        <f t="shared" si="45"/>
        <v>0</v>
      </c>
      <c r="AN194" s="8">
        <f t="shared" si="46"/>
        <v>20438.643999999997</v>
      </c>
      <c r="AO194" s="23">
        <f t="shared" si="47"/>
        <v>20438.643999999997</v>
      </c>
      <c r="AP194" s="9"/>
      <c r="AQ194" s="9"/>
      <c r="AR194" s="9"/>
      <c r="AS194" s="9"/>
      <c r="AT194" s="9"/>
      <c r="AU194" s="9">
        <f>AO194+AP194+AQ194+AR194+AS194+AT194</f>
        <v>20438.643999999997</v>
      </c>
      <c r="AV194" s="70"/>
      <c r="AW194" s="70"/>
      <c r="AX194" s="1">
        <v>-10232.39</v>
      </c>
      <c r="AY194" s="1"/>
      <c r="AZ194" s="26">
        <f t="shared" si="51"/>
        <v>-78722.14280000005</v>
      </c>
      <c r="BA194" s="81">
        <v>499527.1</v>
      </c>
      <c r="BB194" s="1"/>
    </row>
    <row r="195" spans="1:54" ht="15">
      <c r="A195" s="1">
        <v>188</v>
      </c>
      <c r="B195" s="1" t="s">
        <v>166</v>
      </c>
      <c r="C195" s="1">
        <v>595.9</v>
      </c>
      <c r="D195" s="1">
        <v>0</v>
      </c>
      <c r="E195" s="1">
        <f t="shared" si="62"/>
        <v>595.9</v>
      </c>
      <c r="F195" s="1">
        <v>12.01</v>
      </c>
      <c r="G195" s="2">
        <f t="shared" si="58"/>
        <v>7156.759</v>
      </c>
      <c r="H195" s="2">
        <f t="shared" si="42"/>
        <v>42940.554000000004</v>
      </c>
      <c r="I195" s="2">
        <f t="shared" si="49"/>
        <v>12.01</v>
      </c>
      <c r="J195" s="2">
        <f t="shared" si="50"/>
        <v>7156.759</v>
      </c>
      <c r="K195" s="2">
        <f t="shared" si="43"/>
        <v>42940.554000000004</v>
      </c>
      <c r="L195" s="11">
        <f t="shared" si="48"/>
        <v>85881.10800000001</v>
      </c>
      <c r="M195" s="26">
        <v>-128031.6266</v>
      </c>
      <c r="N195" s="29">
        <f t="shared" si="44"/>
        <v>-42150.518599999996</v>
      </c>
      <c r="O195" s="1">
        <v>0</v>
      </c>
      <c r="P195" s="1">
        <v>10202.46</v>
      </c>
      <c r="Q195" s="1">
        <v>0</v>
      </c>
      <c r="R195" s="1">
        <v>11328.32</v>
      </c>
      <c r="S195" s="61">
        <v>0</v>
      </c>
      <c r="T195" s="1">
        <v>3057.58</v>
      </c>
      <c r="U195" s="28">
        <v>0</v>
      </c>
      <c r="V195" s="28">
        <v>4169.63</v>
      </c>
      <c r="W195" s="54">
        <v>0</v>
      </c>
      <c r="X195" s="54">
        <v>45303.58</v>
      </c>
      <c r="Y195" s="1">
        <v>0</v>
      </c>
      <c r="Z195" s="1">
        <v>1897.17</v>
      </c>
      <c r="AA195" s="28">
        <v>0</v>
      </c>
      <c r="AB195" s="28">
        <v>1897.172</v>
      </c>
      <c r="AC195" s="62">
        <v>0</v>
      </c>
      <c r="AD195" s="62">
        <v>1897.17</v>
      </c>
      <c r="AE195" s="28">
        <v>0</v>
      </c>
      <c r="AF195" s="28">
        <v>1897.17</v>
      </c>
      <c r="AG195" s="28">
        <v>0</v>
      </c>
      <c r="AH195" s="28">
        <v>2587.29</v>
      </c>
      <c r="AI195" s="1">
        <v>0</v>
      </c>
      <c r="AJ195" s="1">
        <v>4891.06</v>
      </c>
      <c r="AK195" s="1">
        <v>0</v>
      </c>
      <c r="AL195" s="1">
        <v>9442.09</v>
      </c>
      <c r="AM195" s="8">
        <f t="shared" si="45"/>
        <v>0</v>
      </c>
      <c r="AN195" s="8">
        <f t="shared" si="46"/>
        <v>98570.692</v>
      </c>
      <c r="AO195" s="23">
        <f t="shared" si="47"/>
        <v>98570.692</v>
      </c>
      <c r="AP195" s="9"/>
      <c r="AQ195" s="9">
        <v>18617.11</v>
      </c>
      <c r="AR195" s="9">
        <v>409.43</v>
      </c>
      <c r="AS195" s="9"/>
      <c r="AT195" s="9">
        <f>0.013*E195</f>
        <v>7.7467</v>
      </c>
      <c r="AU195" s="9">
        <f>AO195+AP195+AQ195+AR195+AS195</f>
        <v>117597.23199999999</v>
      </c>
      <c r="AV195" s="2">
        <v>732.96</v>
      </c>
      <c r="AW195" s="2">
        <v>387.34</v>
      </c>
      <c r="AX195" s="1">
        <v>-3985.59</v>
      </c>
      <c r="AY195" s="1"/>
      <c r="AZ195" s="26">
        <f t="shared" si="51"/>
        <v>-154641.86059999999</v>
      </c>
      <c r="BA195" s="81">
        <v>154682.21</v>
      </c>
      <c r="BB195" s="1"/>
    </row>
    <row r="196" spans="1:77" s="16" customFormat="1" ht="15">
      <c r="A196" s="1">
        <v>189</v>
      </c>
      <c r="B196" s="1" t="s">
        <v>167</v>
      </c>
      <c r="C196" s="1">
        <v>388.7</v>
      </c>
      <c r="D196" s="1">
        <v>0</v>
      </c>
      <c r="E196" s="1">
        <f t="shared" si="62"/>
        <v>388.7</v>
      </c>
      <c r="F196" s="1">
        <v>11.81</v>
      </c>
      <c r="G196" s="2">
        <f t="shared" si="58"/>
        <v>4590.5470000000005</v>
      </c>
      <c r="H196" s="2">
        <f t="shared" si="42"/>
        <v>27543.282000000003</v>
      </c>
      <c r="I196" s="2">
        <f t="shared" si="49"/>
        <v>11.81</v>
      </c>
      <c r="J196" s="2">
        <f t="shared" si="50"/>
        <v>4590.5470000000005</v>
      </c>
      <c r="K196" s="2">
        <f t="shared" si="43"/>
        <v>27543.282000000003</v>
      </c>
      <c r="L196" s="11">
        <f t="shared" si="48"/>
        <v>55086.564000000006</v>
      </c>
      <c r="M196" s="26">
        <v>-479886.7134</v>
      </c>
      <c r="N196" s="29">
        <f t="shared" si="44"/>
        <v>-424800.1494</v>
      </c>
      <c r="O196" s="1">
        <v>0</v>
      </c>
      <c r="P196" s="1">
        <v>963.23</v>
      </c>
      <c r="Q196" s="1">
        <v>0</v>
      </c>
      <c r="R196" s="1">
        <v>963.23</v>
      </c>
      <c r="S196" s="61">
        <v>0</v>
      </c>
      <c r="T196" s="1">
        <v>30281.71</v>
      </c>
      <c r="U196" s="28">
        <v>0</v>
      </c>
      <c r="V196" s="28">
        <v>963.23</v>
      </c>
      <c r="W196" s="54">
        <v>0</v>
      </c>
      <c r="X196" s="54">
        <v>963.23</v>
      </c>
      <c r="Y196" s="1">
        <v>0</v>
      </c>
      <c r="Z196" s="1">
        <v>963.23</v>
      </c>
      <c r="AA196" s="28">
        <v>0</v>
      </c>
      <c r="AB196" s="28">
        <v>963.232</v>
      </c>
      <c r="AC196" s="62">
        <v>0</v>
      </c>
      <c r="AD196" s="62">
        <v>963.23</v>
      </c>
      <c r="AE196" s="28">
        <v>0</v>
      </c>
      <c r="AF196" s="28">
        <v>963.23</v>
      </c>
      <c r="AG196" s="28">
        <v>0</v>
      </c>
      <c r="AH196" s="28">
        <v>1487.98</v>
      </c>
      <c r="AI196" s="1">
        <v>0</v>
      </c>
      <c r="AJ196" s="1">
        <v>1170.07</v>
      </c>
      <c r="AK196" s="1">
        <v>0</v>
      </c>
      <c r="AL196" s="1">
        <v>963.23</v>
      </c>
      <c r="AM196" s="8">
        <f t="shared" si="45"/>
        <v>0</v>
      </c>
      <c r="AN196" s="8">
        <f t="shared" si="46"/>
        <v>41608.83200000002</v>
      </c>
      <c r="AO196" s="23">
        <f t="shared" si="47"/>
        <v>41608.83200000002</v>
      </c>
      <c r="AP196" s="9"/>
      <c r="AQ196" s="9">
        <v>690</v>
      </c>
      <c r="AR196" s="9"/>
      <c r="AS196" s="9"/>
      <c r="AT196" s="9">
        <f>0.013*E196</f>
        <v>5.0531</v>
      </c>
      <c r="AU196" s="9">
        <f>AO196+AP196+AQ196+AR196+AS196</f>
        <v>42298.83200000002</v>
      </c>
      <c r="AV196" s="2">
        <v>478.1</v>
      </c>
      <c r="AW196" s="2">
        <v>252.66</v>
      </c>
      <c r="AX196" s="1">
        <v>50856.39</v>
      </c>
      <c r="AY196" s="1"/>
      <c r="AZ196" s="26">
        <f t="shared" si="51"/>
        <v>-517224.61140000005</v>
      </c>
      <c r="BA196" s="81">
        <v>214315.45</v>
      </c>
      <c r="BB196" s="1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</row>
    <row r="197" spans="1:54" ht="15.75">
      <c r="A197" s="1">
        <v>190</v>
      </c>
      <c r="B197" s="1" t="s">
        <v>307</v>
      </c>
      <c r="C197" s="1">
        <v>535</v>
      </c>
      <c r="D197" s="1">
        <v>0</v>
      </c>
      <c r="E197" s="1">
        <f t="shared" si="62"/>
        <v>535</v>
      </c>
      <c r="F197" s="1">
        <v>8.08</v>
      </c>
      <c r="G197" s="2">
        <f t="shared" si="58"/>
        <v>4322.8</v>
      </c>
      <c r="H197" s="2">
        <f t="shared" si="42"/>
        <v>25936.800000000003</v>
      </c>
      <c r="I197" s="2">
        <f t="shared" si="49"/>
        <v>8.08</v>
      </c>
      <c r="J197" s="2">
        <f t="shared" si="50"/>
        <v>4322.8</v>
      </c>
      <c r="K197" s="2">
        <f t="shared" si="43"/>
        <v>25936.800000000003</v>
      </c>
      <c r="L197" s="11">
        <f t="shared" si="48"/>
        <v>51873.600000000006</v>
      </c>
      <c r="M197" s="26">
        <v>-123023.86359999995</v>
      </c>
      <c r="N197" s="29">
        <f t="shared" si="44"/>
        <v>-71150.26359999995</v>
      </c>
      <c r="O197" s="1">
        <v>0</v>
      </c>
      <c r="P197" s="1">
        <v>1326.8</v>
      </c>
      <c r="Q197" s="1">
        <v>0</v>
      </c>
      <c r="R197" s="1">
        <v>10216.18</v>
      </c>
      <c r="S197" s="61">
        <v>0</v>
      </c>
      <c r="T197" s="1">
        <v>1326.8</v>
      </c>
      <c r="U197" s="28">
        <v>0</v>
      </c>
      <c r="V197" s="28">
        <v>1326.8</v>
      </c>
      <c r="W197" s="54">
        <v>0</v>
      </c>
      <c r="X197" s="54">
        <v>1326.8</v>
      </c>
      <c r="Y197" s="1">
        <v>0</v>
      </c>
      <c r="Z197" s="1">
        <v>1326.8</v>
      </c>
      <c r="AA197" s="28">
        <v>0</v>
      </c>
      <c r="AB197" s="28">
        <v>1326.8</v>
      </c>
      <c r="AC197" s="62">
        <v>0</v>
      </c>
      <c r="AD197" s="62">
        <v>1326.8</v>
      </c>
      <c r="AE197" s="28">
        <v>0</v>
      </c>
      <c r="AF197" s="28">
        <v>1326.8</v>
      </c>
      <c r="AG197" s="28">
        <v>0</v>
      </c>
      <c r="AH197" s="28">
        <v>1851.55</v>
      </c>
      <c r="AI197" s="1">
        <v>0</v>
      </c>
      <c r="AJ197" s="1">
        <v>1326.8</v>
      </c>
      <c r="AK197" s="1">
        <v>0</v>
      </c>
      <c r="AL197" s="1">
        <v>1326.8</v>
      </c>
      <c r="AM197" s="8">
        <f t="shared" si="45"/>
        <v>0</v>
      </c>
      <c r="AN197" s="8">
        <f t="shared" si="46"/>
        <v>25335.729999999992</v>
      </c>
      <c r="AO197" s="23">
        <f t="shared" si="47"/>
        <v>25335.729999999992</v>
      </c>
      <c r="AP197" s="9"/>
      <c r="AQ197" s="9"/>
      <c r="AR197" s="9"/>
      <c r="AS197" s="9"/>
      <c r="AT197" s="9"/>
      <c r="AU197" s="9">
        <f>AO197+AP197+AQ197+AR197+AS197+AT197</f>
        <v>25335.729999999992</v>
      </c>
      <c r="AV197" s="70"/>
      <c r="AW197" s="70"/>
      <c r="AX197" s="1">
        <v>-8931.37</v>
      </c>
      <c r="AY197" s="1"/>
      <c r="AZ197" s="26">
        <f t="shared" si="51"/>
        <v>-87554.62359999995</v>
      </c>
      <c r="BA197" s="81">
        <v>97513.49</v>
      </c>
      <c r="BB197" s="1"/>
    </row>
    <row r="198" spans="1:54" ht="15">
      <c r="A198" s="1">
        <v>191</v>
      </c>
      <c r="B198" s="1" t="s">
        <v>168</v>
      </c>
      <c r="C198" s="1">
        <v>589.9</v>
      </c>
      <c r="D198" s="1">
        <v>0</v>
      </c>
      <c r="E198" s="1">
        <f t="shared" si="62"/>
        <v>589.9</v>
      </c>
      <c r="F198" s="1">
        <v>11.81</v>
      </c>
      <c r="G198" s="2">
        <f t="shared" si="58"/>
        <v>6966.719</v>
      </c>
      <c r="H198" s="2">
        <f t="shared" si="42"/>
        <v>41800.314</v>
      </c>
      <c r="I198" s="2">
        <f t="shared" si="49"/>
        <v>11.81</v>
      </c>
      <c r="J198" s="2">
        <f t="shared" si="50"/>
        <v>6966.719</v>
      </c>
      <c r="K198" s="2">
        <f t="shared" si="43"/>
        <v>41800.314</v>
      </c>
      <c r="L198" s="11">
        <f t="shared" si="48"/>
        <v>83600.628</v>
      </c>
      <c r="M198" s="26">
        <v>-238123.85659999997</v>
      </c>
      <c r="N198" s="29">
        <f t="shared" si="44"/>
        <v>-154523.22859999997</v>
      </c>
      <c r="O198" s="1">
        <v>0</v>
      </c>
      <c r="P198" s="1">
        <v>13981.46</v>
      </c>
      <c r="Q198" s="1">
        <v>0</v>
      </c>
      <c r="R198" s="1">
        <v>12911.46</v>
      </c>
      <c r="S198" s="61">
        <v>0</v>
      </c>
      <c r="T198" s="1">
        <v>2613.19</v>
      </c>
      <c r="U198" s="28">
        <v>0</v>
      </c>
      <c r="V198" s="28">
        <v>3725.24</v>
      </c>
      <c r="W198" s="54">
        <v>0</v>
      </c>
      <c r="X198" s="54">
        <v>1452.78</v>
      </c>
      <c r="Y198" s="1">
        <v>0</v>
      </c>
      <c r="Z198" s="1">
        <v>1452.78</v>
      </c>
      <c r="AA198" s="28">
        <v>0</v>
      </c>
      <c r="AB198" s="28">
        <v>1452.7839999999999</v>
      </c>
      <c r="AC198" s="62">
        <v>0</v>
      </c>
      <c r="AD198" s="62">
        <v>1452.78</v>
      </c>
      <c r="AE198" s="28">
        <v>0</v>
      </c>
      <c r="AF198" s="28">
        <v>4641.71</v>
      </c>
      <c r="AG198" s="28">
        <v>0</v>
      </c>
      <c r="AH198" s="28">
        <v>1977.53</v>
      </c>
      <c r="AI198" s="1">
        <v>0</v>
      </c>
      <c r="AJ198" s="1">
        <v>4109.72</v>
      </c>
      <c r="AK198" s="1">
        <v>0</v>
      </c>
      <c r="AL198" s="1">
        <v>9163.07</v>
      </c>
      <c r="AM198" s="8">
        <f t="shared" si="45"/>
        <v>0</v>
      </c>
      <c r="AN198" s="8">
        <f t="shared" si="46"/>
        <v>58934.50399999999</v>
      </c>
      <c r="AO198" s="23">
        <f t="shared" si="47"/>
        <v>58934.50399999999</v>
      </c>
      <c r="AP198" s="9"/>
      <c r="AQ198" s="9">
        <v>690</v>
      </c>
      <c r="AR198" s="9"/>
      <c r="AS198" s="9"/>
      <c r="AT198" s="9">
        <f>0.013*E198</f>
        <v>7.668699999999999</v>
      </c>
      <c r="AU198" s="9">
        <f>AO198+AP198+AQ198+AR198+AS198</f>
        <v>59624.50399999999</v>
      </c>
      <c r="AV198" s="2">
        <v>725.58</v>
      </c>
      <c r="AW198" s="2">
        <v>383.44</v>
      </c>
      <c r="AX198" s="1">
        <v>86852.08</v>
      </c>
      <c r="AY198" s="1"/>
      <c r="AZ198" s="26">
        <f t="shared" si="51"/>
        <v>-299890.7925999999</v>
      </c>
      <c r="BA198" s="81">
        <v>241535.65</v>
      </c>
      <c r="BB198" s="1"/>
    </row>
    <row r="199" spans="1:54" ht="15">
      <c r="A199" s="1">
        <v>192</v>
      </c>
      <c r="B199" s="1" t="s">
        <v>169</v>
      </c>
      <c r="C199" s="1">
        <v>397.5</v>
      </c>
      <c r="D199" s="1">
        <v>0</v>
      </c>
      <c r="E199" s="1">
        <f t="shared" si="62"/>
        <v>397.5</v>
      </c>
      <c r="F199" s="1">
        <v>11.81</v>
      </c>
      <c r="G199" s="2">
        <f t="shared" si="58"/>
        <v>4694.475</v>
      </c>
      <c r="H199" s="2">
        <f aca="true" t="shared" si="63" ref="H199:H262">G199*6</f>
        <v>28166.850000000002</v>
      </c>
      <c r="I199" s="2">
        <f t="shared" si="49"/>
        <v>11.81</v>
      </c>
      <c r="J199" s="2">
        <f t="shared" si="50"/>
        <v>4694.475</v>
      </c>
      <c r="K199" s="2">
        <f aca="true" t="shared" si="64" ref="K199:K262">J199*6</f>
        <v>28166.850000000002</v>
      </c>
      <c r="L199" s="11">
        <f t="shared" si="48"/>
        <v>56333.700000000004</v>
      </c>
      <c r="M199" s="26">
        <v>-14600.38</v>
      </c>
      <c r="N199" s="29">
        <f t="shared" si="44"/>
        <v>41733.32000000001</v>
      </c>
      <c r="O199" s="1">
        <v>0</v>
      </c>
      <c r="P199" s="1">
        <v>7246.49</v>
      </c>
      <c r="Q199" s="1">
        <v>0</v>
      </c>
      <c r="R199" s="1">
        <v>5112.28</v>
      </c>
      <c r="S199" s="61">
        <v>0</v>
      </c>
      <c r="T199" s="1">
        <v>3307.95</v>
      </c>
      <c r="U199" s="28">
        <v>0</v>
      </c>
      <c r="V199" s="28">
        <v>983.82</v>
      </c>
      <c r="W199" s="54">
        <v>0</v>
      </c>
      <c r="X199" s="54">
        <v>45326.97</v>
      </c>
      <c r="Y199" s="1">
        <v>0</v>
      </c>
      <c r="Z199" s="1">
        <v>2909.64</v>
      </c>
      <c r="AA199" s="28">
        <v>0</v>
      </c>
      <c r="AB199" s="28">
        <v>983.8159999999999</v>
      </c>
      <c r="AC199" s="62">
        <v>0</v>
      </c>
      <c r="AD199" s="62">
        <v>3126.45</v>
      </c>
      <c r="AE199" s="28">
        <v>0</v>
      </c>
      <c r="AF199" s="28">
        <v>123676.81</v>
      </c>
      <c r="AG199" s="28">
        <v>0</v>
      </c>
      <c r="AH199" s="28">
        <v>1508.57</v>
      </c>
      <c r="AI199" s="1">
        <v>0</v>
      </c>
      <c r="AJ199" s="1">
        <v>1066.5</v>
      </c>
      <c r="AK199" s="1">
        <v>0</v>
      </c>
      <c r="AL199" s="1">
        <v>983.82</v>
      </c>
      <c r="AM199" s="8">
        <f aca="true" t="shared" si="65" ref="AM199:AM262">O199+Q199+S199+U199+W199+Y199+AA199+AC199+AE199+AG199+AI199+AK199</f>
        <v>0</v>
      </c>
      <c r="AN199" s="8">
        <f aca="true" t="shared" si="66" ref="AN199:AN262">P199+R199+T199+V199+X199+Z199+AB199+AD199+AF199+AH199+AJ199+AL199</f>
        <v>196233.116</v>
      </c>
      <c r="AO199" s="23">
        <f aca="true" t="shared" si="67" ref="AO199:AO262">AM199+AN199</f>
        <v>196233.116</v>
      </c>
      <c r="AP199" s="9"/>
      <c r="AQ199" s="9"/>
      <c r="AR199" s="9"/>
      <c r="AS199" s="9"/>
      <c r="AT199" s="9">
        <f>0.013*E199</f>
        <v>5.1674999999999995</v>
      </c>
      <c r="AU199" s="9">
        <f>AO199+AP199+AQ199+AR199+AS199</f>
        <v>196233.116</v>
      </c>
      <c r="AV199" s="2">
        <v>488.93</v>
      </c>
      <c r="AW199" s="2">
        <v>258.38</v>
      </c>
      <c r="AX199" s="1">
        <v>4864.63</v>
      </c>
      <c r="AY199" s="1"/>
      <c r="AZ199" s="26">
        <f t="shared" si="51"/>
        <v>-158617.116</v>
      </c>
      <c r="BA199" s="81">
        <v>92886.34</v>
      </c>
      <c r="BB199" s="1"/>
    </row>
    <row r="200" spans="1:54" ht="15">
      <c r="A200" s="1">
        <v>193</v>
      </c>
      <c r="B200" s="1" t="s">
        <v>170</v>
      </c>
      <c r="C200" s="1">
        <v>353.3</v>
      </c>
      <c r="D200" s="1">
        <v>0</v>
      </c>
      <c r="E200" s="1">
        <f t="shared" si="62"/>
        <v>353.3</v>
      </c>
      <c r="F200" s="1">
        <v>8.12</v>
      </c>
      <c r="G200" s="2">
        <f t="shared" si="58"/>
        <v>2868.796</v>
      </c>
      <c r="H200" s="2">
        <f t="shared" si="63"/>
        <v>17212.775999999998</v>
      </c>
      <c r="I200" s="2">
        <f t="shared" si="49"/>
        <v>8.12</v>
      </c>
      <c r="J200" s="2">
        <f t="shared" si="50"/>
        <v>2868.796</v>
      </c>
      <c r="K200" s="2">
        <f t="shared" si="64"/>
        <v>17212.775999999998</v>
      </c>
      <c r="L200" s="11">
        <f aca="true" t="shared" si="68" ref="L200:L263">H200+K200</f>
        <v>34425.551999999996</v>
      </c>
      <c r="M200" s="26"/>
      <c r="N200" s="29">
        <f aca="true" t="shared" si="69" ref="N200:N263">L200+M200</f>
        <v>34425.551999999996</v>
      </c>
      <c r="O200" s="1">
        <v>0</v>
      </c>
      <c r="P200" s="1">
        <v>1084.61</v>
      </c>
      <c r="Q200" s="1">
        <v>0</v>
      </c>
      <c r="R200" s="1">
        <v>1084.61</v>
      </c>
      <c r="S200" s="61">
        <v>0</v>
      </c>
      <c r="T200" s="1">
        <v>2245.02</v>
      </c>
      <c r="U200" s="28">
        <v>0</v>
      </c>
      <c r="V200" s="28">
        <v>1084.61</v>
      </c>
      <c r="W200" s="54">
        <v>0</v>
      </c>
      <c r="X200" s="54">
        <v>1084.61</v>
      </c>
      <c r="Y200" s="1">
        <v>0</v>
      </c>
      <c r="Z200" s="1">
        <v>1084.61</v>
      </c>
      <c r="AA200" s="28">
        <v>0</v>
      </c>
      <c r="AB200" s="28">
        <v>1084.614</v>
      </c>
      <c r="AC200" s="62">
        <v>0</v>
      </c>
      <c r="AD200" s="62">
        <v>1084.61</v>
      </c>
      <c r="AE200" s="28">
        <v>0</v>
      </c>
      <c r="AF200" s="28">
        <v>1084.61</v>
      </c>
      <c r="AG200" s="28">
        <v>0</v>
      </c>
      <c r="AH200" s="28">
        <v>1609.36</v>
      </c>
      <c r="AI200" s="1">
        <v>0</v>
      </c>
      <c r="AJ200" s="1">
        <v>1084.61</v>
      </c>
      <c r="AK200" s="1">
        <v>0</v>
      </c>
      <c r="AL200" s="1">
        <v>1084.61</v>
      </c>
      <c r="AM200" s="8">
        <f t="shared" si="65"/>
        <v>0</v>
      </c>
      <c r="AN200" s="8">
        <f t="shared" si="66"/>
        <v>14700.484000000002</v>
      </c>
      <c r="AO200" s="23">
        <f t="shared" si="67"/>
        <v>14700.484000000002</v>
      </c>
      <c r="AP200" s="9"/>
      <c r="AQ200" s="9"/>
      <c r="AR200" s="9"/>
      <c r="AS200" s="9"/>
      <c r="AT200" s="9">
        <f>0.013*E200</f>
        <v>4.5929</v>
      </c>
      <c r="AU200" s="9">
        <f>AO200+AP200+AQ200+AR200+AS200</f>
        <v>14700.484000000002</v>
      </c>
      <c r="AV200" s="2">
        <f>(E200*0.08)*2</f>
        <v>56.528000000000006</v>
      </c>
      <c r="AW200" s="2">
        <v>229.65</v>
      </c>
      <c r="AX200" s="1">
        <v>-3252.46</v>
      </c>
      <c r="AY200" s="1"/>
      <c r="AZ200" s="26">
        <f t="shared" si="51"/>
        <v>23263.70599999999</v>
      </c>
      <c r="BA200" s="81">
        <v>75488.16</v>
      </c>
      <c r="BB200" s="1"/>
    </row>
    <row r="201" spans="1:54" ht="15">
      <c r="A201" s="1">
        <v>194</v>
      </c>
      <c r="B201" s="1" t="s">
        <v>335</v>
      </c>
      <c r="C201" s="1">
        <v>2913.2</v>
      </c>
      <c r="D201" s="1">
        <v>0</v>
      </c>
      <c r="E201" s="1">
        <f t="shared" si="62"/>
        <v>2913.2</v>
      </c>
      <c r="F201" s="1">
        <v>13.33</v>
      </c>
      <c r="G201" s="2">
        <f t="shared" si="58"/>
        <v>38832.956</v>
      </c>
      <c r="H201" s="2">
        <f t="shared" si="63"/>
        <v>232997.73599999998</v>
      </c>
      <c r="I201" s="2">
        <f aca="true" t="shared" si="70" ref="I201:I264">F201</f>
        <v>13.33</v>
      </c>
      <c r="J201" s="2">
        <f aca="true" t="shared" si="71" ref="J201:J264">E201*I201</f>
        <v>38832.956</v>
      </c>
      <c r="K201" s="2">
        <f t="shared" si="64"/>
        <v>232997.73599999998</v>
      </c>
      <c r="L201" s="11">
        <f t="shared" si="68"/>
        <v>465995.47199999995</v>
      </c>
      <c r="M201" s="26"/>
      <c r="N201" s="29">
        <f t="shared" si="69"/>
        <v>465995.47199999995</v>
      </c>
      <c r="O201" s="1">
        <v>0</v>
      </c>
      <c r="P201" s="1">
        <v>50494.15</v>
      </c>
      <c r="Q201" s="1">
        <v>0</v>
      </c>
      <c r="R201" s="1">
        <v>20822.09</v>
      </c>
      <c r="S201" s="61">
        <v>0</v>
      </c>
      <c r="T201" s="1">
        <v>130709.03</v>
      </c>
      <c r="U201" s="28">
        <v>0</v>
      </c>
      <c r="V201" s="28">
        <v>12376.85</v>
      </c>
      <c r="W201" s="54">
        <v>0</v>
      </c>
      <c r="X201" s="54">
        <v>23069.73</v>
      </c>
      <c r="Y201" s="1">
        <v>0</v>
      </c>
      <c r="Z201" s="1">
        <v>22156.25</v>
      </c>
      <c r="AA201" s="28">
        <v>0</v>
      </c>
      <c r="AB201" s="28">
        <v>32705.36</v>
      </c>
      <c r="AC201" s="62">
        <v>0</v>
      </c>
      <c r="AD201" s="62">
        <v>23551.91</v>
      </c>
      <c r="AE201" s="28">
        <v>0</v>
      </c>
      <c r="AF201" s="28">
        <v>18201.25</v>
      </c>
      <c r="AG201" s="28">
        <v>0</v>
      </c>
      <c r="AH201" s="28">
        <v>13537.26</v>
      </c>
      <c r="AI201" s="1">
        <v>0</v>
      </c>
      <c r="AJ201" s="1">
        <v>20827.11</v>
      </c>
      <c r="AK201" s="1">
        <v>0</v>
      </c>
      <c r="AL201" s="1">
        <v>44828.99</v>
      </c>
      <c r="AM201" s="8">
        <f t="shared" si="65"/>
        <v>0</v>
      </c>
      <c r="AN201" s="8">
        <f t="shared" si="66"/>
        <v>413279.98</v>
      </c>
      <c r="AO201" s="23">
        <f t="shared" si="67"/>
        <v>413279.98</v>
      </c>
      <c r="AP201" s="9"/>
      <c r="AQ201" s="9">
        <f>1035+1035+1035+1035+1035+(1035-446)</f>
        <v>5764</v>
      </c>
      <c r="AR201" s="9">
        <v>1081.79</v>
      </c>
      <c r="AS201" s="9"/>
      <c r="AT201" s="9">
        <f>0.013*E201</f>
        <v>37.871599999999994</v>
      </c>
      <c r="AU201" s="9">
        <f>AO201+AP201+AQ201+AR201+AS201</f>
        <v>420125.76999999996</v>
      </c>
      <c r="AV201" s="2">
        <f>(E201*0.08)*2</f>
        <v>466.11199999999997</v>
      </c>
      <c r="AW201" s="2">
        <v>1893.58</v>
      </c>
      <c r="AX201" s="1">
        <v>101761.63</v>
      </c>
      <c r="AY201" s="1"/>
      <c r="AZ201" s="26">
        <f aca="true" t="shared" si="72" ref="AZ201:AZ264">N201-AU201-AX201+AV201+AW201+AY201</f>
        <v>-53532.23600000001</v>
      </c>
      <c r="BA201" s="81">
        <v>548324.94</v>
      </c>
      <c r="BB201" s="1"/>
    </row>
    <row r="202" spans="1:54" ht="15.75">
      <c r="A202" s="1">
        <v>195</v>
      </c>
      <c r="B202" s="1" t="s">
        <v>171</v>
      </c>
      <c r="C202" s="1">
        <v>121.9</v>
      </c>
      <c r="D202" s="1">
        <v>0</v>
      </c>
      <c r="E202" s="1">
        <f aca="true" t="shared" si="73" ref="E202:E265">C202+D202</f>
        <v>121.9</v>
      </c>
      <c r="F202" s="1">
        <v>6.1</v>
      </c>
      <c r="G202" s="2">
        <f t="shared" si="58"/>
        <v>743.59</v>
      </c>
      <c r="H202" s="2">
        <f t="shared" si="63"/>
        <v>4461.54</v>
      </c>
      <c r="I202" s="2">
        <f t="shared" si="70"/>
        <v>6.1</v>
      </c>
      <c r="J202" s="2">
        <f t="shared" si="71"/>
        <v>743.59</v>
      </c>
      <c r="K202" s="2">
        <f t="shared" si="64"/>
        <v>4461.54</v>
      </c>
      <c r="L202" s="11">
        <f t="shared" si="68"/>
        <v>8923.08</v>
      </c>
      <c r="M202" s="26"/>
      <c r="N202" s="29">
        <f t="shared" si="69"/>
        <v>8923.08</v>
      </c>
      <c r="O202" s="1">
        <v>0</v>
      </c>
      <c r="P202" s="1">
        <v>302.31</v>
      </c>
      <c r="Q202" s="1">
        <v>0</v>
      </c>
      <c r="R202" s="1">
        <v>302.31</v>
      </c>
      <c r="S202" s="61">
        <v>0</v>
      </c>
      <c r="T202" s="1">
        <v>302.31</v>
      </c>
      <c r="U202" s="28">
        <v>0</v>
      </c>
      <c r="V202" s="28">
        <v>302.31</v>
      </c>
      <c r="W202" s="54">
        <v>0</v>
      </c>
      <c r="X202" s="54">
        <v>302.31</v>
      </c>
      <c r="Y202" s="1">
        <v>0</v>
      </c>
      <c r="Z202" s="1">
        <v>302.31</v>
      </c>
      <c r="AA202" s="28">
        <v>0</v>
      </c>
      <c r="AB202" s="28">
        <v>302.312</v>
      </c>
      <c r="AC202" s="62">
        <v>0</v>
      </c>
      <c r="AD202" s="62">
        <v>302.31</v>
      </c>
      <c r="AE202" s="28">
        <v>0</v>
      </c>
      <c r="AF202" s="28">
        <v>302.31</v>
      </c>
      <c r="AG202" s="28">
        <v>524.75</v>
      </c>
      <c r="AH202" s="28">
        <v>302.31</v>
      </c>
      <c r="AI202" s="1">
        <v>0</v>
      </c>
      <c r="AJ202" s="1">
        <v>302.31</v>
      </c>
      <c r="AK202" s="1">
        <v>0</v>
      </c>
      <c r="AL202" s="1">
        <v>302.31</v>
      </c>
      <c r="AM202" s="8">
        <f t="shared" si="65"/>
        <v>524.75</v>
      </c>
      <c r="AN202" s="8">
        <f t="shared" si="66"/>
        <v>3627.7219999999998</v>
      </c>
      <c r="AO202" s="23">
        <f t="shared" si="67"/>
        <v>4152.472</v>
      </c>
      <c r="AP202" s="9"/>
      <c r="AQ202" s="9"/>
      <c r="AR202" s="9"/>
      <c r="AS202" s="9"/>
      <c r="AT202" s="9"/>
      <c r="AU202" s="9">
        <f>AO202+AP202+AQ202+AR202+AS202</f>
        <v>4152.472</v>
      </c>
      <c r="AV202" s="70"/>
      <c r="AW202" s="70"/>
      <c r="AX202" s="1">
        <v>0</v>
      </c>
      <c r="AY202" s="1"/>
      <c r="AZ202" s="26">
        <f t="shared" si="72"/>
        <v>4770.608</v>
      </c>
      <c r="BA202" s="81">
        <v>195228.31</v>
      </c>
      <c r="BB202" s="1"/>
    </row>
    <row r="203" spans="1:54" ht="15.75">
      <c r="A203" s="1">
        <v>196</v>
      </c>
      <c r="B203" s="1" t="s">
        <v>172</v>
      </c>
      <c r="C203" s="1">
        <v>162</v>
      </c>
      <c r="D203" s="1">
        <v>0</v>
      </c>
      <c r="E203" s="1">
        <f t="shared" si="73"/>
        <v>162</v>
      </c>
      <c r="F203" s="1">
        <v>7.39</v>
      </c>
      <c r="G203" s="2">
        <f t="shared" si="58"/>
        <v>1197.1799999999998</v>
      </c>
      <c r="H203" s="2">
        <f t="shared" si="63"/>
        <v>7183.079999999999</v>
      </c>
      <c r="I203" s="2">
        <f t="shared" si="70"/>
        <v>7.39</v>
      </c>
      <c r="J203" s="2">
        <f t="shared" si="71"/>
        <v>1197.1799999999998</v>
      </c>
      <c r="K203" s="2">
        <f t="shared" si="64"/>
        <v>7183.079999999999</v>
      </c>
      <c r="L203" s="11">
        <f t="shared" si="68"/>
        <v>14366.159999999998</v>
      </c>
      <c r="M203" s="26"/>
      <c r="N203" s="29">
        <f t="shared" si="69"/>
        <v>14366.159999999998</v>
      </c>
      <c r="O203" s="1">
        <v>0</v>
      </c>
      <c r="P203" s="1">
        <v>401.76</v>
      </c>
      <c r="Q203" s="1">
        <v>0</v>
      </c>
      <c r="R203" s="1">
        <v>401.76</v>
      </c>
      <c r="S203" s="61">
        <v>0</v>
      </c>
      <c r="T203" s="1">
        <v>401.76</v>
      </c>
      <c r="U203" s="28">
        <v>0</v>
      </c>
      <c r="V203" s="28">
        <v>401.76</v>
      </c>
      <c r="W203" s="54">
        <v>0</v>
      </c>
      <c r="X203" s="54">
        <v>401.76</v>
      </c>
      <c r="Y203" s="1">
        <v>0</v>
      </c>
      <c r="Z203" s="1">
        <v>401.76</v>
      </c>
      <c r="AA203" s="28">
        <v>0</v>
      </c>
      <c r="AB203" s="28">
        <v>401.76</v>
      </c>
      <c r="AC203" s="62">
        <v>0</v>
      </c>
      <c r="AD203" s="62">
        <v>401.76</v>
      </c>
      <c r="AE203" s="28">
        <v>0</v>
      </c>
      <c r="AF203" s="28">
        <v>401.76</v>
      </c>
      <c r="AG203" s="28">
        <v>524.75</v>
      </c>
      <c r="AH203" s="28">
        <v>401.76</v>
      </c>
      <c r="AI203" s="1">
        <v>0</v>
      </c>
      <c r="AJ203" s="1">
        <v>401.76</v>
      </c>
      <c r="AK203" s="1">
        <v>0</v>
      </c>
      <c r="AL203" s="1">
        <v>401.76</v>
      </c>
      <c r="AM203" s="8">
        <f t="shared" si="65"/>
        <v>524.75</v>
      </c>
      <c r="AN203" s="8">
        <f t="shared" si="66"/>
        <v>4821.120000000001</v>
      </c>
      <c r="AO203" s="23">
        <f t="shared" si="67"/>
        <v>5345.870000000001</v>
      </c>
      <c r="AP203" s="9"/>
      <c r="AQ203" s="9"/>
      <c r="AR203" s="9"/>
      <c r="AS203" s="9"/>
      <c r="AT203" s="9"/>
      <c r="AU203" s="9">
        <f>AO203+AP203+AQ203+AR203+AS203+AT203</f>
        <v>5345.870000000001</v>
      </c>
      <c r="AV203" s="70"/>
      <c r="AW203" s="70"/>
      <c r="AX203" s="1">
        <v>0</v>
      </c>
      <c r="AY203" s="1"/>
      <c r="AZ203" s="26">
        <f t="shared" si="72"/>
        <v>9020.289999999997</v>
      </c>
      <c r="BA203" s="81">
        <v>180505.58</v>
      </c>
      <c r="BB203" s="1"/>
    </row>
    <row r="204" spans="1:54" ht="15">
      <c r="A204" s="1">
        <v>197</v>
      </c>
      <c r="B204" s="1" t="s">
        <v>173</v>
      </c>
      <c r="C204" s="1">
        <v>672.2</v>
      </c>
      <c r="D204" s="1">
        <v>0</v>
      </c>
      <c r="E204" s="1">
        <f t="shared" si="73"/>
        <v>672.2</v>
      </c>
      <c r="F204" s="1">
        <v>13.35</v>
      </c>
      <c r="G204" s="2">
        <f t="shared" si="58"/>
        <v>8973.87</v>
      </c>
      <c r="H204" s="2">
        <f t="shared" si="63"/>
        <v>53843.22</v>
      </c>
      <c r="I204" s="2">
        <f t="shared" si="70"/>
        <v>13.35</v>
      </c>
      <c r="J204" s="2">
        <f t="shared" si="71"/>
        <v>8973.87</v>
      </c>
      <c r="K204" s="2">
        <f t="shared" si="64"/>
        <v>53843.22</v>
      </c>
      <c r="L204" s="11">
        <f t="shared" si="68"/>
        <v>107686.44</v>
      </c>
      <c r="M204" s="26"/>
      <c r="N204" s="29">
        <f t="shared" si="69"/>
        <v>107686.44</v>
      </c>
      <c r="O204" s="1">
        <v>11982.41</v>
      </c>
      <c r="P204" s="1">
        <v>1667.06</v>
      </c>
      <c r="Q204" s="1">
        <v>-331.4</v>
      </c>
      <c r="R204" s="1">
        <v>1667.06</v>
      </c>
      <c r="S204" s="61">
        <v>2842.62</v>
      </c>
      <c r="T204" s="1">
        <v>1667.06</v>
      </c>
      <c r="U204" s="28">
        <v>58361.35</v>
      </c>
      <c r="V204" s="28">
        <v>1667.06</v>
      </c>
      <c r="W204" s="54">
        <v>0</v>
      </c>
      <c r="X204" s="54">
        <v>1667.06</v>
      </c>
      <c r="Y204" s="1">
        <v>0</v>
      </c>
      <c r="Z204" s="1">
        <v>1667.06</v>
      </c>
      <c r="AA204" s="28">
        <v>0</v>
      </c>
      <c r="AB204" s="28">
        <v>1667.056</v>
      </c>
      <c r="AC204" s="62">
        <v>0</v>
      </c>
      <c r="AD204" s="62">
        <v>1667.06</v>
      </c>
      <c r="AE204" s="28">
        <v>0</v>
      </c>
      <c r="AF204" s="28">
        <v>1667.06</v>
      </c>
      <c r="AG204" s="28">
        <v>524.75</v>
      </c>
      <c r="AH204" s="28">
        <v>1667.06</v>
      </c>
      <c r="AI204" s="1">
        <v>0</v>
      </c>
      <c r="AJ204" s="1">
        <v>1667.06</v>
      </c>
      <c r="AK204" s="1">
        <v>2272.46</v>
      </c>
      <c r="AL204" s="1">
        <v>1667.06</v>
      </c>
      <c r="AM204" s="8">
        <f t="shared" si="65"/>
        <v>75652.19</v>
      </c>
      <c r="AN204" s="8">
        <f t="shared" si="66"/>
        <v>20004.716</v>
      </c>
      <c r="AO204" s="23">
        <f t="shared" si="67"/>
        <v>95656.906</v>
      </c>
      <c r="AP204" s="9"/>
      <c r="AQ204" s="9"/>
      <c r="AR204" s="9"/>
      <c r="AS204" s="9"/>
      <c r="AT204" s="9">
        <f>0.013*E204</f>
        <v>8.7386</v>
      </c>
      <c r="AU204" s="9">
        <f aca="true" t="shared" si="74" ref="AU204:AU210">AO204+AP204+AQ204+AR204+AS204</f>
        <v>95656.906</v>
      </c>
      <c r="AV204" s="2">
        <f>(E204*0.08)*2</f>
        <v>107.552</v>
      </c>
      <c r="AW204" s="2">
        <v>436.93</v>
      </c>
      <c r="AX204" s="1">
        <v>-3539.76</v>
      </c>
      <c r="AY204" s="1"/>
      <c r="AZ204" s="26">
        <f t="shared" si="72"/>
        <v>16113.776</v>
      </c>
      <c r="BA204" s="81">
        <v>49037.65</v>
      </c>
      <c r="BB204" s="1"/>
    </row>
    <row r="205" spans="1:54" ht="15.75">
      <c r="A205" s="1">
        <v>198</v>
      </c>
      <c r="B205" s="1" t="s">
        <v>174</v>
      </c>
      <c r="C205" s="1">
        <v>132.5</v>
      </c>
      <c r="D205" s="1">
        <v>0</v>
      </c>
      <c r="E205" s="1">
        <f t="shared" si="73"/>
        <v>132.5</v>
      </c>
      <c r="F205" s="1">
        <v>6.1</v>
      </c>
      <c r="G205" s="2">
        <f t="shared" si="58"/>
        <v>808.25</v>
      </c>
      <c r="H205" s="2">
        <f t="shared" si="63"/>
        <v>4849.5</v>
      </c>
      <c r="I205" s="2">
        <f t="shared" si="70"/>
        <v>6.1</v>
      </c>
      <c r="J205" s="2">
        <f t="shared" si="71"/>
        <v>808.25</v>
      </c>
      <c r="K205" s="2">
        <f t="shared" si="64"/>
        <v>4849.5</v>
      </c>
      <c r="L205" s="11">
        <f t="shared" si="68"/>
        <v>9699</v>
      </c>
      <c r="M205" s="26"/>
      <c r="N205" s="29">
        <f t="shared" si="69"/>
        <v>9699</v>
      </c>
      <c r="O205" s="1">
        <v>0</v>
      </c>
      <c r="P205" s="1">
        <v>328.6</v>
      </c>
      <c r="Q205" s="1">
        <v>0</v>
      </c>
      <c r="R205" s="1">
        <v>328.6</v>
      </c>
      <c r="S205" s="61">
        <v>0</v>
      </c>
      <c r="T205" s="1">
        <v>328.6</v>
      </c>
      <c r="U205" s="28">
        <v>0</v>
      </c>
      <c r="V205" s="28">
        <v>328.6</v>
      </c>
      <c r="W205" s="54">
        <v>0</v>
      </c>
      <c r="X205" s="54">
        <v>328.6</v>
      </c>
      <c r="Y205" s="1">
        <v>0</v>
      </c>
      <c r="Z205" s="1">
        <v>328.6</v>
      </c>
      <c r="AA205" s="28">
        <v>0</v>
      </c>
      <c r="AB205" s="28">
        <v>328.6</v>
      </c>
      <c r="AC205" s="62">
        <v>0</v>
      </c>
      <c r="AD205" s="62">
        <v>328.6</v>
      </c>
      <c r="AE205" s="28">
        <v>0</v>
      </c>
      <c r="AF205" s="28">
        <v>328.6</v>
      </c>
      <c r="AG205" s="28">
        <v>524.75</v>
      </c>
      <c r="AH205" s="28">
        <v>328.6</v>
      </c>
      <c r="AI205" s="1">
        <v>0</v>
      </c>
      <c r="AJ205" s="1">
        <v>328.6</v>
      </c>
      <c r="AK205" s="1">
        <v>0</v>
      </c>
      <c r="AL205" s="1">
        <v>328.6</v>
      </c>
      <c r="AM205" s="8">
        <f t="shared" si="65"/>
        <v>524.75</v>
      </c>
      <c r="AN205" s="8">
        <f t="shared" si="66"/>
        <v>3943.1999999999994</v>
      </c>
      <c r="AO205" s="23">
        <f t="shared" si="67"/>
        <v>4467.949999999999</v>
      </c>
      <c r="AP205" s="9"/>
      <c r="AQ205" s="9"/>
      <c r="AR205" s="9"/>
      <c r="AS205" s="9"/>
      <c r="AT205" s="9"/>
      <c r="AU205" s="9">
        <f t="shared" si="74"/>
        <v>4467.949999999999</v>
      </c>
      <c r="AV205" s="70"/>
      <c r="AW205" s="70"/>
      <c r="AX205" s="1">
        <v>0</v>
      </c>
      <c r="AY205" s="1"/>
      <c r="AZ205" s="26">
        <f t="shared" si="72"/>
        <v>5231.050000000001</v>
      </c>
      <c r="BA205" s="81">
        <v>114485.52</v>
      </c>
      <c r="BB205" s="1"/>
    </row>
    <row r="206" spans="1:54" ht="15">
      <c r="A206" s="1">
        <v>199</v>
      </c>
      <c r="B206" s="1" t="s">
        <v>175</v>
      </c>
      <c r="C206" s="1">
        <v>723</v>
      </c>
      <c r="D206" s="1">
        <v>0</v>
      </c>
      <c r="E206" s="1">
        <f t="shared" si="73"/>
        <v>723</v>
      </c>
      <c r="F206" s="1">
        <v>12.51</v>
      </c>
      <c r="G206" s="2">
        <f t="shared" si="58"/>
        <v>9044.73</v>
      </c>
      <c r="H206" s="2">
        <f t="shared" si="63"/>
        <v>54268.38</v>
      </c>
      <c r="I206" s="2">
        <f t="shared" si="70"/>
        <v>12.51</v>
      </c>
      <c r="J206" s="2">
        <f t="shared" si="71"/>
        <v>9044.73</v>
      </c>
      <c r="K206" s="2">
        <f t="shared" si="64"/>
        <v>54268.38</v>
      </c>
      <c r="L206" s="11">
        <f t="shared" si="68"/>
        <v>108536.76</v>
      </c>
      <c r="M206" s="26"/>
      <c r="N206" s="29">
        <f t="shared" si="69"/>
        <v>108536.76</v>
      </c>
      <c r="O206" s="1">
        <v>680</v>
      </c>
      <c r="P206" s="1">
        <v>2001.22</v>
      </c>
      <c r="Q206" s="1">
        <v>1542.02</v>
      </c>
      <c r="R206" s="1">
        <v>2001.22</v>
      </c>
      <c r="S206" s="61">
        <v>6284.48</v>
      </c>
      <c r="T206" s="1">
        <v>2001.22</v>
      </c>
      <c r="U206" s="28">
        <v>0</v>
      </c>
      <c r="V206" s="28">
        <v>2001.22</v>
      </c>
      <c r="W206" s="54">
        <v>0</v>
      </c>
      <c r="X206" s="54">
        <v>2001.22</v>
      </c>
      <c r="Y206" s="1">
        <v>56877.13</v>
      </c>
      <c r="Z206" s="1">
        <v>2434</v>
      </c>
      <c r="AA206" s="28">
        <v>0</v>
      </c>
      <c r="AB206" s="28">
        <v>2001.222</v>
      </c>
      <c r="AC206" s="62">
        <v>0</v>
      </c>
      <c r="AD206" s="62">
        <v>2001.22</v>
      </c>
      <c r="AE206" s="28">
        <v>397.01</v>
      </c>
      <c r="AF206" s="28">
        <v>2001.22</v>
      </c>
      <c r="AG206" s="28">
        <v>524.75</v>
      </c>
      <c r="AH206" s="28">
        <v>2636.88</v>
      </c>
      <c r="AI206" s="1">
        <v>0</v>
      </c>
      <c r="AJ206" s="1">
        <v>2001.22</v>
      </c>
      <c r="AK206" s="1">
        <v>0</v>
      </c>
      <c r="AL206" s="1">
        <v>2001.22</v>
      </c>
      <c r="AM206" s="8">
        <f t="shared" si="65"/>
        <v>66305.39</v>
      </c>
      <c r="AN206" s="8">
        <f t="shared" si="66"/>
        <v>25083.082000000006</v>
      </c>
      <c r="AO206" s="23">
        <f t="shared" si="67"/>
        <v>91388.47200000001</v>
      </c>
      <c r="AP206" s="9"/>
      <c r="AQ206" s="9"/>
      <c r="AR206" s="9"/>
      <c r="AS206" s="9"/>
      <c r="AT206" s="9">
        <f aca="true" t="shared" si="75" ref="AT206:AT265">0.013*E206</f>
        <v>9.399</v>
      </c>
      <c r="AU206" s="9">
        <f t="shared" si="74"/>
        <v>91388.47200000001</v>
      </c>
      <c r="AV206" s="2">
        <f aca="true" t="shared" si="76" ref="AV206:AV221">(E206*0.08)*2</f>
        <v>115.68</v>
      </c>
      <c r="AW206" s="2">
        <v>469.95</v>
      </c>
      <c r="AX206" s="1">
        <v>-0.61</v>
      </c>
      <c r="AY206" s="1"/>
      <c r="AZ206" s="26">
        <f t="shared" si="72"/>
        <v>17734.527999999988</v>
      </c>
      <c r="BA206" s="81">
        <v>47216.84</v>
      </c>
      <c r="BB206" s="1"/>
    </row>
    <row r="207" spans="1:54" ht="15">
      <c r="A207" s="1">
        <v>200</v>
      </c>
      <c r="B207" s="1" t="s">
        <v>176</v>
      </c>
      <c r="C207" s="1">
        <v>716.8</v>
      </c>
      <c r="D207" s="1">
        <v>0</v>
      </c>
      <c r="E207" s="1">
        <f t="shared" si="73"/>
        <v>716.8</v>
      </c>
      <c r="F207" s="1">
        <v>12.51</v>
      </c>
      <c r="G207" s="2">
        <f t="shared" si="58"/>
        <v>8967.168</v>
      </c>
      <c r="H207" s="2">
        <f t="shared" si="63"/>
        <v>53803.008</v>
      </c>
      <c r="I207" s="2">
        <f t="shared" si="70"/>
        <v>12.51</v>
      </c>
      <c r="J207" s="2">
        <f t="shared" si="71"/>
        <v>8967.168</v>
      </c>
      <c r="K207" s="2">
        <f t="shared" si="64"/>
        <v>53803.008</v>
      </c>
      <c r="L207" s="11">
        <f t="shared" si="68"/>
        <v>107606.016</v>
      </c>
      <c r="M207" s="26"/>
      <c r="N207" s="29">
        <f t="shared" si="69"/>
        <v>107606.016</v>
      </c>
      <c r="O207" s="1">
        <v>1852.93</v>
      </c>
      <c r="P207" s="1">
        <v>1982.13</v>
      </c>
      <c r="Q207" s="1">
        <v>2714.95</v>
      </c>
      <c r="R207" s="1">
        <v>1982.13</v>
      </c>
      <c r="S207" s="61">
        <v>7457.407999999999</v>
      </c>
      <c r="T207" s="1">
        <v>1982.13</v>
      </c>
      <c r="U207" s="28">
        <v>5785.148</v>
      </c>
      <c r="V207" s="28">
        <v>1982.13</v>
      </c>
      <c r="W207" s="54">
        <v>2181.36</v>
      </c>
      <c r="X207" s="54">
        <v>1982.13</v>
      </c>
      <c r="Y207" s="1">
        <v>6541.8</v>
      </c>
      <c r="Z207" s="1">
        <v>1982.13</v>
      </c>
      <c r="AA207" s="28">
        <v>2181.36</v>
      </c>
      <c r="AB207" s="28">
        <v>1982.1260000000002</v>
      </c>
      <c r="AC207" s="62">
        <v>4098.57</v>
      </c>
      <c r="AD207" s="62">
        <v>1982.13</v>
      </c>
      <c r="AE207" s="28">
        <v>2578.37</v>
      </c>
      <c r="AF207" s="28">
        <v>1982.13</v>
      </c>
      <c r="AG207" s="28">
        <v>1697.678</v>
      </c>
      <c r="AH207" s="28">
        <v>2617.79</v>
      </c>
      <c r="AI207" s="1">
        <v>1172.93</v>
      </c>
      <c r="AJ207" s="1">
        <v>1982.13</v>
      </c>
      <c r="AK207" s="1">
        <v>3445.39</v>
      </c>
      <c r="AL207" s="1">
        <v>1982.13</v>
      </c>
      <c r="AM207" s="8">
        <f t="shared" si="65"/>
        <v>41707.894</v>
      </c>
      <c r="AN207" s="8">
        <f t="shared" si="66"/>
        <v>24421.216000000008</v>
      </c>
      <c r="AO207" s="23">
        <f t="shared" si="67"/>
        <v>66129.11000000002</v>
      </c>
      <c r="AP207" s="9"/>
      <c r="AQ207" s="9"/>
      <c r="AR207" s="9"/>
      <c r="AS207" s="9"/>
      <c r="AT207" s="9">
        <f t="shared" si="75"/>
        <v>9.318399999999999</v>
      </c>
      <c r="AU207" s="9">
        <f t="shared" si="74"/>
        <v>66129.11000000002</v>
      </c>
      <c r="AV207" s="2">
        <f t="shared" si="76"/>
        <v>114.68799999999999</v>
      </c>
      <c r="AW207" s="2">
        <v>465.92</v>
      </c>
      <c r="AX207" s="1">
        <v>16.86</v>
      </c>
      <c r="AY207" s="1"/>
      <c r="AZ207" s="26">
        <f t="shared" si="72"/>
        <v>42040.65399999999</v>
      </c>
      <c r="BA207" s="81">
        <v>111083.79</v>
      </c>
      <c r="BB207" s="1"/>
    </row>
    <row r="208" spans="1:54" ht="15">
      <c r="A208" s="1">
        <v>201</v>
      </c>
      <c r="B208" s="1" t="s">
        <v>177</v>
      </c>
      <c r="C208" s="1">
        <v>645.1</v>
      </c>
      <c r="D208" s="1">
        <v>99.5</v>
      </c>
      <c r="E208" s="1">
        <f t="shared" si="73"/>
        <v>744.6</v>
      </c>
      <c r="F208" s="1">
        <v>12.51</v>
      </c>
      <c r="G208" s="2">
        <f t="shared" si="58"/>
        <v>9314.946</v>
      </c>
      <c r="H208" s="2">
        <f t="shared" si="63"/>
        <v>55889.676</v>
      </c>
      <c r="I208" s="2">
        <f t="shared" si="70"/>
        <v>12.51</v>
      </c>
      <c r="J208" s="2">
        <f t="shared" si="71"/>
        <v>9314.946</v>
      </c>
      <c r="K208" s="2">
        <f t="shared" si="64"/>
        <v>55889.676</v>
      </c>
      <c r="L208" s="11">
        <f t="shared" si="68"/>
        <v>111779.352</v>
      </c>
      <c r="M208" s="26">
        <v>-11319.93959999999</v>
      </c>
      <c r="N208" s="29">
        <f t="shared" si="69"/>
        <v>100459.4124</v>
      </c>
      <c r="O208" s="1">
        <v>6033.49</v>
      </c>
      <c r="P208" s="1">
        <v>2053.05</v>
      </c>
      <c r="Q208" s="1">
        <v>2761.85</v>
      </c>
      <c r="R208" s="1">
        <v>2053.05</v>
      </c>
      <c r="S208" s="61">
        <v>7504.312</v>
      </c>
      <c r="T208" s="1">
        <v>2053.05</v>
      </c>
      <c r="U208" s="28">
        <v>1219.8319999999999</v>
      </c>
      <c r="V208" s="28">
        <v>2053.05</v>
      </c>
      <c r="W208" s="54">
        <v>2268.59</v>
      </c>
      <c r="X208" s="54">
        <v>2053.05</v>
      </c>
      <c r="Y208" s="1">
        <v>2268.59</v>
      </c>
      <c r="Z208" s="1">
        <v>2053.05</v>
      </c>
      <c r="AA208" s="28">
        <v>2268.59</v>
      </c>
      <c r="AB208" s="28">
        <v>2053.0539999999996</v>
      </c>
      <c r="AC208" s="62">
        <v>2268.59</v>
      </c>
      <c r="AD208" s="62">
        <v>2053.05</v>
      </c>
      <c r="AE208" s="28">
        <v>5074.01</v>
      </c>
      <c r="AF208" s="28">
        <v>12846.72</v>
      </c>
      <c r="AG208" s="28">
        <v>1744.5819999999999</v>
      </c>
      <c r="AH208" s="28">
        <v>2688.71</v>
      </c>
      <c r="AI208" s="1">
        <v>1219.83</v>
      </c>
      <c r="AJ208" s="1">
        <v>2053.05</v>
      </c>
      <c r="AK208" s="1">
        <v>4177.21</v>
      </c>
      <c r="AL208" s="1">
        <v>2053.05</v>
      </c>
      <c r="AM208" s="8">
        <f t="shared" si="65"/>
        <v>38809.476</v>
      </c>
      <c r="AN208" s="8">
        <f t="shared" si="66"/>
        <v>36065.934</v>
      </c>
      <c r="AO208" s="23">
        <f t="shared" si="67"/>
        <v>74875.41</v>
      </c>
      <c r="AP208" s="9"/>
      <c r="AQ208" s="9"/>
      <c r="AR208" s="9"/>
      <c r="AS208" s="9"/>
      <c r="AT208" s="9">
        <f t="shared" si="75"/>
        <v>9.6798</v>
      </c>
      <c r="AU208" s="9">
        <f t="shared" si="74"/>
        <v>74875.41</v>
      </c>
      <c r="AV208" s="2">
        <f t="shared" si="76"/>
        <v>119.13600000000001</v>
      </c>
      <c r="AW208" s="2">
        <v>483.99</v>
      </c>
      <c r="AX208" s="1">
        <v>-13.08</v>
      </c>
      <c r="AY208" s="1"/>
      <c r="AZ208" s="26">
        <f t="shared" si="72"/>
        <v>26200.2084</v>
      </c>
      <c r="BA208" s="81">
        <v>175341.3</v>
      </c>
      <c r="BB208" s="1"/>
    </row>
    <row r="209" spans="1:54" ht="15">
      <c r="A209" s="1">
        <v>202</v>
      </c>
      <c r="B209" s="1" t="s">
        <v>178</v>
      </c>
      <c r="C209" s="1">
        <v>2076.8</v>
      </c>
      <c r="D209" s="1">
        <v>0</v>
      </c>
      <c r="E209" s="1">
        <f t="shared" si="73"/>
        <v>2076.8</v>
      </c>
      <c r="F209" s="1">
        <v>14.3</v>
      </c>
      <c r="G209" s="2">
        <f t="shared" si="58"/>
        <v>29698.240000000005</v>
      </c>
      <c r="H209" s="2">
        <f t="shared" si="63"/>
        <v>178189.44000000003</v>
      </c>
      <c r="I209" s="2">
        <f t="shared" si="70"/>
        <v>14.3</v>
      </c>
      <c r="J209" s="2">
        <f t="shared" si="71"/>
        <v>29698.240000000005</v>
      </c>
      <c r="K209" s="2">
        <f t="shared" si="64"/>
        <v>178189.44000000003</v>
      </c>
      <c r="L209" s="11">
        <f t="shared" si="68"/>
        <v>356378.88000000006</v>
      </c>
      <c r="M209" s="26"/>
      <c r="N209" s="29">
        <f t="shared" si="69"/>
        <v>356378.88000000006</v>
      </c>
      <c r="O209" s="1">
        <v>0</v>
      </c>
      <c r="P209" s="1">
        <v>69974.28</v>
      </c>
      <c r="Q209" s="1">
        <v>0</v>
      </c>
      <c r="R209" s="1">
        <v>24943.93</v>
      </c>
      <c r="S209" s="61">
        <v>0</v>
      </c>
      <c r="T209" s="1">
        <v>63688.38</v>
      </c>
      <c r="U209" s="28">
        <v>0</v>
      </c>
      <c r="V209" s="28">
        <v>27479.68</v>
      </c>
      <c r="W209" s="54">
        <v>0</v>
      </c>
      <c r="X209" s="54">
        <v>52650.86</v>
      </c>
      <c r="Y209" s="1">
        <v>0</v>
      </c>
      <c r="Z209" s="1">
        <v>14826.43</v>
      </c>
      <c r="AA209" s="28">
        <v>0</v>
      </c>
      <c r="AB209" s="28">
        <v>33363.11</v>
      </c>
      <c r="AC209" s="62">
        <v>0</v>
      </c>
      <c r="AD209" s="62">
        <v>14868.43</v>
      </c>
      <c r="AE209" s="28">
        <v>0</v>
      </c>
      <c r="AF209" s="28">
        <v>78470.55</v>
      </c>
      <c r="AG209" s="28">
        <v>0</v>
      </c>
      <c r="AH209" s="28">
        <v>11528.43</v>
      </c>
      <c r="AI209" s="1">
        <v>0</v>
      </c>
      <c r="AJ209" s="1">
        <v>9034.83</v>
      </c>
      <c r="AK209" s="1">
        <v>0</v>
      </c>
      <c r="AL209" s="1">
        <v>36460.32</v>
      </c>
      <c r="AM209" s="8">
        <f t="shared" si="65"/>
        <v>0</v>
      </c>
      <c r="AN209" s="8">
        <f t="shared" si="66"/>
        <v>437289.23</v>
      </c>
      <c r="AO209" s="23">
        <f t="shared" si="67"/>
        <v>437289.23</v>
      </c>
      <c r="AP209" s="9"/>
      <c r="AQ209" s="9"/>
      <c r="AR209" s="9">
        <v>771.46</v>
      </c>
      <c r="AS209" s="9"/>
      <c r="AT209" s="9">
        <f t="shared" si="75"/>
        <v>26.9984</v>
      </c>
      <c r="AU209" s="9">
        <f t="shared" si="74"/>
        <v>438060.69</v>
      </c>
      <c r="AV209" s="2">
        <f t="shared" si="76"/>
        <v>332.288</v>
      </c>
      <c r="AW209" s="2">
        <v>1349.92</v>
      </c>
      <c r="AX209" s="1">
        <v>-23913.96</v>
      </c>
      <c r="AY209" s="1"/>
      <c r="AZ209" s="26">
        <f t="shared" si="72"/>
        <v>-56085.64199999994</v>
      </c>
      <c r="BA209" s="81">
        <v>480913.09</v>
      </c>
      <c r="BB209" s="1"/>
    </row>
    <row r="210" spans="1:54" ht="15">
      <c r="A210" s="1">
        <v>203</v>
      </c>
      <c r="B210" s="1" t="s">
        <v>330</v>
      </c>
      <c r="C210" s="1">
        <v>4075.1</v>
      </c>
      <c r="D210" s="1">
        <v>0</v>
      </c>
      <c r="E210" s="1">
        <f t="shared" si="73"/>
        <v>4075.1</v>
      </c>
      <c r="F210" s="1">
        <v>13.33</v>
      </c>
      <c r="G210" s="2">
        <f t="shared" si="58"/>
        <v>54321.083</v>
      </c>
      <c r="H210" s="2">
        <f t="shared" si="63"/>
        <v>325926.498</v>
      </c>
      <c r="I210" s="2">
        <f t="shared" si="70"/>
        <v>13.33</v>
      </c>
      <c r="J210" s="2">
        <f t="shared" si="71"/>
        <v>54321.083</v>
      </c>
      <c r="K210" s="2">
        <f t="shared" si="64"/>
        <v>325926.498</v>
      </c>
      <c r="L210" s="11">
        <f t="shared" si="68"/>
        <v>651852.996</v>
      </c>
      <c r="M210" s="26"/>
      <c r="N210" s="29">
        <f t="shared" si="69"/>
        <v>651852.996</v>
      </c>
      <c r="O210" s="1">
        <v>0</v>
      </c>
      <c r="P210" s="1">
        <v>18954.53</v>
      </c>
      <c r="Q210" s="1">
        <v>0</v>
      </c>
      <c r="R210" s="1">
        <v>248213.3</v>
      </c>
      <c r="S210" s="61">
        <v>0</v>
      </c>
      <c r="T210" s="1">
        <v>20161.8</v>
      </c>
      <c r="U210" s="28">
        <v>0</v>
      </c>
      <c r="V210" s="28">
        <v>30553.18</v>
      </c>
      <c r="W210" s="54">
        <v>0</v>
      </c>
      <c r="X210" s="54">
        <v>41030.35</v>
      </c>
      <c r="Y210" s="1">
        <v>0</v>
      </c>
      <c r="Z210" s="1">
        <v>31211.95</v>
      </c>
      <c r="AA210" s="28">
        <v>0</v>
      </c>
      <c r="AB210" s="28">
        <v>25469.375</v>
      </c>
      <c r="AC210" s="62">
        <v>0</v>
      </c>
      <c r="AD210" s="62">
        <v>29668.54</v>
      </c>
      <c r="AE210" s="28">
        <v>0</v>
      </c>
      <c r="AF210" s="28">
        <v>26048.19</v>
      </c>
      <c r="AG210" s="28">
        <v>0</v>
      </c>
      <c r="AH210" s="28">
        <v>58357.77</v>
      </c>
      <c r="AI210" s="1">
        <v>0</v>
      </c>
      <c r="AJ210" s="1">
        <v>17567.24</v>
      </c>
      <c r="AK210" s="1">
        <v>0</v>
      </c>
      <c r="AL210" s="1">
        <v>27549.96</v>
      </c>
      <c r="AM210" s="8">
        <f t="shared" si="65"/>
        <v>0</v>
      </c>
      <c r="AN210" s="8">
        <f t="shared" si="66"/>
        <v>574786.1849999998</v>
      </c>
      <c r="AO210" s="23">
        <f t="shared" si="67"/>
        <v>574786.1849999998</v>
      </c>
      <c r="AP210" s="9"/>
      <c r="AQ210" s="9"/>
      <c r="AR210" s="9">
        <v>1513.77</v>
      </c>
      <c r="AS210" s="9"/>
      <c r="AT210" s="9">
        <f t="shared" si="75"/>
        <v>52.976299999999995</v>
      </c>
      <c r="AU210" s="9">
        <f t="shared" si="74"/>
        <v>576299.9549999998</v>
      </c>
      <c r="AV210" s="2">
        <f t="shared" si="76"/>
        <v>652.016</v>
      </c>
      <c r="AW210" s="2">
        <v>2648.82</v>
      </c>
      <c r="AX210" s="1">
        <v>-10596.45</v>
      </c>
      <c r="AY210" s="1"/>
      <c r="AZ210" s="26">
        <f t="shared" si="72"/>
        <v>89450.32700000021</v>
      </c>
      <c r="BA210" s="81">
        <v>621148.42</v>
      </c>
      <c r="BB210" s="1"/>
    </row>
    <row r="211" spans="1:54" ht="15">
      <c r="A211" s="1">
        <v>204</v>
      </c>
      <c r="B211" s="1" t="s">
        <v>179</v>
      </c>
      <c r="C211" s="1">
        <v>625.4</v>
      </c>
      <c r="D211" s="1">
        <v>122.5</v>
      </c>
      <c r="E211" s="1">
        <f t="shared" si="73"/>
        <v>747.9</v>
      </c>
      <c r="F211" s="1">
        <v>8.81</v>
      </c>
      <c r="G211" s="2">
        <f t="shared" si="58"/>
        <v>6588.999</v>
      </c>
      <c r="H211" s="2">
        <f t="shared" si="63"/>
        <v>39533.994</v>
      </c>
      <c r="I211" s="2">
        <f t="shared" si="70"/>
        <v>8.81</v>
      </c>
      <c r="J211" s="2">
        <f t="shared" si="71"/>
        <v>6588.999</v>
      </c>
      <c r="K211" s="2">
        <f t="shared" si="64"/>
        <v>39533.994</v>
      </c>
      <c r="L211" s="11">
        <f t="shared" si="68"/>
        <v>79067.988</v>
      </c>
      <c r="M211" s="26">
        <v>-70777.39540000002</v>
      </c>
      <c r="N211" s="29">
        <f t="shared" si="69"/>
        <v>8290.592599999974</v>
      </c>
      <c r="O211" s="1">
        <v>0</v>
      </c>
      <c r="P211" s="1">
        <v>1853.55</v>
      </c>
      <c r="Q211" s="1">
        <v>0</v>
      </c>
      <c r="R211" s="1">
        <v>1853.55</v>
      </c>
      <c r="S211" s="61">
        <v>0</v>
      </c>
      <c r="T211" s="1">
        <v>42379.96</v>
      </c>
      <c r="U211" s="28">
        <v>0</v>
      </c>
      <c r="V211" s="28">
        <v>17168.72</v>
      </c>
      <c r="W211" s="54">
        <v>0</v>
      </c>
      <c r="X211" s="54">
        <v>1853.55</v>
      </c>
      <c r="Y211" s="1">
        <v>0</v>
      </c>
      <c r="Z211" s="1">
        <v>1853.55</v>
      </c>
      <c r="AA211" s="28">
        <v>0</v>
      </c>
      <c r="AB211" s="28">
        <v>21935.002</v>
      </c>
      <c r="AC211" s="62">
        <v>0</v>
      </c>
      <c r="AD211" s="62">
        <v>117589.33</v>
      </c>
      <c r="AE211" s="28">
        <v>0</v>
      </c>
      <c r="AF211" s="28">
        <v>38645.75</v>
      </c>
      <c r="AG211" s="28">
        <v>0</v>
      </c>
      <c r="AH211" s="28">
        <v>2378.3</v>
      </c>
      <c r="AI211" s="1">
        <v>0</v>
      </c>
      <c r="AJ211" s="1">
        <v>1853.55</v>
      </c>
      <c r="AK211" s="1">
        <v>0</v>
      </c>
      <c r="AL211" s="1">
        <v>1853.55</v>
      </c>
      <c r="AM211" s="8">
        <f t="shared" si="65"/>
        <v>0</v>
      </c>
      <c r="AN211" s="8">
        <f t="shared" si="66"/>
        <v>251218.36199999996</v>
      </c>
      <c r="AO211" s="23">
        <f t="shared" si="67"/>
        <v>251218.36199999996</v>
      </c>
      <c r="AP211" s="9"/>
      <c r="AQ211" s="9"/>
      <c r="AR211" s="9"/>
      <c r="AS211" s="9"/>
      <c r="AT211" s="9">
        <f t="shared" si="75"/>
        <v>9.7227</v>
      </c>
      <c r="AU211" s="9">
        <f aca="true" t="shared" si="77" ref="AU211:AU219">AO211+AP211+AQ211+AR211+AS211+AT211</f>
        <v>251228.08469999998</v>
      </c>
      <c r="AV211" s="2">
        <f t="shared" si="76"/>
        <v>119.664</v>
      </c>
      <c r="AW211" s="2">
        <v>486.14</v>
      </c>
      <c r="AX211" s="1">
        <v>7116.19</v>
      </c>
      <c r="AY211" s="1"/>
      <c r="AZ211" s="26">
        <f t="shared" si="72"/>
        <v>-249447.8781</v>
      </c>
      <c r="BA211" s="81">
        <v>76595.6</v>
      </c>
      <c r="BB211" s="1"/>
    </row>
    <row r="212" spans="1:54" ht="15">
      <c r="A212" s="1">
        <v>205</v>
      </c>
      <c r="B212" s="1" t="s">
        <v>180</v>
      </c>
      <c r="C212" s="1">
        <v>470.1</v>
      </c>
      <c r="D212" s="1">
        <v>0</v>
      </c>
      <c r="E212" s="1">
        <f t="shared" si="73"/>
        <v>470.1</v>
      </c>
      <c r="F212" s="1">
        <v>8.81</v>
      </c>
      <c r="G212" s="2">
        <f t="shared" si="58"/>
        <v>4141.581</v>
      </c>
      <c r="H212" s="2">
        <f t="shared" si="63"/>
        <v>24849.486</v>
      </c>
      <c r="I212" s="2">
        <f t="shared" si="70"/>
        <v>8.81</v>
      </c>
      <c r="J212" s="2">
        <f t="shared" si="71"/>
        <v>4141.581</v>
      </c>
      <c r="K212" s="2">
        <f t="shared" si="64"/>
        <v>24849.486</v>
      </c>
      <c r="L212" s="11">
        <f t="shared" si="68"/>
        <v>49698.972</v>
      </c>
      <c r="M212" s="26">
        <v>-130874.2918</v>
      </c>
      <c r="N212" s="29">
        <f t="shared" si="69"/>
        <v>-81175.3198</v>
      </c>
      <c r="O212" s="1">
        <v>0</v>
      </c>
      <c r="P212" s="1">
        <v>1165.85</v>
      </c>
      <c r="Q212" s="1">
        <v>0</v>
      </c>
      <c r="R212" s="1">
        <v>5853.44</v>
      </c>
      <c r="S212" s="61">
        <v>0</v>
      </c>
      <c r="T212" s="1">
        <v>2326.26</v>
      </c>
      <c r="U212" s="28">
        <v>0</v>
      </c>
      <c r="V212" s="28">
        <v>16714.41</v>
      </c>
      <c r="W212" s="54">
        <v>0</v>
      </c>
      <c r="X212" s="54">
        <v>49064.04</v>
      </c>
      <c r="Y212" s="1">
        <v>0</v>
      </c>
      <c r="Z212" s="1">
        <v>1165.85</v>
      </c>
      <c r="AA212" s="28">
        <v>0</v>
      </c>
      <c r="AB212" s="28">
        <v>1165.848</v>
      </c>
      <c r="AC212" s="62">
        <v>0</v>
      </c>
      <c r="AD212" s="62">
        <v>8893.99</v>
      </c>
      <c r="AE212" s="28">
        <v>0</v>
      </c>
      <c r="AF212" s="28">
        <v>2499.04</v>
      </c>
      <c r="AG212" s="28">
        <v>0</v>
      </c>
      <c r="AH212" s="28">
        <v>1690.6</v>
      </c>
      <c r="AI212" s="1">
        <v>0</v>
      </c>
      <c r="AJ212" s="1">
        <v>1165.85</v>
      </c>
      <c r="AK212" s="1">
        <v>0</v>
      </c>
      <c r="AL212" s="1">
        <v>1165.85</v>
      </c>
      <c r="AM212" s="8">
        <f t="shared" si="65"/>
        <v>0</v>
      </c>
      <c r="AN212" s="8">
        <f t="shared" si="66"/>
        <v>92871.02800000002</v>
      </c>
      <c r="AO212" s="23">
        <f t="shared" si="67"/>
        <v>92871.02800000002</v>
      </c>
      <c r="AP212" s="9"/>
      <c r="AQ212" s="9"/>
      <c r="AR212" s="9"/>
      <c r="AS212" s="9"/>
      <c r="AT212" s="9">
        <f t="shared" si="75"/>
        <v>6.1113</v>
      </c>
      <c r="AU212" s="9">
        <f t="shared" si="77"/>
        <v>92877.13930000002</v>
      </c>
      <c r="AV212" s="2">
        <f t="shared" si="76"/>
        <v>75.21600000000001</v>
      </c>
      <c r="AW212" s="2">
        <v>305.89</v>
      </c>
      <c r="AX212" s="1">
        <v>17.71</v>
      </c>
      <c r="AY212" s="1"/>
      <c r="AZ212" s="26">
        <f t="shared" si="72"/>
        <v>-173689.06310000003</v>
      </c>
      <c r="BA212" s="81">
        <v>55293.31</v>
      </c>
      <c r="BB212" s="1"/>
    </row>
    <row r="213" spans="1:77" s="16" customFormat="1" ht="15">
      <c r="A213" s="1">
        <v>206</v>
      </c>
      <c r="B213" s="1" t="s">
        <v>181</v>
      </c>
      <c r="C213" s="1">
        <v>465.4</v>
      </c>
      <c r="D213" s="1">
        <v>0</v>
      </c>
      <c r="E213" s="1">
        <f t="shared" si="73"/>
        <v>465.4</v>
      </c>
      <c r="F213" s="1">
        <v>8.81</v>
      </c>
      <c r="G213" s="2">
        <f t="shared" si="58"/>
        <v>4100.174</v>
      </c>
      <c r="H213" s="2">
        <f t="shared" si="63"/>
        <v>24601.044</v>
      </c>
      <c r="I213" s="2">
        <f t="shared" si="70"/>
        <v>8.81</v>
      </c>
      <c r="J213" s="2">
        <f t="shared" si="71"/>
        <v>4100.174</v>
      </c>
      <c r="K213" s="2">
        <f t="shared" si="64"/>
        <v>24601.044</v>
      </c>
      <c r="L213" s="11">
        <f t="shared" si="68"/>
        <v>49202.088</v>
      </c>
      <c r="M213" s="26"/>
      <c r="N213" s="29">
        <f t="shared" si="69"/>
        <v>49202.088</v>
      </c>
      <c r="O213" s="1">
        <v>0</v>
      </c>
      <c r="P213" s="1">
        <v>1154.19</v>
      </c>
      <c r="Q213" s="1">
        <v>0</v>
      </c>
      <c r="R213" s="1">
        <v>37376.56</v>
      </c>
      <c r="S213" s="61">
        <v>0</v>
      </c>
      <c r="T213" s="1">
        <v>2314.6</v>
      </c>
      <c r="U213" s="28">
        <v>0</v>
      </c>
      <c r="V213" s="28">
        <v>1154.19</v>
      </c>
      <c r="W213" s="54">
        <v>0</v>
      </c>
      <c r="X213" s="54">
        <v>1154.19</v>
      </c>
      <c r="Y213" s="1">
        <v>0</v>
      </c>
      <c r="Z213" s="1">
        <v>1154.19</v>
      </c>
      <c r="AA213" s="28">
        <v>0</v>
      </c>
      <c r="AB213" s="28">
        <v>1154.192</v>
      </c>
      <c r="AC213" s="62">
        <v>0</v>
      </c>
      <c r="AD213" s="62">
        <v>1154.19</v>
      </c>
      <c r="AE213" s="28">
        <v>0</v>
      </c>
      <c r="AF213" s="28">
        <v>11881.62</v>
      </c>
      <c r="AG213" s="28">
        <v>0</v>
      </c>
      <c r="AH213" s="28">
        <v>35699.06</v>
      </c>
      <c r="AI213" s="1">
        <v>0</v>
      </c>
      <c r="AJ213" s="1">
        <v>3522.43</v>
      </c>
      <c r="AK213" s="1">
        <v>0</v>
      </c>
      <c r="AL213" s="1">
        <v>1154.19</v>
      </c>
      <c r="AM213" s="8">
        <f t="shared" si="65"/>
        <v>0</v>
      </c>
      <c r="AN213" s="8">
        <f t="shared" si="66"/>
        <v>98873.60200000001</v>
      </c>
      <c r="AO213" s="23">
        <f t="shared" si="67"/>
        <v>98873.60200000001</v>
      </c>
      <c r="AP213" s="9"/>
      <c r="AQ213" s="9"/>
      <c r="AR213" s="9"/>
      <c r="AS213" s="9"/>
      <c r="AT213" s="9">
        <f t="shared" si="75"/>
        <v>6.050199999999999</v>
      </c>
      <c r="AU213" s="9">
        <f t="shared" si="77"/>
        <v>98879.65220000001</v>
      </c>
      <c r="AV213" s="2">
        <f t="shared" si="76"/>
        <v>74.464</v>
      </c>
      <c r="AW213" s="2">
        <v>302.51</v>
      </c>
      <c r="AX213" s="1">
        <v>4497.5</v>
      </c>
      <c r="AY213" s="1"/>
      <c r="AZ213" s="26">
        <f t="shared" si="72"/>
        <v>-53798.090200000006</v>
      </c>
      <c r="BA213" s="81">
        <v>6360.61</v>
      </c>
      <c r="BB213" s="1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</row>
    <row r="214" spans="1:54" ht="15">
      <c r="A214" s="1">
        <v>207</v>
      </c>
      <c r="B214" s="1" t="s">
        <v>182</v>
      </c>
      <c r="C214" s="1">
        <v>458.4</v>
      </c>
      <c r="D214" s="1">
        <v>0</v>
      </c>
      <c r="E214" s="1">
        <f t="shared" si="73"/>
        <v>458.4</v>
      </c>
      <c r="F214" s="1">
        <v>12.51</v>
      </c>
      <c r="G214" s="2">
        <f t="shared" si="58"/>
        <v>5734.584</v>
      </c>
      <c r="H214" s="2">
        <f t="shared" si="63"/>
        <v>34407.504</v>
      </c>
      <c r="I214" s="2">
        <f t="shared" si="70"/>
        <v>12.51</v>
      </c>
      <c r="J214" s="2">
        <f t="shared" si="71"/>
        <v>5734.584</v>
      </c>
      <c r="K214" s="2">
        <f t="shared" si="64"/>
        <v>34407.504</v>
      </c>
      <c r="L214" s="11">
        <f t="shared" si="68"/>
        <v>68815.008</v>
      </c>
      <c r="M214" s="26">
        <v>-25313.28760000002</v>
      </c>
      <c r="N214" s="29">
        <f t="shared" si="69"/>
        <v>43501.72039999998</v>
      </c>
      <c r="O214" s="1">
        <v>0</v>
      </c>
      <c r="P214" s="1">
        <v>1136.83</v>
      </c>
      <c r="Q214" s="1">
        <v>0</v>
      </c>
      <c r="R214" s="1">
        <v>1136.83</v>
      </c>
      <c r="S214" s="61">
        <v>0</v>
      </c>
      <c r="T214" s="1">
        <v>2297.24</v>
      </c>
      <c r="U214" s="28">
        <v>0</v>
      </c>
      <c r="V214" s="28">
        <v>39741.21</v>
      </c>
      <c r="W214" s="54">
        <v>0</v>
      </c>
      <c r="X214" s="54">
        <v>1136.83</v>
      </c>
      <c r="Y214" s="1">
        <v>0</v>
      </c>
      <c r="Z214" s="1">
        <v>1136.83</v>
      </c>
      <c r="AA214" s="28">
        <v>0</v>
      </c>
      <c r="AB214" s="28">
        <v>1136.8319999999999</v>
      </c>
      <c r="AC214" s="62">
        <v>0</v>
      </c>
      <c r="AD214" s="62">
        <v>47571.5</v>
      </c>
      <c r="AE214" s="28">
        <v>0</v>
      </c>
      <c r="AF214" s="28">
        <v>2725.09</v>
      </c>
      <c r="AG214" s="28">
        <v>0</v>
      </c>
      <c r="AH214" s="28">
        <v>5075.47</v>
      </c>
      <c r="AI214" s="1">
        <v>0</v>
      </c>
      <c r="AJ214" s="1">
        <v>1136.83</v>
      </c>
      <c r="AK214" s="1">
        <v>0</v>
      </c>
      <c r="AL214" s="1">
        <v>1323.08</v>
      </c>
      <c r="AM214" s="8">
        <f t="shared" si="65"/>
        <v>0</v>
      </c>
      <c r="AN214" s="8">
        <f t="shared" si="66"/>
        <v>105554.57200000001</v>
      </c>
      <c r="AO214" s="23">
        <f t="shared" si="67"/>
        <v>105554.57200000001</v>
      </c>
      <c r="AP214" s="9"/>
      <c r="AQ214" s="9">
        <v>690</v>
      </c>
      <c r="AR214" s="9"/>
      <c r="AS214" s="9"/>
      <c r="AT214" s="9">
        <f t="shared" si="75"/>
        <v>5.959199999999999</v>
      </c>
      <c r="AU214" s="9">
        <f t="shared" si="77"/>
        <v>106250.53120000001</v>
      </c>
      <c r="AV214" s="2">
        <f t="shared" si="76"/>
        <v>73.344</v>
      </c>
      <c r="AW214" s="2">
        <v>297.96</v>
      </c>
      <c r="AX214" s="1">
        <v>10419.19</v>
      </c>
      <c r="AY214" s="1"/>
      <c r="AZ214" s="26">
        <f t="shared" si="72"/>
        <v>-72796.69680000003</v>
      </c>
      <c r="BA214" s="81">
        <v>8688.2</v>
      </c>
      <c r="BB214" s="1"/>
    </row>
    <row r="215" spans="1:54" ht="15">
      <c r="A215" s="1">
        <v>208</v>
      </c>
      <c r="B215" s="1" t="s">
        <v>183</v>
      </c>
      <c r="C215" s="1">
        <v>452.2</v>
      </c>
      <c r="D215" s="1">
        <v>0</v>
      </c>
      <c r="E215" s="1">
        <f t="shared" si="73"/>
        <v>452.2</v>
      </c>
      <c r="F215" s="1">
        <v>12.51</v>
      </c>
      <c r="G215" s="2">
        <f t="shared" si="58"/>
        <v>5657.022</v>
      </c>
      <c r="H215" s="2">
        <f t="shared" si="63"/>
        <v>33942.132</v>
      </c>
      <c r="I215" s="2">
        <f t="shared" si="70"/>
        <v>12.51</v>
      </c>
      <c r="J215" s="2">
        <f t="shared" si="71"/>
        <v>5657.022</v>
      </c>
      <c r="K215" s="2">
        <f t="shared" si="64"/>
        <v>33942.132</v>
      </c>
      <c r="L215" s="11">
        <f t="shared" si="68"/>
        <v>67884.264</v>
      </c>
      <c r="M215" s="26">
        <v>-49847.89079999999</v>
      </c>
      <c r="N215" s="29">
        <f t="shared" si="69"/>
        <v>18036.37320000001</v>
      </c>
      <c r="O215" s="1">
        <v>0</v>
      </c>
      <c r="P215" s="1">
        <v>2466.83</v>
      </c>
      <c r="Q215" s="1">
        <v>0</v>
      </c>
      <c r="R215" s="1">
        <v>1329.89</v>
      </c>
      <c r="S215" s="61">
        <v>0</v>
      </c>
      <c r="T215" s="1">
        <v>4954.06</v>
      </c>
      <c r="U215" s="28">
        <v>0</v>
      </c>
      <c r="V215" s="28">
        <v>1329.89</v>
      </c>
      <c r="W215" s="54">
        <v>0</v>
      </c>
      <c r="X215" s="54">
        <v>1329.89</v>
      </c>
      <c r="Y215" s="1">
        <v>0</v>
      </c>
      <c r="Z215" s="1">
        <v>1329.89</v>
      </c>
      <c r="AA215" s="28">
        <v>0</v>
      </c>
      <c r="AB215" s="28">
        <v>1329.886</v>
      </c>
      <c r="AC215" s="62">
        <v>0</v>
      </c>
      <c r="AD215" s="62">
        <v>1329.89</v>
      </c>
      <c r="AE215" s="28">
        <v>0</v>
      </c>
      <c r="AF215" s="28">
        <v>10795.13</v>
      </c>
      <c r="AG215" s="28">
        <v>0</v>
      </c>
      <c r="AH215" s="28">
        <v>1854.64</v>
      </c>
      <c r="AI215" s="1">
        <v>0</v>
      </c>
      <c r="AJ215" s="1">
        <v>1329.89</v>
      </c>
      <c r="AK215" s="1">
        <v>0</v>
      </c>
      <c r="AL215" s="1">
        <v>1329.89</v>
      </c>
      <c r="AM215" s="8">
        <f t="shared" si="65"/>
        <v>0</v>
      </c>
      <c r="AN215" s="8">
        <f t="shared" si="66"/>
        <v>30709.775999999998</v>
      </c>
      <c r="AO215" s="23">
        <f t="shared" si="67"/>
        <v>30709.775999999998</v>
      </c>
      <c r="AP215" s="9"/>
      <c r="AQ215" s="9"/>
      <c r="AR215" s="9"/>
      <c r="AS215" s="9"/>
      <c r="AT215" s="9">
        <f t="shared" si="75"/>
        <v>5.8786</v>
      </c>
      <c r="AU215" s="9">
        <f t="shared" si="77"/>
        <v>30715.654599999998</v>
      </c>
      <c r="AV215" s="2">
        <f t="shared" si="76"/>
        <v>72.352</v>
      </c>
      <c r="AW215" s="2">
        <v>293.93</v>
      </c>
      <c r="AX215" s="1">
        <v>23850.18</v>
      </c>
      <c r="AY215" s="1"/>
      <c r="AZ215" s="26">
        <f t="shared" si="72"/>
        <v>-36163.179399999986</v>
      </c>
      <c r="BA215" s="81">
        <v>56588.23</v>
      </c>
      <c r="BB215" s="1"/>
    </row>
    <row r="216" spans="1:54" ht="15">
      <c r="A216" s="1">
        <v>209</v>
      </c>
      <c r="B216" s="1" t="s">
        <v>184</v>
      </c>
      <c r="C216" s="1">
        <v>4870.43</v>
      </c>
      <c r="D216" s="1">
        <v>0</v>
      </c>
      <c r="E216" s="1">
        <f t="shared" si="73"/>
        <v>4870.43</v>
      </c>
      <c r="F216" s="1">
        <v>14.41</v>
      </c>
      <c r="G216" s="2">
        <f t="shared" si="58"/>
        <v>70182.89630000001</v>
      </c>
      <c r="H216" s="2">
        <f t="shared" si="63"/>
        <v>421097.3778</v>
      </c>
      <c r="I216" s="2">
        <f t="shared" si="70"/>
        <v>14.41</v>
      </c>
      <c r="J216" s="2">
        <f t="shared" si="71"/>
        <v>70182.89630000001</v>
      </c>
      <c r="K216" s="2">
        <f t="shared" si="64"/>
        <v>421097.3778</v>
      </c>
      <c r="L216" s="11">
        <f t="shared" si="68"/>
        <v>842194.7556</v>
      </c>
      <c r="M216" s="26"/>
      <c r="N216" s="29">
        <f t="shared" si="69"/>
        <v>842194.7556</v>
      </c>
      <c r="O216" s="1">
        <v>10713.84</v>
      </c>
      <c r="P216" s="1">
        <v>23668.57</v>
      </c>
      <c r="Q216" s="1">
        <v>119306.78</v>
      </c>
      <c r="R216" s="1">
        <v>15002.29</v>
      </c>
      <c r="S216" s="61">
        <v>19541.322999999997</v>
      </c>
      <c r="T216" s="1">
        <v>27071.92</v>
      </c>
      <c r="U216" s="28">
        <v>16206.982999999998</v>
      </c>
      <c r="V216" s="28">
        <v>12288.26</v>
      </c>
      <c r="W216" s="54">
        <v>58398.753</v>
      </c>
      <c r="X216" s="54">
        <v>13621.45</v>
      </c>
      <c r="Y216" s="1">
        <v>276362.64</v>
      </c>
      <c r="Z216" s="1">
        <v>29920.24</v>
      </c>
      <c r="AA216" s="28">
        <v>35795.193</v>
      </c>
      <c r="AB216" s="28">
        <v>22313.932</v>
      </c>
      <c r="AC216" s="62">
        <v>68517.263</v>
      </c>
      <c r="AD216" s="62">
        <v>33838.64</v>
      </c>
      <c r="AE216" s="28">
        <v>51915.36</v>
      </c>
      <c r="AF216" s="28">
        <v>27479.79</v>
      </c>
      <c r="AG216" s="28">
        <v>10538.182999999999</v>
      </c>
      <c r="AH216" s="28">
        <v>25526.73</v>
      </c>
      <c r="AI216" s="1">
        <v>10909.53</v>
      </c>
      <c r="AJ216" s="1">
        <v>13621.45</v>
      </c>
      <c r="AK216" s="1">
        <v>17448.24</v>
      </c>
      <c r="AL216" s="1">
        <v>14954.64</v>
      </c>
      <c r="AM216" s="8">
        <f t="shared" si="65"/>
        <v>695654.088</v>
      </c>
      <c r="AN216" s="8">
        <f t="shared" si="66"/>
        <v>259307.91200000007</v>
      </c>
      <c r="AO216" s="23">
        <f t="shared" si="67"/>
        <v>954962</v>
      </c>
      <c r="AP216" s="9"/>
      <c r="AQ216" s="9"/>
      <c r="AR216" s="9"/>
      <c r="AS216" s="9"/>
      <c r="AT216" s="9">
        <f t="shared" si="75"/>
        <v>63.31559</v>
      </c>
      <c r="AU216" s="9">
        <f t="shared" si="77"/>
        <v>955025.31559</v>
      </c>
      <c r="AV216" s="2">
        <f t="shared" si="76"/>
        <v>779.2688</v>
      </c>
      <c r="AW216" s="2">
        <v>3165.78</v>
      </c>
      <c r="AX216" s="1">
        <v>-38996.02</v>
      </c>
      <c r="AY216" s="1"/>
      <c r="AZ216" s="26">
        <f t="shared" si="72"/>
        <v>-69889.49118999999</v>
      </c>
      <c r="BA216" s="81">
        <v>390257.99</v>
      </c>
      <c r="BB216" s="1"/>
    </row>
    <row r="217" spans="1:54" ht="15">
      <c r="A217" s="1">
        <v>210</v>
      </c>
      <c r="B217" s="1" t="s">
        <v>185</v>
      </c>
      <c r="C217" s="1">
        <v>753.3</v>
      </c>
      <c r="D217" s="1">
        <v>0</v>
      </c>
      <c r="E217" s="1">
        <f t="shared" si="73"/>
        <v>753.3</v>
      </c>
      <c r="F217" s="1">
        <v>12.51</v>
      </c>
      <c r="G217" s="2">
        <f t="shared" si="58"/>
        <v>9423.783</v>
      </c>
      <c r="H217" s="2">
        <f t="shared" si="63"/>
        <v>56542.698</v>
      </c>
      <c r="I217" s="2">
        <f t="shared" si="70"/>
        <v>12.51</v>
      </c>
      <c r="J217" s="2">
        <f t="shared" si="71"/>
        <v>9423.783</v>
      </c>
      <c r="K217" s="2">
        <f t="shared" si="64"/>
        <v>56542.698</v>
      </c>
      <c r="L217" s="11">
        <f t="shared" si="68"/>
        <v>113085.396</v>
      </c>
      <c r="M217" s="26">
        <v>-37043.27099999997</v>
      </c>
      <c r="N217" s="29">
        <f t="shared" si="69"/>
        <v>76042.12500000003</v>
      </c>
      <c r="O217" s="1">
        <v>0</v>
      </c>
      <c r="P217" s="1">
        <v>2285.04</v>
      </c>
      <c r="Q217" s="1">
        <v>0</v>
      </c>
      <c r="R217" s="1">
        <v>2285.04</v>
      </c>
      <c r="S217" s="61">
        <v>0</v>
      </c>
      <c r="T217" s="1">
        <v>3445.45</v>
      </c>
      <c r="U217" s="28">
        <v>0</v>
      </c>
      <c r="V217" s="28">
        <v>2285.04</v>
      </c>
      <c r="W217" s="54">
        <v>0</v>
      </c>
      <c r="X217" s="54">
        <v>2285.04</v>
      </c>
      <c r="Y217" s="1">
        <v>0</v>
      </c>
      <c r="Z217" s="1">
        <v>2285.04</v>
      </c>
      <c r="AA217" s="28">
        <v>0</v>
      </c>
      <c r="AB217" s="28">
        <v>40038.574</v>
      </c>
      <c r="AC217" s="62">
        <v>0</v>
      </c>
      <c r="AD217" s="62">
        <v>2285.04</v>
      </c>
      <c r="AE217" s="28">
        <v>0</v>
      </c>
      <c r="AF217" s="28">
        <v>2285.04</v>
      </c>
      <c r="AG217" s="28">
        <v>0</v>
      </c>
      <c r="AH217" s="28">
        <v>2809.79</v>
      </c>
      <c r="AI217" s="1">
        <v>0</v>
      </c>
      <c r="AJ217" s="1">
        <v>2285.04</v>
      </c>
      <c r="AK217" s="1">
        <v>0</v>
      </c>
      <c r="AL217" s="1">
        <v>6121.29</v>
      </c>
      <c r="AM217" s="8">
        <f t="shared" si="65"/>
        <v>0</v>
      </c>
      <c r="AN217" s="8">
        <f t="shared" si="66"/>
        <v>70695.424</v>
      </c>
      <c r="AO217" s="23">
        <f t="shared" si="67"/>
        <v>70695.424</v>
      </c>
      <c r="AP217" s="9"/>
      <c r="AQ217" s="9">
        <v>690</v>
      </c>
      <c r="AR217" s="9"/>
      <c r="AS217" s="9"/>
      <c r="AT217" s="9">
        <f t="shared" si="75"/>
        <v>9.7929</v>
      </c>
      <c r="AU217" s="9">
        <f t="shared" si="77"/>
        <v>71395.2169</v>
      </c>
      <c r="AV217" s="2">
        <f t="shared" si="76"/>
        <v>120.52799999999999</v>
      </c>
      <c r="AW217" s="2">
        <v>489.65</v>
      </c>
      <c r="AX217" s="1">
        <v>18142.07</v>
      </c>
      <c r="AY217" s="1"/>
      <c r="AZ217" s="26">
        <f t="shared" si="72"/>
        <v>-12884.98389999997</v>
      </c>
      <c r="BA217" s="81">
        <v>74947.52</v>
      </c>
      <c r="BB217" s="1"/>
    </row>
    <row r="218" spans="1:54" ht="15">
      <c r="A218" s="1">
        <v>211</v>
      </c>
      <c r="B218" s="1" t="s">
        <v>186</v>
      </c>
      <c r="C218" s="1">
        <v>1015.2</v>
      </c>
      <c r="D218" s="1">
        <v>480.6</v>
      </c>
      <c r="E218" s="1">
        <f t="shared" si="73"/>
        <v>1495.8000000000002</v>
      </c>
      <c r="F218" s="1">
        <v>12.51</v>
      </c>
      <c r="G218" s="2">
        <f t="shared" si="58"/>
        <v>18712.458000000002</v>
      </c>
      <c r="H218" s="2">
        <f t="shared" si="63"/>
        <v>112274.74800000002</v>
      </c>
      <c r="I218" s="2">
        <f t="shared" si="70"/>
        <v>12.51</v>
      </c>
      <c r="J218" s="2">
        <f t="shared" si="71"/>
        <v>18712.458000000002</v>
      </c>
      <c r="K218" s="2">
        <f t="shared" si="64"/>
        <v>112274.74800000002</v>
      </c>
      <c r="L218" s="11">
        <f t="shared" si="68"/>
        <v>224549.49600000004</v>
      </c>
      <c r="M218" s="26">
        <v>-22252.164800000002</v>
      </c>
      <c r="N218" s="29">
        <f t="shared" si="69"/>
        <v>202297.33120000004</v>
      </c>
      <c r="O218" s="1">
        <v>0</v>
      </c>
      <c r="P218" s="1">
        <v>3703.14</v>
      </c>
      <c r="Q218" s="1">
        <v>0</v>
      </c>
      <c r="R218" s="1">
        <v>12546.57</v>
      </c>
      <c r="S218" s="61">
        <v>0</v>
      </c>
      <c r="T218" s="1">
        <v>104746.52</v>
      </c>
      <c r="U218" s="28">
        <v>0</v>
      </c>
      <c r="V218" s="28">
        <v>3703.14</v>
      </c>
      <c r="W218" s="54">
        <v>0</v>
      </c>
      <c r="X218" s="54">
        <v>21108.2</v>
      </c>
      <c r="Y218" s="1">
        <v>0</v>
      </c>
      <c r="Z218" s="1">
        <v>11472.86</v>
      </c>
      <c r="AA218" s="28">
        <v>0</v>
      </c>
      <c r="AB218" s="28">
        <v>3703.136</v>
      </c>
      <c r="AC218" s="62">
        <v>0</v>
      </c>
      <c r="AD218" s="62">
        <v>3703.14</v>
      </c>
      <c r="AE218" s="28">
        <v>0</v>
      </c>
      <c r="AF218" s="28">
        <v>23649.87</v>
      </c>
      <c r="AG218" s="28">
        <v>0</v>
      </c>
      <c r="AH218" s="28">
        <v>4227.89</v>
      </c>
      <c r="AI218" s="1">
        <v>0</v>
      </c>
      <c r="AJ218" s="1">
        <v>3703.14</v>
      </c>
      <c r="AK218" s="1">
        <v>0</v>
      </c>
      <c r="AL218" s="1">
        <v>20498.65</v>
      </c>
      <c r="AM218" s="8">
        <f t="shared" si="65"/>
        <v>0</v>
      </c>
      <c r="AN218" s="8">
        <f t="shared" si="66"/>
        <v>216766.25600000002</v>
      </c>
      <c r="AO218" s="23">
        <f t="shared" si="67"/>
        <v>216766.25600000002</v>
      </c>
      <c r="AP218" s="9"/>
      <c r="AQ218" s="9"/>
      <c r="AR218" s="9"/>
      <c r="AS218" s="9"/>
      <c r="AT218" s="9">
        <f t="shared" si="75"/>
        <v>19.445400000000003</v>
      </c>
      <c r="AU218" s="9">
        <f t="shared" si="77"/>
        <v>216785.70140000002</v>
      </c>
      <c r="AV218" s="2">
        <f t="shared" si="76"/>
        <v>239.32800000000003</v>
      </c>
      <c r="AW218" s="2">
        <v>972.27</v>
      </c>
      <c r="AX218" s="1">
        <v>-7671.7</v>
      </c>
      <c r="AY218" s="1"/>
      <c r="AZ218" s="26">
        <f t="shared" si="72"/>
        <v>-5605.072199999975</v>
      </c>
      <c r="BA218" s="81">
        <v>14281.13</v>
      </c>
      <c r="BB218" s="1"/>
    </row>
    <row r="219" spans="1:54" ht="15">
      <c r="A219" s="1">
        <v>212</v>
      </c>
      <c r="B219" s="1" t="s">
        <v>187</v>
      </c>
      <c r="C219" s="1">
        <v>1466.8</v>
      </c>
      <c r="D219" s="1">
        <v>705.6</v>
      </c>
      <c r="E219" s="1">
        <f t="shared" si="73"/>
        <v>2172.4</v>
      </c>
      <c r="F219" s="1">
        <v>13.31</v>
      </c>
      <c r="G219" s="2">
        <f t="shared" si="58"/>
        <v>28914.644000000004</v>
      </c>
      <c r="H219" s="2">
        <f t="shared" si="63"/>
        <v>173487.86400000003</v>
      </c>
      <c r="I219" s="2">
        <f t="shared" si="70"/>
        <v>13.31</v>
      </c>
      <c r="J219" s="2">
        <f t="shared" si="71"/>
        <v>28914.644000000004</v>
      </c>
      <c r="K219" s="2">
        <f t="shared" si="64"/>
        <v>173487.86400000003</v>
      </c>
      <c r="L219" s="11">
        <f t="shared" si="68"/>
        <v>346975.72800000006</v>
      </c>
      <c r="M219" s="26">
        <v>-149273.6742</v>
      </c>
      <c r="N219" s="29">
        <f t="shared" si="69"/>
        <v>197702.05380000005</v>
      </c>
      <c r="O219" s="1">
        <v>0</v>
      </c>
      <c r="P219" s="1">
        <v>5590.53</v>
      </c>
      <c r="Q219" s="1">
        <v>0</v>
      </c>
      <c r="R219" s="1">
        <v>7240.53</v>
      </c>
      <c r="S219" s="61">
        <v>0</v>
      </c>
      <c r="T219" s="1">
        <v>100600.39</v>
      </c>
      <c r="U219" s="28">
        <v>0</v>
      </c>
      <c r="V219" s="28">
        <v>24990.06</v>
      </c>
      <c r="W219" s="54">
        <v>0</v>
      </c>
      <c r="X219" s="54">
        <v>22334.35</v>
      </c>
      <c r="Y219" s="1">
        <v>0</v>
      </c>
      <c r="Z219" s="1">
        <v>12262.81</v>
      </c>
      <c r="AA219" s="28">
        <v>0</v>
      </c>
      <c r="AB219" s="28">
        <v>23632.476000000002</v>
      </c>
      <c r="AC219" s="62">
        <v>0</v>
      </c>
      <c r="AD219" s="62">
        <v>73041.88</v>
      </c>
      <c r="AE219" s="28">
        <v>0</v>
      </c>
      <c r="AF219" s="28">
        <v>18512.7</v>
      </c>
      <c r="AG219" s="28">
        <v>0</v>
      </c>
      <c r="AH219" s="28">
        <v>11696.78</v>
      </c>
      <c r="AI219" s="1">
        <v>0</v>
      </c>
      <c r="AJ219" s="1">
        <v>21089.37</v>
      </c>
      <c r="AK219" s="1">
        <v>0</v>
      </c>
      <c r="AL219" s="1">
        <v>22386.04</v>
      </c>
      <c r="AM219" s="8">
        <f t="shared" si="65"/>
        <v>0</v>
      </c>
      <c r="AN219" s="8">
        <f t="shared" si="66"/>
        <v>343377.916</v>
      </c>
      <c r="AO219" s="23">
        <f t="shared" si="67"/>
        <v>343377.916</v>
      </c>
      <c r="AP219" s="9"/>
      <c r="AQ219" s="9"/>
      <c r="AR219" s="9"/>
      <c r="AS219" s="9"/>
      <c r="AT219" s="9">
        <f t="shared" si="75"/>
        <v>28.2412</v>
      </c>
      <c r="AU219" s="9">
        <f t="shared" si="77"/>
        <v>343406.1572</v>
      </c>
      <c r="AV219" s="2">
        <f t="shared" si="76"/>
        <v>347.584</v>
      </c>
      <c r="AW219" s="2">
        <v>1413.43</v>
      </c>
      <c r="AX219" s="1">
        <v>19883.18</v>
      </c>
      <c r="AY219" s="1"/>
      <c r="AZ219" s="26">
        <f t="shared" si="72"/>
        <v>-163826.26939999996</v>
      </c>
      <c r="BA219" s="81">
        <v>61432.37</v>
      </c>
      <c r="BB219" s="1"/>
    </row>
    <row r="220" spans="1:54" ht="15">
      <c r="A220" s="1">
        <v>213</v>
      </c>
      <c r="B220" s="1" t="s">
        <v>188</v>
      </c>
      <c r="C220" s="1">
        <v>5673.9</v>
      </c>
      <c r="D220" s="1">
        <v>157.5</v>
      </c>
      <c r="E220" s="1">
        <f t="shared" si="73"/>
        <v>5831.4</v>
      </c>
      <c r="F220" s="1">
        <v>14.41</v>
      </c>
      <c r="G220" s="2">
        <f t="shared" si="58"/>
        <v>84030.474</v>
      </c>
      <c r="H220" s="2">
        <f t="shared" si="63"/>
        <v>504182.84400000004</v>
      </c>
      <c r="I220" s="2">
        <f t="shared" si="70"/>
        <v>14.41</v>
      </c>
      <c r="J220" s="2">
        <f t="shared" si="71"/>
        <v>84030.474</v>
      </c>
      <c r="K220" s="2">
        <f t="shared" si="64"/>
        <v>504182.84400000004</v>
      </c>
      <c r="L220" s="11">
        <f t="shared" si="68"/>
        <v>1008365.6880000001</v>
      </c>
      <c r="M220" s="26"/>
      <c r="N220" s="29">
        <f t="shared" si="69"/>
        <v>1008365.6880000001</v>
      </c>
      <c r="O220" s="1">
        <v>87078.61</v>
      </c>
      <c r="P220" s="1">
        <v>22047.67</v>
      </c>
      <c r="Q220" s="1">
        <v>33095.77</v>
      </c>
      <c r="R220" s="1">
        <v>35102.56</v>
      </c>
      <c r="S220" s="61">
        <v>24353.64</v>
      </c>
      <c r="T220" s="1">
        <v>19448.99</v>
      </c>
      <c r="U220" s="28">
        <v>59057.79</v>
      </c>
      <c r="V220" s="28">
        <v>14852.94</v>
      </c>
      <c r="W220" s="54">
        <v>36527.35</v>
      </c>
      <c r="X220" s="54">
        <v>27920.91</v>
      </c>
      <c r="Y220" s="1">
        <v>98338.34</v>
      </c>
      <c r="Z220" s="1">
        <v>24041.66</v>
      </c>
      <c r="AA220" s="28">
        <v>39249.82</v>
      </c>
      <c r="AB220" s="28">
        <v>23940.85</v>
      </c>
      <c r="AC220" s="62">
        <v>49471.63</v>
      </c>
      <c r="AD220" s="62">
        <v>16186.13</v>
      </c>
      <c r="AE220" s="28">
        <v>36069.47</v>
      </c>
      <c r="AF220" s="28">
        <v>33644.15</v>
      </c>
      <c r="AG220" s="28">
        <v>20710.89</v>
      </c>
      <c r="AH220" s="28">
        <v>15488.6</v>
      </c>
      <c r="AI220" s="1">
        <v>27832.5</v>
      </c>
      <c r="AJ220" s="1">
        <v>28043.88</v>
      </c>
      <c r="AK220" s="1">
        <v>41549.1</v>
      </c>
      <c r="AL220" s="1">
        <v>26278.13</v>
      </c>
      <c r="AM220" s="8">
        <f t="shared" si="65"/>
        <v>553334.91</v>
      </c>
      <c r="AN220" s="8">
        <f t="shared" si="66"/>
        <v>286996.47000000003</v>
      </c>
      <c r="AO220" s="23">
        <f t="shared" si="67"/>
        <v>840331.3800000001</v>
      </c>
      <c r="AP220" s="9"/>
      <c r="AQ220" s="9"/>
      <c r="AR220" s="9"/>
      <c r="AS220" s="9"/>
      <c r="AT220" s="9">
        <f t="shared" si="75"/>
        <v>75.80819999999999</v>
      </c>
      <c r="AU220" s="9">
        <f>AO220+AP220+AQ220+AR220+AS220</f>
        <v>840331.3800000001</v>
      </c>
      <c r="AV220" s="2">
        <f t="shared" si="76"/>
        <v>933.024</v>
      </c>
      <c r="AW220" s="2">
        <v>3790.54</v>
      </c>
      <c r="AX220" s="1">
        <v>-24013.28</v>
      </c>
      <c r="AY220" s="1"/>
      <c r="AZ220" s="26">
        <f t="shared" si="72"/>
        <v>196771.15199999997</v>
      </c>
      <c r="BA220" s="81">
        <v>393549.66</v>
      </c>
      <c r="BB220" s="1"/>
    </row>
    <row r="221" spans="1:54" ht="15">
      <c r="A221" s="1">
        <v>214</v>
      </c>
      <c r="B221" s="1" t="s">
        <v>189</v>
      </c>
      <c r="C221" s="1">
        <v>2470.3</v>
      </c>
      <c r="D221" s="1">
        <v>0</v>
      </c>
      <c r="E221" s="1">
        <f t="shared" si="73"/>
        <v>2470.3</v>
      </c>
      <c r="F221" s="1">
        <v>14.39</v>
      </c>
      <c r="G221" s="2">
        <f t="shared" si="58"/>
        <v>35547.617000000006</v>
      </c>
      <c r="H221" s="2">
        <f t="shared" si="63"/>
        <v>213285.70200000005</v>
      </c>
      <c r="I221" s="2">
        <f t="shared" si="70"/>
        <v>14.39</v>
      </c>
      <c r="J221" s="2">
        <f t="shared" si="71"/>
        <v>35547.617000000006</v>
      </c>
      <c r="K221" s="2">
        <f t="shared" si="64"/>
        <v>213285.70200000005</v>
      </c>
      <c r="L221" s="11">
        <f t="shared" si="68"/>
        <v>426571.4040000001</v>
      </c>
      <c r="M221" s="26"/>
      <c r="N221" s="29">
        <f t="shared" si="69"/>
        <v>426571.4040000001</v>
      </c>
      <c r="O221" s="1">
        <v>23434.02</v>
      </c>
      <c r="P221" s="1">
        <v>29016.16</v>
      </c>
      <c r="Q221" s="1">
        <v>5148.68</v>
      </c>
      <c r="R221" s="1">
        <v>8931.05</v>
      </c>
      <c r="S221" s="61">
        <v>8625.061000000002</v>
      </c>
      <c r="T221" s="1">
        <v>116781.98</v>
      </c>
      <c r="U221" s="28">
        <v>4372.4310000000005</v>
      </c>
      <c r="V221" s="28">
        <v>6334.77</v>
      </c>
      <c r="W221" s="54">
        <v>9313.031</v>
      </c>
      <c r="X221" s="54">
        <v>12674.5</v>
      </c>
      <c r="Y221" s="1">
        <v>9999.03</v>
      </c>
      <c r="Z221" s="1">
        <v>15523.49</v>
      </c>
      <c r="AA221" s="28">
        <v>21551.201</v>
      </c>
      <c r="AB221" s="28">
        <v>16505.414</v>
      </c>
      <c r="AC221" s="62">
        <v>30302.581</v>
      </c>
      <c r="AD221" s="62">
        <v>6334.77</v>
      </c>
      <c r="AE221" s="28">
        <v>9313.03</v>
      </c>
      <c r="AF221" s="28">
        <v>15111.09</v>
      </c>
      <c r="AG221" s="28">
        <v>11996.181</v>
      </c>
      <c r="AH221" s="28">
        <v>8303.62</v>
      </c>
      <c r="AI221" s="1">
        <v>4372.43</v>
      </c>
      <c r="AJ221" s="1">
        <v>11303.06</v>
      </c>
      <c r="AK221" s="1">
        <v>10020.38</v>
      </c>
      <c r="AL221" s="1">
        <v>11303.06</v>
      </c>
      <c r="AM221" s="8">
        <f t="shared" si="65"/>
        <v>148448.056</v>
      </c>
      <c r="AN221" s="8">
        <f t="shared" si="66"/>
        <v>258122.96399999995</v>
      </c>
      <c r="AO221" s="23">
        <f t="shared" si="67"/>
        <v>406571.01999999996</v>
      </c>
      <c r="AP221" s="9"/>
      <c r="AQ221" s="9"/>
      <c r="AR221" s="9">
        <v>917.64</v>
      </c>
      <c r="AS221" s="9"/>
      <c r="AT221" s="9">
        <f t="shared" si="75"/>
        <v>32.1139</v>
      </c>
      <c r="AU221" s="9">
        <f>AO221+AP221+AQ221+AR221+AS221</f>
        <v>407488.66</v>
      </c>
      <c r="AV221" s="2">
        <f t="shared" si="76"/>
        <v>395.24800000000005</v>
      </c>
      <c r="AW221" s="2">
        <v>1605.7</v>
      </c>
      <c r="AX221" s="1">
        <v>-9905.67</v>
      </c>
      <c r="AY221" s="1"/>
      <c r="AZ221" s="26">
        <f t="shared" si="72"/>
        <v>30989.36200000012</v>
      </c>
      <c r="BA221" s="81">
        <v>52104.36</v>
      </c>
      <c r="BB221" s="1"/>
    </row>
    <row r="222" spans="1:54" ht="15">
      <c r="A222" s="1">
        <v>215</v>
      </c>
      <c r="B222" s="25" t="s">
        <v>354</v>
      </c>
      <c r="C222" s="1">
        <v>1640.7</v>
      </c>
      <c r="D222" s="1">
        <v>0</v>
      </c>
      <c r="E222" s="1">
        <f t="shared" si="73"/>
        <v>1640.7</v>
      </c>
      <c r="F222" s="1">
        <v>13.78</v>
      </c>
      <c r="G222" s="2">
        <f t="shared" si="58"/>
        <v>22608.846</v>
      </c>
      <c r="H222" s="2">
        <f t="shared" si="63"/>
        <v>135653.076</v>
      </c>
      <c r="I222" s="2">
        <f t="shared" si="70"/>
        <v>13.78</v>
      </c>
      <c r="J222" s="2">
        <f t="shared" si="71"/>
        <v>22608.846</v>
      </c>
      <c r="K222" s="2">
        <f t="shared" si="64"/>
        <v>135653.076</v>
      </c>
      <c r="L222" s="11">
        <f t="shared" si="68"/>
        <v>271306.152</v>
      </c>
      <c r="M222" s="26"/>
      <c r="N222" s="29">
        <f t="shared" si="69"/>
        <v>271306.152</v>
      </c>
      <c r="O222" s="1">
        <v>21608.66</v>
      </c>
      <c r="P222" s="1">
        <v>5467.14</v>
      </c>
      <c r="Q222" s="1">
        <v>2904.04</v>
      </c>
      <c r="R222" s="1">
        <v>4277.37</v>
      </c>
      <c r="S222" s="61">
        <v>14208.758999999998</v>
      </c>
      <c r="T222" s="1">
        <v>33206.2</v>
      </c>
      <c r="U222" s="28">
        <v>2904.039</v>
      </c>
      <c r="V222" s="28">
        <v>42683.29</v>
      </c>
      <c r="W222" s="54">
        <v>6185.439</v>
      </c>
      <c r="X222" s="54">
        <v>4277.37</v>
      </c>
      <c r="Y222" s="1">
        <v>6185.44</v>
      </c>
      <c r="Z222" s="1">
        <v>4277.37</v>
      </c>
      <c r="AA222" s="28">
        <v>6185.439</v>
      </c>
      <c r="AB222" s="28">
        <v>4277.366</v>
      </c>
      <c r="AC222" s="62">
        <v>11150.919</v>
      </c>
      <c r="AD222" s="62">
        <v>4277.37</v>
      </c>
      <c r="AE222" s="28">
        <v>11825.47</v>
      </c>
      <c r="AF222" s="28">
        <v>4277.37</v>
      </c>
      <c r="AG222" s="28">
        <v>3428.789</v>
      </c>
      <c r="AH222" s="28">
        <v>5437.78</v>
      </c>
      <c r="AI222" s="1">
        <v>4583.97</v>
      </c>
      <c r="AJ222" s="1">
        <v>19287.51</v>
      </c>
      <c r="AK222" s="1">
        <v>24184.32</v>
      </c>
      <c r="AL222" s="1">
        <v>4277.37</v>
      </c>
      <c r="AM222" s="8">
        <f t="shared" si="65"/>
        <v>115355.28400000001</v>
      </c>
      <c r="AN222" s="8">
        <f t="shared" si="66"/>
        <v>136023.50599999996</v>
      </c>
      <c r="AO222" s="23">
        <f t="shared" si="67"/>
        <v>251378.78999999998</v>
      </c>
      <c r="AP222" s="9"/>
      <c r="AQ222" s="9"/>
      <c r="AR222" s="9"/>
      <c r="AS222" s="9"/>
      <c r="AT222" s="9">
        <f t="shared" si="75"/>
        <v>21.3291</v>
      </c>
      <c r="AU222" s="9">
        <f>AO222+AP222+AQ222+AR222+AS222</f>
        <v>251378.78999999998</v>
      </c>
      <c r="AV222" s="2">
        <f>2050.88+(E222*0.08*2)</f>
        <v>2313.3920000000003</v>
      </c>
      <c r="AW222" s="2">
        <v>1066.46</v>
      </c>
      <c r="AX222" s="1">
        <v>64297.09</v>
      </c>
      <c r="AY222" s="1"/>
      <c r="AZ222" s="26">
        <f t="shared" si="72"/>
        <v>-40989.875999999975</v>
      </c>
      <c r="BA222" s="81">
        <v>482441.77</v>
      </c>
      <c r="BB222" s="1"/>
    </row>
    <row r="223" spans="1:54" ht="15">
      <c r="A223" s="1">
        <v>216</v>
      </c>
      <c r="B223" s="1" t="s">
        <v>190</v>
      </c>
      <c r="C223" s="1">
        <v>1479.2</v>
      </c>
      <c r="D223" s="1">
        <v>305.1</v>
      </c>
      <c r="E223" s="1">
        <f t="shared" si="73"/>
        <v>1784.3000000000002</v>
      </c>
      <c r="F223" s="1">
        <v>13.35</v>
      </c>
      <c r="G223" s="2">
        <f t="shared" si="58"/>
        <v>23820.405000000002</v>
      </c>
      <c r="H223" s="2">
        <f t="shared" si="63"/>
        <v>142922.43000000002</v>
      </c>
      <c r="I223" s="2">
        <f t="shared" si="70"/>
        <v>13.35</v>
      </c>
      <c r="J223" s="2">
        <f t="shared" si="71"/>
        <v>23820.405000000002</v>
      </c>
      <c r="K223" s="2">
        <f t="shared" si="64"/>
        <v>142922.43000000002</v>
      </c>
      <c r="L223" s="11">
        <f t="shared" si="68"/>
        <v>285844.86000000004</v>
      </c>
      <c r="M223" s="26">
        <v>-117856.51379999994</v>
      </c>
      <c r="N223" s="29">
        <f t="shared" si="69"/>
        <v>167988.3462000001</v>
      </c>
      <c r="O223" s="1">
        <v>0</v>
      </c>
      <c r="P223" s="1">
        <v>46283.11</v>
      </c>
      <c r="Q223" s="1">
        <v>0</v>
      </c>
      <c r="R223" s="1">
        <v>5103.1</v>
      </c>
      <c r="S223" s="61">
        <v>0</v>
      </c>
      <c r="T223" s="1">
        <v>33102.06</v>
      </c>
      <c r="U223" s="28">
        <v>0</v>
      </c>
      <c r="V223" s="28">
        <v>38496.67</v>
      </c>
      <c r="W223" s="54">
        <v>0</v>
      </c>
      <c r="X223" s="54">
        <v>8073.28</v>
      </c>
      <c r="Y223" s="1">
        <v>0</v>
      </c>
      <c r="Z223" s="1">
        <v>4735.17</v>
      </c>
      <c r="AA223" s="28">
        <v>0</v>
      </c>
      <c r="AB223" s="28">
        <v>4735.174</v>
      </c>
      <c r="AC223" s="62">
        <v>0</v>
      </c>
      <c r="AD223" s="62">
        <v>38247.67</v>
      </c>
      <c r="AE223" s="28">
        <v>0</v>
      </c>
      <c r="AF223" s="28">
        <v>19269.91</v>
      </c>
      <c r="AG223" s="28">
        <v>0</v>
      </c>
      <c r="AH223" s="28">
        <v>8629.19</v>
      </c>
      <c r="AI223" s="1">
        <v>0</v>
      </c>
      <c r="AJ223" s="1">
        <v>47819.36</v>
      </c>
      <c r="AK223" s="1">
        <v>0</v>
      </c>
      <c r="AL223" s="1">
        <v>61778.86</v>
      </c>
      <c r="AM223" s="8">
        <f t="shared" si="65"/>
        <v>0</v>
      </c>
      <c r="AN223" s="8">
        <f t="shared" si="66"/>
        <v>316273.554</v>
      </c>
      <c r="AO223" s="23">
        <f t="shared" si="67"/>
        <v>316273.554</v>
      </c>
      <c r="AP223" s="9"/>
      <c r="AQ223" s="9"/>
      <c r="AR223" s="9"/>
      <c r="AS223" s="9"/>
      <c r="AT223" s="9">
        <f t="shared" si="75"/>
        <v>23.1959</v>
      </c>
      <c r="AU223" s="9">
        <f>AO223+AP223+AQ223+AR223+AS223+AT223</f>
        <v>316296.7499</v>
      </c>
      <c r="AV223" s="2">
        <f aca="true" t="shared" si="78" ref="AV223:AV263">(E223*0.08)*2</f>
        <v>285.48800000000006</v>
      </c>
      <c r="AW223" s="2"/>
      <c r="AX223" s="1">
        <v>40558.56</v>
      </c>
      <c r="AY223" s="1"/>
      <c r="AZ223" s="26">
        <f t="shared" si="72"/>
        <v>-188581.4756999999</v>
      </c>
      <c r="BA223" s="81">
        <v>120742.38</v>
      </c>
      <c r="BB223" s="1"/>
    </row>
    <row r="224" spans="1:54" ht="15">
      <c r="A224" s="1">
        <v>217</v>
      </c>
      <c r="B224" s="1" t="s">
        <v>191</v>
      </c>
      <c r="C224" s="1">
        <v>1134.8</v>
      </c>
      <c r="D224" s="1">
        <v>158.6</v>
      </c>
      <c r="E224" s="1">
        <f t="shared" si="73"/>
        <v>1293.3999999999999</v>
      </c>
      <c r="F224" s="1">
        <v>12.51</v>
      </c>
      <c r="G224" s="2">
        <f t="shared" si="58"/>
        <v>16180.433999999997</v>
      </c>
      <c r="H224" s="2">
        <f t="shared" si="63"/>
        <v>97082.60399999999</v>
      </c>
      <c r="I224" s="2">
        <f t="shared" si="70"/>
        <v>12.51</v>
      </c>
      <c r="J224" s="2">
        <f t="shared" si="71"/>
        <v>16180.433999999997</v>
      </c>
      <c r="K224" s="2">
        <f t="shared" si="64"/>
        <v>97082.60399999999</v>
      </c>
      <c r="L224" s="11">
        <f t="shared" si="68"/>
        <v>194165.20799999998</v>
      </c>
      <c r="M224" s="26">
        <v>-55571.46960000002</v>
      </c>
      <c r="N224" s="29">
        <f t="shared" si="69"/>
        <v>138593.73839999997</v>
      </c>
      <c r="O224" s="1">
        <v>0</v>
      </c>
      <c r="P224" s="1">
        <v>5265.3</v>
      </c>
      <c r="Q224" s="1">
        <v>0</v>
      </c>
      <c r="R224" s="1">
        <v>10982.27</v>
      </c>
      <c r="S224" s="61">
        <v>0</v>
      </c>
      <c r="T224" s="1">
        <v>33803.96</v>
      </c>
      <c r="U224" s="28">
        <v>0</v>
      </c>
      <c r="V224" s="28">
        <v>53755.02</v>
      </c>
      <c r="W224" s="54">
        <v>0</v>
      </c>
      <c r="X224" s="54">
        <v>6022.18</v>
      </c>
      <c r="Y224" s="1">
        <v>0</v>
      </c>
      <c r="Z224" s="1">
        <v>3196.22</v>
      </c>
      <c r="AA224" s="28">
        <v>0</v>
      </c>
      <c r="AB224" s="28">
        <v>3526.2239999999997</v>
      </c>
      <c r="AC224" s="62">
        <v>0</v>
      </c>
      <c r="AD224" s="62">
        <v>7003.12</v>
      </c>
      <c r="AE224" s="28">
        <v>0</v>
      </c>
      <c r="AF224" s="28">
        <v>3196.22</v>
      </c>
      <c r="AG224" s="28">
        <v>0</v>
      </c>
      <c r="AH224" s="28">
        <v>5717.29</v>
      </c>
      <c r="AI224" s="1">
        <v>0</v>
      </c>
      <c r="AJ224" s="1">
        <v>77588.28</v>
      </c>
      <c r="AK224" s="1">
        <v>0</v>
      </c>
      <c r="AL224" s="1">
        <v>17655.82</v>
      </c>
      <c r="AM224" s="8">
        <f t="shared" si="65"/>
        <v>0</v>
      </c>
      <c r="AN224" s="8">
        <f t="shared" si="66"/>
        <v>227711.90399999998</v>
      </c>
      <c r="AO224" s="23">
        <f t="shared" si="67"/>
        <v>227711.90399999998</v>
      </c>
      <c r="AP224" s="9"/>
      <c r="AQ224" s="9"/>
      <c r="AR224" s="9"/>
      <c r="AS224" s="9"/>
      <c r="AT224" s="9">
        <f t="shared" si="75"/>
        <v>16.814199999999996</v>
      </c>
      <c r="AU224" s="9">
        <f>AO224+AP224+AQ224+AR224+AS224+AT224</f>
        <v>227728.71819999997</v>
      </c>
      <c r="AV224" s="2">
        <f t="shared" si="78"/>
        <v>206.944</v>
      </c>
      <c r="AW224" s="2">
        <v>840.71</v>
      </c>
      <c r="AX224" s="1">
        <v>3575.84</v>
      </c>
      <c r="AY224" s="1"/>
      <c r="AZ224" s="26">
        <f t="shared" si="72"/>
        <v>-91663.16579999999</v>
      </c>
      <c r="BA224" s="81">
        <v>168270.67</v>
      </c>
      <c r="BB224" s="1"/>
    </row>
    <row r="225" spans="1:54" ht="15">
      <c r="A225" s="1">
        <v>218</v>
      </c>
      <c r="B225" s="1" t="s">
        <v>192</v>
      </c>
      <c r="C225" s="1">
        <v>1340.1</v>
      </c>
      <c r="D225" s="1">
        <v>460.4</v>
      </c>
      <c r="E225" s="1">
        <f t="shared" si="73"/>
        <v>1800.5</v>
      </c>
      <c r="F225" s="1">
        <v>9.49</v>
      </c>
      <c r="G225" s="2">
        <f t="shared" si="58"/>
        <v>17086.745</v>
      </c>
      <c r="H225" s="2">
        <f t="shared" si="63"/>
        <v>102520.47</v>
      </c>
      <c r="I225" s="2">
        <f t="shared" si="70"/>
        <v>9.49</v>
      </c>
      <c r="J225" s="2">
        <f t="shared" si="71"/>
        <v>17086.745</v>
      </c>
      <c r="K225" s="2">
        <f t="shared" si="64"/>
        <v>102520.47</v>
      </c>
      <c r="L225" s="11">
        <f t="shared" si="68"/>
        <v>205040.94</v>
      </c>
      <c r="M225" s="26">
        <v>-337046.66620000004</v>
      </c>
      <c r="N225" s="29">
        <f t="shared" si="69"/>
        <v>-132005.72620000003</v>
      </c>
      <c r="O225" s="1">
        <v>0</v>
      </c>
      <c r="P225" s="1">
        <v>7584.74</v>
      </c>
      <c r="Q225" s="1">
        <v>0</v>
      </c>
      <c r="R225" s="1">
        <v>84422.12</v>
      </c>
      <c r="S225" s="61">
        <v>0</v>
      </c>
      <c r="T225" s="1">
        <v>5997.71</v>
      </c>
      <c r="U225" s="28">
        <v>0</v>
      </c>
      <c r="V225" s="28">
        <v>4673.67</v>
      </c>
      <c r="W225" s="54">
        <v>0</v>
      </c>
      <c r="X225" s="54">
        <v>4673.67</v>
      </c>
      <c r="Y225" s="1">
        <v>0</v>
      </c>
      <c r="Z225" s="1">
        <v>21828.89</v>
      </c>
      <c r="AA225" s="28">
        <v>0</v>
      </c>
      <c r="AB225" s="28">
        <v>6497.94</v>
      </c>
      <c r="AC225" s="62">
        <v>0</v>
      </c>
      <c r="AD225" s="62">
        <v>4673.67</v>
      </c>
      <c r="AE225" s="28">
        <v>0</v>
      </c>
      <c r="AF225" s="28">
        <v>21307.68</v>
      </c>
      <c r="AG225" s="28">
        <v>0</v>
      </c>
      <c r="AH225" s="28">
        <v>8160.6</v>
      </c>
      <c r="AI225" s="1">
        <v>0</v>
      </c>
      <c r="AJ225" s="1">
        <v>4673.67</v>
      </c>
      <c r="AK225" s="1">
        <v>0</v>
      </c>
      <c r="AL225" s="1">
        <v>13678.81</v>
      </c>
      <c r="AM225" s="8">
        <f t="shared" si="65"/>
        <v>0</v>
      </c>
      <c r="AN225" s="8">
        <f t="shared" si="66"/>
        <v>188173.17</v>
      </c>
      <c r="AO225" s="23">
        <f t="shared" si="67"/>
        <v>188173.17</v>
      </c>
      <c r="AP225" s="9"/>
      <c r="AQ225" s="9">
        <v>4802.97</v>
      </c>
      <c r="AR225" s="9"/>
      <c r="AS225" s="9"/>
      <c r="AT225" s="9">
        <f t="shared" si="75"/>
        <v>23.406499999999998</v>
      </c>
      <c r="AU225" s="9">
        <f>AO225+AP225+AQ225+AR225+AS225+AT225</f>
        <v>192999.54650000003</v>
      </c>
      <c r="AV225" s="2">
        <f t="shared" si="78"/>
        <v>288.08</v>
      </c>
      <c r="AW225" s="2"/>
      <c r="AX225" s="1">
        <v>-4708.24</v>
      </c>
      <c r="AY225" s="1"/>
      <c r="AZ225" s="26">
        <f t="shared" si="72"/>
        <v>-320008.9527000001</v>
      </c>
      <c r="BA225" s="81">
        <v>24791.86</v>
      </c>
      <c r="BB225" s="1"/>
    </row>
    <row r="226" spans="1:54" ht="15">
      <c r="A226" s="1">
        <v>219</v>
      </c>
      <c r="B226" s="1" t="s">
        <v>193</v>
      </c>
      <c r="C226" s="1">
        <v>1296.5</v>
      </c>
      <c r="D226" s="1">
        <v>0</v>
      </c>
      <c r="E226" s="1">
        <f t="shared" si="73"/>
        <v>1296.5</v>
      </c>
      <c r="F226" s="1">
        <v>13.78</v>
      </c>
      <c r="G226" s="2">
        <f t="shared" si="58"/>
        <v>17865.77</v>
      </c>
      <c r="H226" s="2">
        <f t="shared" si="63"/>
        <v>107194.62</v>
      </c>
      <c r="I226" s="2">
        <f t="shared" si="70"/>
        <v>13.78</v>
      </c>
      <c r="J226" s="2">
        <f t="shared" si="71"/>
        <v>17865.77</v>
      </c>
      <c r="K226" s="2">
        <f t="shared" si="64"/>
        <v>107194.62</v>
      </c>
      <c r="L226" s="11">
        <f t="shared" si="68"/>
        <v>214389.24</v>
      </c>
      <c r="M226" s="26">
        <v>-15806.024999999994</v>
      </c>
      <c r="N226" s="29">
        <f t="shared" si="69"/>
        <v>198583.215</v>
      </c>
      <c r="O226" s="1">
        <v>0</v>
      </c>
      <c r="P226" s="1">
        <v>5544.66</v>
      </c>
      <c r="Q226" s="1">
        <v>0</v>
      </c>
      <c r="R226" s="1">
        <v>5912.59</v>
      </c>
      <c r="S226" s="61">
        <v>0</v>
      </c>
      <c r="T226" s="1">
        <v>42940.07</v>
      </c>
      <c r="U226" s="28">
        <v>0</v>
      </c>
      <c r="V226" s="28">
        <v>5626.47</v>
      </c>
      <c r="W226" s="54">
        <v>0</v>
      </c>
      <c r="X226" s="54">
        <v>7370.89</v>
      </c>
      <c r="Y226" s="1">
        <v>0</v>
      </c>
      <c r="Z226" s="1">
        <v>31605.25</v>
      </c>
      <c r="AA226" s="28">
        <v>0</v>
      </c>
      <c r="AB226" s="28">
        <v>24286.235999999997</v>
      </c>
      <c r="AC226" s="62">
        <v>0</v>
      </c>
      <c r="AD226" s="62">
        <v>28115.69</v>
      </c>
      <c r="AE226" s="28">
        <v>0</v>
      </c>
      <c r="AF226" s="28">
        <v>7370.89</v>
      </c>
      <c r="AG226" s="28">
        <v>0</v>
      </c>
      <c r="AH226" s="28">
        <v>14906.05</v>
      </c>
      <c r="AI226" s="1">
        <v>0</v>
      </c>
      <c r="AJ226" s="1">
        <v>15481.24</v>
      </c>
      <c r="AK226" s="1">
        <v>0</v>
      </c>
      <c r="AL226" s="1">
        <v>40962.72</v>
      </c>
      <c r="AM226" s="8">
        <f t="shared" si="65"/>
        <v>0</v>
      </c>
      <c r="AN226" s="8">
        <f t="shared" si="66"/>
        <v>230122.756</v>
      </c>
      <c r="AO226" s="23">
        <f t="shared" si="67"/>
        <v>230122.756</v>
      </c>
      <c r="AP226" s="9"/>
      <c r="AQ226" s="9">
        <f>1035</f>
        <v>1035</v>
      </c>
      <c r="AR226" s="9"/>
      <c r="AS226" s="9"/>
      <c r="AT226" s="9">
        <f t="shared" si="75"/>
        <v>16.854499999999998</v>
      </c>
      <c r="AU226" s="9">
        <f>AO226+AP226+AQ226+AR226+AS226+AT226</f>
        <v>231174.61049999998</v>
      </c>
      <c r="AV226" s="2">
        <f t="shared" si="78"/>
        <v>207.44</v>
      </c>
      <c r="AW226" s="2"/>
      <c r="AX226" s="1">
        <v>3005.72</v>
      </c>
      <c r="AY226" s="1"/>
      <c r="AZ226" s="26">
        <f t="shared" si="72"/>
        <v>-35389.67549999998</v>
      </c>
      <c r="BA226" s="81">
        <v>20800.86</v>
      </c>
      <c r="BB226" s="1"/>
    </row>
    <row r="227" spans="1:54" ht="15">
      <c r="A227" s="1">
        <v>220</v>
      </c>
      <c r="B227" s="1" t="s">
        <v>194</v>
      </c>
      <c r="C227" s="1">
        <v>1277.6</v>
      </c>
      <c r="D227" s="1">
        <v>482.6</v>
      </c>
      <c r="E227" s="1">
        <f t="shared" si="73"/>
        <v>1760.1999999999998</v>
      </c>
      <c r="F227" s="1">
        <v>12.79</v>
      </c>
      <c r="G227" s="2">
        <f t="shared" si="58"/>
        <v>22512.957999999995</v>
      </c>
      <c r="H227" s="2">
        <f t="shared" si="63"/>
        <v>135077.74799999996</v>
      </c>
      <c r="I227" s="2">
        <f t="shared" si="70"/>
        <v>12.79</v>
      </c>
      <c r="J227" s="2">
        <f t="shared" si="71"/>
        <v>22512.957999999995</v>
      </c>
      <c r="K227" s="2">
        <f t="shared" si="64"/>
        <v>135077.74799999996</v>
      </c>
      <c r="L227" s="11">
        <f t="shared" si="68"/>
        <v>270155.4959999999</v>
      </c>
      <c r="M227" s="26"/>
      <c r="N227" s="29">
        <f t="shared" si="69"/>
        <v>270155.4959999999</v>
      </c>
      <c r="O227" s="1">
        <v>0</v>
      </c>
      <c r="P227" s="1">
        <v>4574.47</v>
      </c>
      <c r="Q227" s="1">
        <v>0</v>
      </c>
      <c r="R227" s="1">
        <v>8258.68</v>
      </c>
      <c r="S227" s="61">
        <v>0</v>
      </c>
      <c r="T227" s="1">
        <v>103805.94</v>
      </c>
      <c r="U227" s="28">
        <v>0</v>
      </c>
      <c r="V227" s="28">
        <v>10978.9</v>
      </c>
      <c r="W227" s="54">
        <v>0</v>
      </c>
      <c r="X227" s="54">
        <v>4574.47</v>
      </c>
      <c r="Y227" s="1">
        <v>0</v>
      </c>
      <c r="Z227" s="1">
        <v>4574.47</v>
      </c>
      <c r="AA227" s="28">
        <v>0</v>
      </c>
      <c r="AB227" s="28">
        <v>4574.47</v>
      </c>
      <c r="AC227" s="62">
        <v>0</v>
      </c>
      <c r="AD227" s="62">
        <v>6836.7</v>
      </c>
      <c r="AE227" s="28">
        <v>0</v>
      </c>
      <c r="AF227" s="28">
        <v>4574.47</v>
      </c>
      <c r="AG227" s="28">
        <v>0</v>
      </c>
      <c r="AH227" s="28">
        <v>17777.01</v>
      </c>
      <c r="AI227" s="1">
        <v>0</v>
      </c>
      <c r="AJ227" s="1">
        <v>6735.62</v>
      </c>
      <c r="AK227" s="1">
        <v>0</v>
      </c>
      <c r="AL227" s="1">
        <v>4574.47</v>
      </c>
      <c r="AM227" s="8">
        <f t="shared" si="65"/>
        <v>0</v>
      </c>
      <c r="AN227" s="8">
        <f t="shared" si="66"/>
        <v>181839.67</v>
      </c>
      <c r="AO227" s="23">
        <f t="shared" si="67"/>
        <v>181839.67</v>
      </c>
      <c r="AP227" s="9"/>
      <c r="AQ227" s="9"/>
      <c r="AR227" s="9"/>
      <c r="AS227" s="9"/>
      <c r="AT227" s="9">
        <f t="shared" si="75"/>
        <v>22.882599999999996</v>
      </c>
      <c r="AU227" s="9">
        <f>AO227+AP227+AQ227+AR227+AS227</f>
        <v>181839.67</v>
      </c>
      <c r="AV227" s="2">
        <f t="shared" si="78"/>
        <v>281.632</v>
      </c>
      <c r="AW227" s="2">
        <v>1144.13</v>
      </c>
      <c r="AX227" s="1">
        <v>11387.02</v>
      </c>
      <c r="AY227" s="1"/>
      <c r="AZ227" s="26">
        <f t="shared" si="72"/>
        <v>78354.56799999991</v>
      </c>
      <c r="BA227" s="81">
        <v>49527.97</v>
      </c>
      <c r="BB227" s="1"/>
    </row>
    <row r="228" spans="1:54" ht="15">
      <c r="A228" s="1">
        <v>221</v>
      </c>
      <c r="B228" s="1" t="s">
        <v>195</v>
      </c>
      <c r="C228" s="1">
        <v>1135.1</v>
      </c>
      <c r="D228" s="1">
        <v>158</v>
      </c>
      <c r="E228" s="1">
        <f t="shared" si="73"/>
        <v>1293.1</v>
      </c>
      <c r="F228" s="1">
        <v>13.08</v>
      </c>
      <c r="G228" s="2">
        <f t="shared" si="58"/>
        <v>16913.748</v>
      </c>
      <c r="H228" s="2">
        <f t="shared" si="63"/>
        <v>101482.488</v>
      </c>
      <c r="I228" s="2">
        <f t="shared" si="70"/>
        <v>13.08</v>
      </c>
      <c r="J228" s="2">
        <f t="shared" si="71"/>
        <v>16913.748</v>
      </c>
      <c r="K228" s="2">
        <f t="shared" si="64"/>
        <v>101482.488</v>
      </c>
      <c r="L228" s="11">
        <f t="shared" si="68"/>
        <v>202964.976</v>
      </c>
      <c r="M228" s="26">
        <v>-100933.34500000002</v>
      </c>
      <c r="N228" s="29">
        <f t="shared" si="69"/>
        <v>102031.63099999998</v>
      </c>
      <c r="O228" s="1">
        <v>0</v>
      </c>
      <c r="P228" s="1">
        <v>3415.32</v>
      </c>
      <c r="Q228" s="1">
        <v>0</v>
      </c>
      <c r="R228" s="1">
        <v>11968.49</v>
      </c>
      <c r="S228" s="61">
        <v>0</v>
      </c>
      <c r="T228" s="1">
        <v>25508.63</v>
      </c>
      <c r="U228" s="28">
        <v>0</v>
      </c>
      <c r="V228" s="28">
        <v>7424.11</v>
      </c>
      <c r="W228" s="54">
        <v>0</v>
      </c>
      <c r="X228" s="54">
        <v>3415.32</v>
      </c>
      <c r="Y228" s="1">
        <v>0</v>
      </c>
      <c r="Z228" s="1">
        <v>3863.01</v>
      </c>
      <c r="AA228" s="28">
        <v>0</v>
      </c>
      <c r="AB228" s="28">
        <v>4730.487999999999</v>
      </c>
      <c r="AC228" s="62">
        <v>0</v>
      </c>
      <c r="AD228" s="62">
        <v>16806.67</v>
      </c>
      <c r="AE228" s="28">
        <v>0</v>
      </c>
      <c r="AF228" s="28">
        <v>3415.32</v>
      </c>
      <c r="AG228" s="28">
        <v>0</v>
      </c>
      <c r="AH228" s="28">
        <v>4823.79</v>
      </c>
      <c r="AI228" s="1">
        <v>0</v>
      </c>
      <c r="AJ228" s="1">
        <v>3415.32</v>
      </c>
      <c r="AK228" s="1">
        <v>0</v>
      </c>
      <c r="AL228" s="1">
        <v>37430.66</v>
      </c>
      <c r="AM228" s="8">
        <f t="shared" si="65"/>
        <v>0</v>
      </c>
      <c r="AN228" s="8">
        <f t="shared" si="66"/>
        <v>126217.12800000001</v>
      </c>
      <c r="AO228" s="23">
        <f t="shared" si="67"/>
        <v>126217.12800000001</v>
      </c>
      <c r="AP228" s="9"/>
      <c r="AQ228" s="9">
        <v>1380</v>
      </c>
      <c r="AR228" s="9"/>
      <c r="AS228" s="9"/>
      <c r="AT228" s="9">
        <f t="shared" si="75"/>
        <v>16.810299999999998</v>
      </c>
      <c r="AU228" s="9">
        <f>AO228+AP228+AQ228+AR228+AS228+AT228</f>
        <v>127613.93830000001</v>
      </c>
      <c r="AV228" s="2">
        <f t="shared" si="78"/>
        <v>206.896</v>
      </c>
      <c r="AW228" s="2"/>
      <c r="AX228" s="1">
        <v>30284.37</v>
      </c>
      <c r="AY228" s="1"/>
      <c r="AZ228" s="26">
        <f t="shared" si="72"/>
        <v>-55659.781300000024</v>
      </c>
      <c r="BA228" s="81">
        <v>74790.14</v>
      </c>
      <c r="BB228" s="1"/>
    </row>
    <row r="229" spans="1:54" ht="15">
      <c r="A229" s="1">
        <v>222</v>
      </c>
      <c r="B229" s="1" t="s">
        <v>196</v>
      </c>
      <c r="C229" s="1">
        <v>1239.1</v>
      </c>
      <c r="D229" s="1">
        <v>142.5</v>
      </c>
      <c r="E229" s="1">
        <f t="shared" si="73"/>
        <v>1381.6</v>
      </c>
      <c r="F229" s="1">
        <v>12.51</v>
      </c>
      <c r="G229" s="2">
        <f t="shared" si="58"/>
        <v>17283.816</v>
      </c>
      <c r="H229" s="2">
        <f t="shared" si="63"/>
        <v>103702.896</v>
      </c>
      <c r="I229" s="2">
        <f t="shared" si="70"/>
        <v>12.51</v>
      </c>
      <c r="J229" s="2">
        <f t="shared" si="71"/>
        <v>17283.816</v>
      </c>
      <c r="K229" s="2">
        <f t="shared" si="64"/>
        <v>103702.896</v>
      </c>
      <c r="L229" s="11">
        <f t="shared" si="68"/>
        <v>207405.792</v>
      </c>
      <c r="M229" s="26">
        <v>-217147.79599999983</v>
      </c>
      <c r="N229" s="29">
        <f t="shared" si="69"/>
        <v>-9742.00399999984</v>
      </c>
      <c r="O229" s="1">
        <v>0</v>
      </c>
      <c r="P229" s="1">
        <v>3632.57</v>
      </c>
      <c r="Q229" s="1">
        <v>0</v>
      </c>
      <c r="R229" s="1">
        <v>7243.19</v>
      </c>
      <c r="S229" s="61">
        <v>0</v>
      </c>
      <c r="T229" s="1">
        <v>21454.54</v>
      </c>
      <c r="U229" s="28">
        <v>0</v>
      </c>
      <c r="V229" s="28">
        <v>5725.59</v>
      </c>
      <c r="W229" s="54">
        <v>0</v>
      </c>
      <c r="X229" s="54">
        <v>3632.57</v>
      </c>
      <c r="Y229" s="1">
        <v>0</v>
      </c>
      <c r="Z229" s="1">
        <v>3632.57</v>
      </c>
      <c r="AA229" s="28">
        <v>0</v>
      </c>
      <c r="AB229" s="28">
        <v>3632.566</v>
      </c>
      <c r="AC229" s="62">
        <v>0</v>
      </c>
      <c r="AD229" s="62">
        <v>3632.57</v>
      </c>
      <c r="AE229" s="28">
        <v>0</v>
      </c>
      <c r="AF229" s="28">
        <v>3632.57</v>
      </c>
      <c r="AG229" s="28">
        <v>0</v>
      </c>
      <c r="AH229" s="28">
        <v>4792.98</v>
      </c>
      <c r="AI229" s="1">
        <v>0</v>
      </c>
      <c r="AJ229" s="1">
        <v>3632.57</v>
      </c>
      <c r="AK229" s="1">
        <v>0</v>
      </c>
      <c r="AL229" s="1">
        <v>3632.57</v>
      </c>
      <c r="AM229" s="8">
        <f t="shared" si="65"/>
        <v>0</v>
      </c>
      <c r="AN229" s="8">
        <f t="shared" si="66"/>
        <v>68276.856</v>
      </c>
      <c r="AO229" s="23">
        <f t="shared" si="67"/>
        <v>68276.856</v>
      </c>
      <c r="AP229" s="9"/>
      <c r="AQ229" s="9"/>
      <c r="AR229" s="9"/>
      <c r="AS229" s="9"/>
      <c r="AT229" s="9">
        <f t="shared" si="75"/>
        <v>17.9608</v>
      </c>
      <c r="AU229" s="9">
        <f>AO229+AP229+AQ229+AR229+AS229+AT229</f>
        <v>68294.8168</v>
      </c>
      <c r="AV229" s="2">
        <f t="shared" si="78"/>
        <v>221.05599999999998</v>
      </c>
      <c r="AW229" s="2">
        <v>904.87</v>
      </c>
      <c r="AX229" s="1">
        <v>72.03</v>
      </c>
      <c r="AY229" s="1"/>
      <c r="AZ229" s="26">
        <f t="shared" si="72"/>
        <v>-76982.92479999985</v>
      </c>
      <c r="BA229" s="81">
        <v>89833.3</v>
      </c>
      <c r="BB229" s="1"/>
    </row>
    <row r="230" spans="1:54" ht="15">
      <c r="A230" s="1">
        <v>223</v>
      </c>
      <c r="B230" s="1" t="s">
        <v>197</v>
      </c>
      <c r="C230" s="1">
        <v>1953.2</v>
      </c>
      <c r="D230" s="1">
        <v>608.2</v>
      </c>
      <c r="E230" s="1">
        <f t="shared" si="73"/>
        <v>2561.4</v>
      </c>
      <c r="F230" s="1">
        <v>13.73</v>
      </c>
      <c r="G230" s="2">
        <f t="shared" si="58"/>
        <v>35168.022000000004</v>
      </c>
      <c r="H230" s="2">
        <f t="shared" si="63"/>
        <v>211008.13200000004</v>
      </c>
      <c r="I230" s="2">
        <f t="shared" si="70"/>
        <v>13.73</v>
      </c>
      <c r="J230" s="2">
        <f t="shared" si="71"/>
        <v>35168.022000000004</v>
      </c>
      <c r="K230" s="2">
        <f t="shared" si="64"/>
        <v>211008.13200000004</v>
      </c>
      <c r="L230" s="11">
        <f t="shared" si="68"/>
        <v>422016.2640000001</v>
      </c>
      <c r="M230" s="26"/>
      <c r="N230" s="29">
        <f t="shared" si="69"/>
        <v>422016.2640000001</v>
      </c>
      <c r="O230" s="1">
        <v>6993.59</v>
      </c>
      <c r="P230" s="1">
        <v>6551.77</v>
      </c>
      <c r="Q230" s="1">
        <v>49080.4</v>
      </c>
      <c r="R230" s="1">
        <v>17166.96</v>
      </c>
      <c r="S230" s="61">
        <v>17987.576</v>
      </c>
      <c r="T230" s="1">
        <v>6551.77</v>
      </c>
      <c r="U230" s="28">
        <v>4527.3060000000005</v>
      </c>
      <c r="V230" s="28">
        <v>8008.92</v>
      </c>
      <c r="W230" s="54">
        <v>9642.906</v>
      </c>
      <c r="X230" s="54">
        <v>9200.26</v>
      </c>
      <c r="Y230" s="1">
        <v>9642.91</v>
      </c>
      <c r="Z230" s="1">
        <v>6635.69</v>
      </c>
      <c r="AA230" s="28">
        <v>9642.906</v>
      </c>
      <c r="AB230" s="28">
        <v>16187.854</v>
      </c>
      <c r="AC230" s="62">
        <v>9642.906</v>
      </c>
      <c r="AD230" s="62">
        <v>25971.49</v>
      </c>
      <c r="AE230" s="28">
        <v>28441.64</v>
      </c>
      <c r="AF230" s="28">
        <v>11274.76</v>
      </c>
      <c r="AG230" s="28">
        <v>6858.636</v>
      </c>
      <c r="AH230" s="28">
        <v>9326.51</v>
      </c>
      <c r="AI230" s="1">
        <v>4527.31</v>
      </c>
      <c r="AJ230" s="1">
        <v>6551.77</v>
      </c>
      <c r="AK230" s="1">
        <v>24434.89</v>
      </c>
      <c r="AL230" s="1">
        <v>9377.67</v>
      </c>
      <c r="AM230" s="8">
        <f t="shared" si="65"/>
        <v>181422.97600000002</v>
      </c>
      <c r="AN230" s="8">
        <f t="shared" si="66"/>
        <v>132805.424</v>
      </c>
      <c r="AO230" s="23">
        <f t="shared" si="67"/>
        <v>314228.4</v>
      </c>
      <c r="AP230" s="9"/>
      <c r="AQ230" s="9"/>
      <c r="AR230" s="9"/>
      <c r="AS230" s="9"/>
      <c r="AT230" s="9">
        <f t="shared" si="75"/>
        <v>33.2982</v>
      </c>
      <c r="AU230" s="9">
        <f>AO230+AP230+AQ230+AR230+AS230+AT230</f>
        <v>314261.69820000004</v>
      </c>
      <c r="AV230" s="2">
        <f t="shared" si="78"/>
        <v>409.824</v>
      </c>
      <c r="AW230" s="2"/>
      <c r="AX230" s="1">
        <v>39749.47</v>
      </c>
      <c r="AY230" s="1"/>
      <c r="AZ230" s="26">
        <f t="shared" si="72"/>
        <v>68414.91980000003</v>
      </c>
      <c r="BA230" s="81">
        <v>111949.91</v>
      </c>
      <c r="BB230" s="1"/>
    </row>
    <row r="231" spans="1:54" ht="15">
      <c r="A231" s="1">
        <v>224</v>
      </c>
      <c r="B231" s="1" t="s">
        <v>198</v>
      </c>
      <c r="C231" s="1">
        <v>1840.3</v>
      </c>
      <c r="D231" s="1">
        <v>82.7</v>
      </c>
      <c r="E231" s="1">
        <f t="shared" si="73"/>
        <v>1923</v>
      </c>
      <c r="F231" s="1">
        <v>13.44</v>
      </c>
      <c r="G231" s="2">
        <f t="shared" si="58"/>
        <v>25845.12</v>
      </c>
      <c r="H231" s="2">
        <f t="shared" si="63"/>
        <v>155070.72</v>
      </c>
      <c r="I231" s="2">
        <f t="shared" si="70"/>
        <v>13.44</v>
      </c>
      <c r="J231" s="2">
        <f t="shared" si="71"/>
        <v>25845.12</v>
      </c>
      <c r="K231" s="2">
        <f t="shared" si="64"/>
        <v>155070.72</v>
      </c>
      <c r="L231" s="11">
        <f t="shared" si="68"/>
        <v>310141.44</v>
      </c>
      <c r="M231" s="26"/>
      <c r="N231" s="29">
        <f t="shared" si="69"/>
        <v>310141.44</v>
      </c>
      <c r="O231" s="1">
        <v>0</v>
      </c>
      <c r="P231" s="1">
        <v>8131.19</v>
      </c>
      <c r="Q231" s="1">
        <v>0</v>
      </c>
      <c r="R231" s="1">
        <v>28743.57</v>
      </c>
      <c r="S231" s="61">
        <v>0</v>
      </c>
      <c r="T231" s="1">
        <v>40769.42</v>
      </c>
      <c r="U231" s="28">
        <v>0</v>
      </c>
      <c r="V231" s="28">
        <v>40046.13</v>
      </c>
      <c r="W231" s="54">
        <v>0</v>
      </c>
      <c r="X231" s="54">
        <v>10842.62</v>
      </c>
      <c r="Y231" s="1">
        <v>0</v>
      </c>
      <c r="Z231" s="1">
        <v>17690.84</v>
      </c>
      <c r="AA231" s="28">
        <v>0</v>
      </c>
      <c r="AB231" s="28">
        <v>21602.84</v>
      </c>
      <c r="AC231" s="62">
        <v>0</v>
      </c>
      <c r="AD231" s="62">
        <v>15021.72</v>
      </c>
      <c r="AE231" s="28">
        <v>0</v>
      </c>
      <c r="AF231" s="28">
        <v>52387.11</v>
      </c>
      <c r="AG231" s="28">
        <v>0</v>
      </c>
      <c r="AH231" s="28">
        <v>40785.03</v>
      </c>
      <c r="AI231" s="1">
        <v>0</v>
      </c>
      <c r="AJ231" s="1">
        <v>16924.03</v>
      </c>
      <c r="AK231" s="1">
        <v>0</v>
      </c>
      <c r="AL231" s="1">
        <v>11022.4</v>
      </c>
      <c r="AM231" s="8">
        <f t="shared" si="65"/>
        <v>0</v>
      </c>
      <c r="AN231" s="8">
        <f t="shared" si="66"/>
        <v>303966.9</v>
      </c>
      <c r="AO231" s="23">
        <f t="shared" si="67"/>
        <v>303966.9</v>
      </c>
      <c r="AP231" s="9"/>
      <c r="AQ231" s="9"/>
      <c r="AR231" s="9"/>
      <c r="AS231" s="9"/>
      <c r="AT231" s="9">
        <f t="shared" si="75"/>
        <v>24.999</v>
      </c>
      <c r="AU231" s="9">
        <f>AO231+AP231+AQ231+AR231+AS231</f>
        <v>303966.9</v>
      </c>
      <c r="AV231" s="2">
        <f t="shared" si="78"/>
        <v>307.68</v>
      </c>
      <c r="AW231" s="2"/>
      <c r="AX231" s="1">
        <v>35218.96</v>
      </c>
      <c r="AY231" s="1"/>
      <c r="AZ231" s="26">
        <f t="shared" si="72"/>
        <v>-28736.74000000002</v>
      </c>
      <c r="BA231" s="81">
        <v>72691.08</v>
      </c>
      <c r="BB231" s="1"/>
    </row>
    <row r="232" spans="1:54" ht="15">
      <c r="A232" s="1">
        <v>225</v>
      </c>
      <c r="B232" s="1" t="s">
        <v>199</v>
      </c>
      <c r="C232" s="1">
        <v>1373.6</v>
      </c>
      <c r="D232" s="1">
        <v>487.8</v>
      </c>
      <c r="E232" s="1">
        <f t="shared" si="73"/>
        <v>1861.3999999999999</v>
      </c>
      <c r="F232" s="1">
        <v>12.51</v>
      </c>
      <c r="G232" s="2">
        <f t="shared" si="58"/>
        <v>23286.113999999998</v>
      </c>
      <c r="H232" s="2">
        <f t="shared" si="63"/>
        <v>139716.68399999998</v>
      </c>
      <c r="I232" s="2">
        <f t="shared" si="70"/>
        <v>12.51</v>
      </c>
      <c r="J232" s="2">
        <f t="shared" si="71"/>
        <v>23286.113999999998</v>
      </c>
      <c r="K232" s="2">
        <f t="shared" si="64"/>
        <v>139716.68399999998</v>
      </c>
      <c r="L232" s="11">
        <f t="shared" si="68"/>
        <v>279433.36799999996</v>
      </c>
      <c r="M232" s="26">
        <v>-45486.09760000003</v>
      </c>
      <c r="N232" s="29">
        <f t="shared" si="69"/>
        <v>233947.27039999992</v>
      </c>
      <c r="O232" s="1">
        <v>0</v>
      </c>
      <c r="P232" s="1">
        <v>7863.8</v>
      </c>
      <c r="Q232" s="1">
        <v>0</v>
      </c>
      <c r="R232" s="1">
        <v>11548.01</v>
      </c>
      <c r="S232" s="61">
        <v>0</v>
      </c>
      <c r="T232" s="1">
        <v>62930.25</v>
      </c>
      <c r="U232" s="28">
        <v>0</v>
      </c>
      <c r="V232" s="28">
        <v>14552.27</v>
      </c>
      <c r="W232" s="54">
        <v>0</v>
      </c>
      <c r="X232" s="54">
        <v>19324.73</v>
      </c>
      <c r="Y232" s="1">
        <v>0</v>
      </c>
      <c r="Z232" s="1">
        <v>43862.78</v>
      </c>
      <c r="AA232" s="28">
        <v>0</v>
      </c>
      <c r="AB232" s="28">
        <v>10143.942999999997</v>
      </c>
      <c r="AC232" s="62">
        <v>0</v>
      </c>
      <c r="AD232" s="62">
        <v>10483.73</v>
      </c>
      <c r="AE232" s="28">
        <v>0</v>
      </c>
      <c r="AF232" s="28">
        <v>10483.73</v>
      </c>
      <c r="AG232" s="28">
        <v>0</v>
      </c>
      <c r="AH232" s="28">
        <v>9024.21</v>
      </c>
      <c r="AI232" s="1">
        <v>0</v>
      </c>
      <c r="AJ232" s="1">
        <v>7863.8</v>
      </c>
      <c r="AK232" s="1">
        <v>0</v>
      </c>
      <c r="AL232" s="1">
        <v>12832.09</v>
      </c>
      <c r="AM232" s="8">
        <f t="shared" si="65"/>
        <v>0</v>
      </c>
      <c r="AN232" s="8">
        <f t="shared" si="66"/>
        <v>220913.343</v>
      </c>
      <c r="AO232" s="23">
        <f t="shared" si="67"/>
        <v>220913.343</v>
      </c>
      <c r="AP232" s="9"/>
      <c r="AQ232" s="9"/>
      <c r="AR232" s="9"/>
      <c r="AS232" s="9"/>
      <c r="AT232" s="9">
        <f t="shared" si="75"/>
        <v>24.198199999999996</v>
      </c>
      <c r="AU232" s="9">
        <f>AO232+AP232+AQ232+AR232+AS232</f>
        <v>220913.343</v>
      </c>
      <c r="AV232" s="2">
        <f t="shared" si="78"/>
        <v>297.824</v>
      </c>
      <c r="AW232" s="2">
        <v>1209.91</v>
      </c>
      <c r="AX232" s="1">
        <v>21679.54</v>
      </c>
      <c r="AY232" s="1"/>
      <c r="AZ232" s="26">
        <f t="shared" si="72"/>
        <v>-7137.878600000073</v>
      </c>
      <c r="BA232" s="81">
        <v>25501.1</v>
      </c>
      <c r="BB232" s="1"/>
    </row>
    <row r="233" spans="1:54" ht="15">
      <c r="A233" s="1">
        <v>226</v>
      </c>
      <c r="B233" s="1" t="s">
        <v>200</v>
      </c>
      <c r="C233" s="1">
        <v>2050.1</v>
      </c>
      <c r="D233" s="1">
        <v>489.5</v>
      </c>
      <c r="E233" s="1">
        <f t="shared" si="73"/>
        <v>2539.6</v>
      </c>
      <c r="F233" s="1">
        <v>13.44</v>
      </c>
      <c r="G233" s="2">
        <f t="shared" si="58"/>
        <v>34132.223999999995</v>
      </c>
      <c r="H233" s="2">
        <f t="shared" si="63"/>
        <v>204793.34399999998</v>
      </c>
      <c r="I233" s="2">
        <f t="shared" si="70"/>
        <v>13.44</v>
      </c>
      <c r="J233" s="2">
        <f t="shared" si="71"/>
        <v>34132.223999999995</v>
      </c>
      <c r="K233" s="2">
        <f t="shared" si="64"/>
        <v>204793.34399999998</v>
      </c>
      <c r="L233" s="11">
        <f t="shared" si="68"/>
        <v>409586.68799999997</v>
      </c>
      <c r="M233" s="26">
        <v>-435992.1143999999</v>
      </c>
      <c r="N233" s="29">
        <f t="shared" si="69"/>
        <v>-26405.42639999994</v>
      </c>
      <c r="O233" s="1">
        <v>0</v>
      </c>
      <c r="P233" s="1">
        <v>11504.95</v>
      </c>
      <c r="Q233" s="1">
        <v>0</v>
      </c>
      <c r="R233" s="1">
        <v>19956.62</v>
      </c>
      <c r="S233" s="61">
        <v>0</v>
      </c>
      <c r="T233" s="1">
        <v>65854.87</v>
      </c>
      <c r="U233" s="28">
        <v>0</v>
      </c>
      <c r="V233" s="28">
        <v>12534.92</v>
      </c>
      <c r="W233" s="54">
        <v>0</v>
      </c>
      <c r="X233" s="54">
        <v>16876.98</v>
      </c>
      <c r="Y233" s="1">
        <v>0</v>
      </c>
      <c r="Z233" s="1">
        <v>15960.38</v>
      </c>
      <c r="AA233" s="28">
        <v>0</v>
      </c>
      <c r="AB233" s="28">
        <v>26323.486999999994</v>
      </c>
      <c r="AC233" s="62">
        <v>0</v>
      </c>
      <c r="AD233" s="62">
        <v>14903.07</v>
      </c>
      <c r="AE233" s="28">
        <v>0</v>
      </c>
      <c r="AF233" s="28">
        <v>19581.19</v>
      </c>
      <c r="AG233" s="28">
        <v>0</v>
      </c>
      <c r="AH233" s="28">
        <v>14495.49</v>
      </c>
      <c r="AI233" s="1">
        <v>0</v>
      </c>
      <c r="AJ233" s="1">
        <v>-4626.03</v>
      </c>
      <c r="AK233" s="1">
        <v>0</v>
      </c>
      <c r="AL233" s="1">
        <v>118295.12</v>
      </c>
      <c r="AM233" s="8">
        <f t="shared" si="65"/>
        <v>0</v>
      </c>
      <c r="AN233" s="8">
        <f t="shared" si="66"/>
        <v>331661.047</v>
      </c>
      <c r="AO233" s="23">
        <f t="shared" si="67"/>
        <v>331661.047</v>
      </c>
      <c r="AP233" s="9"/>
      <c r="AQ233" s="9"/>
      <c r="AR233" s="9"/>
      <c r="AS233" s="9"/>
      <c r="AT233" s="9">
        <f t="shared" si="75"/>
        <v>33.014799999999994</v>
      </c>
      <c r="AU233" s="9">
        <f>AO233+AP233+AQ233+AR233+AS233+AT233</f>
        <v>331694.0618</v>
      </c>
      <c r="AV233" s="2">
        <f t="shared" si="78"/>
        <v>406.336</v>
      </c>
      <c r="AW233" s="2"/>
      <c r="AX233" s="1">
        <v>46685.18</v>
      </c>
      <c r="AY233" s="1"/>
      <c r="AZ233" s="26">
        <f t="shared" si="72"/>
        <v>-404378.33219999995</v>
      </c>
      <c r="BA233" s="81">
        <v>286085.88</v>
      </c>
      <c r="BB233" s="1"/>
    </row>
    <row r="234" spans="1:54" ht="15">
      <c r="A234" s="1">
        <v>227</v>
      </c>
      <c r="B234" s="1" t="s">
        <v>201</v>
      </c>
      <c r="C234" s="1">
        <v>1638.03</v>
      </c>
      <c r="D234" s="1">
        <v>171.3</v>
      </c>
      <c r="E234" s="1">
        <f t="shared" si="73"/>
        <v>1809.33</v>
      </c>
      <c r="F234" s="1">
        <v>13.78</v>
      </c>
      <c r="G234" s="2">
        <f t="shared" si="58"/>
        <v>24932.567399999996</v>
      </c>
      <c r="H234" s="2">
        <f t="shared" si="63"/>
        <v>149595.40439999997</v>
      </c>
      <c r="I234" s="2">
        <f t="shared" si="70"/>
        <v>13.78</v>
      </c>
      <c r="J234" s="2">
        <f t="shared" si="71"/>
        <v>24932.567399999996</v>
      </c>
      <c r="K234" s="2">
        <f t="shared" si="64"/>
        <v>149595.40439999997</v>
      </c>
      <c r="L234" s="11">
        <f t="shared" si="68"/>
        <v>299190.80879999994</v>
      </c>
      <c r="M234" s="26">
        <v>-203324.81650000004</v>
      </c>
      <c r="N234" s="29">
        <f t="shared" si="69"/>
        <v>95865.9922999999</v>
      </c>
      <c r="O234" s="1">
        <v>0</v>
      </c>
      <c r="P234" s="1">
        <v>7902.2</v>
      </c>
      <c r="Q234" s="1">
        <v>0</v>
      </c>
      <c r="R234" s="1">
        <v>12768.26</v>
      </c>
      <c r="S234" s="61">
        <v>0</v>
      </c>
      <c r="T234" s="1">
        <v>24152.45</v>
      </c>
      <c r="U234" s="28">
        <v>0</v>
      </c>
      <c r="V234" s="28">
        <v>13318.87</v>
      </c>
      <c r="W234" s="54">
        <v>0</v>
      </c>
      <c r="X234" s="54">
        <v>11522.8</v>
      </c>
      <c r="Y234" s="1">
        <v>0</v>
      </c>
      <c r="Z234" s="1">
        <v>14547.62</v>
      </c>
      <c r="AA234" s="28">
        <v>0</v>
      </c>
      <c r="AB234" s="28">
        <v>47224.375</v>
      </c>
      <c r="AC234" s="62">
        <v>0</v>
      </c>
      <c r="AD234" s="62">
        <v>19238.79</v>
      </c>
      <c r="AE234" s="28">
        <v>0</v>
      </c>
      <c r="AF234" s="28">
        <v>29511.21</v>
      </c>
      <c r="AG234" s="28">
        <v>0</v>
      </c>
      <c r="AH234" s="28">
        <v>11217.62</v>
      </c>
      <c r="AI234" s="1">
        <v>0</v>
      </c>
      <c r="AJ234" s="1">
        <v>-25389.21</v>
      </c>
      <c r="AK234" s="1">
        <v>0</v>
      </c>
      <c r="AL234" s="1">
        <v>4697.97</v>
      </c>
      <c r="AM234" s="8">
        <f t="shared" si="65"/>
        <v>0</v>
      </c>
      <c r="AN234" s="8">
        <f t="shared" si="66"/>
        <v>170712.95500000002</v>
      </c>
      <c r="AO234" s="23">
        <f t="shared" si="67"/>
        <v>170712.95500000002</v>
      </c>
      <c r="AP234" s="9"/>
      <c r="AQ234" s="9">
        <f>1035+1035</f>
        <v>2070</v>
      </c>
      <c r="AR234" s="9"/>
      <c r="AS234" s="9"/>
      <c r="AT234" s="9">
        <f t="shared" si="75"/>
        <v>23.521289999999997</v>
      </c>
      <c r="AU234" s="9">
        <f>AO234+AP234+AQ234+AR234+AS234+AT234</f>
        <v>172806.47629000002</v>
      </c>
      <c r="AV234" s="2">
        <f t="shared" si="78"/>
        <v>289.4928</v>
      </c>
      <c r="AW234" s="2">
        <v>1176.06</v>
      </c>
      <c r="AX234" s="1">
        <v>93349.82</v>
      </c>
      <c r="AY234" s="1"/>
      <c r="AZ234" s="26">
        <f t="shared" si="72"/>
        <v>-168824.75119000013</v>
      </c>
      <c r="BA234" s="81">
        <v>306750.05</v>
      </c>
      <c r="BB234" s="1"/>
    </row>
    <row r="235" spans="1:54" ht="15">
      <c r="A235" s="1">
        <v>228</v>
      </c>
      <c r="B235" s="1" t="s">
        <v>202</v>
      </c>
      <c r="C235" s="1">
        <v>1567.3</v>
      </c>
      <c r="D235" s="1">
        <v>250.2</v>
      </c>
      <c r="E235" s="1">
        <f t="shared" si="73"/>
        <v>1817.5</v>
      </c>
      <c r="F235" s="1">
        <v>13.78</v>
      </c>
      <c r="G235" s="2">
        <f t="shared" si="58"/>
        <v>25045.149999999998</v>
      </c>
      <c r="H235" s="2">
        <f t="shared" si="63"/>
        <v>150270.9</v>
      </c>
      <c r="I235" s="2">
        <f t="shared" si="70"/>
        <v>13.78</v>
      </c>
      <c r="J235" s="2">
        <f t="shared" si="71"/>
        <v>25045.149999999998</v>
      </c>
      <c r="K235" s="2">
        <f t="shared" si="64"/>
        <v>150270.9</v>
      </c>
      <c r="L235" s="11">
        <f t="shared" si="68"/>
        <v>300541.8</v>
      </c>
      <c r="M235" s="26"/>
      <c r="N235" s="29">
        <f t="shared" si="69"/>
        <v>300541.8</v>
      </c>
      <c r="O235" s="1">
        <v>0</v>
      </c>
      <c r="P235" s="1">
        <v>7932.81</v>
      </c>
      <c r="Q235" s="1">
        <v>0</v>
      </c>
      <c r="R235" s="1">
        <v>19109.45</v>
      </c>
      <c r="S235" s="61">
        <v>0</v>
      </c>
      <c r="T235" s="1">
        <v>79160.66</v>
      </c>
      <c r="U235" s="28">
        <v>0</v>
      </c>
      <c r="V235" s="28">
        <v>7932.81</v>
      </c>
      <c r="W235" s="54">
        <v>0</v>
      </c>
      <c r="X235" s="54">
        <v>13034.64</v>
      </c>
      <c r="Y235" s="1">
        <v>0</v>
      </c>
      <c r="Z235" s="1">
        <v>45982.33</v>
      </c>
      <c r="AA235" s="28">
        <v>0</v>
      </c>
      <c r="AB235" s="28">
        <v>35915.705</v>
      </c>
      <c r="AC235" s="62">
        <v>0</v>
      </c>
      <c r="AD235" s="62">
        <v>11567.81</v>
      </c>
      <c r="AE235" s="28">
        <v>0</v>
      </c>
      <c r="AF235" s="28">
        <v>11567.81</v>
      </c>
      <c r="AG235" s="28">
        <v>0</v>
      </c>
      <c r="AH235" s="28">
        <v>9093.22</v>
      </c>
      <c r="AI235" s="1">
        <v>0</v>
      </c>
      <c r="AJ235" s="1">
        <v>7932.81</v>
      </c>
      <c r="AK235" s="1">
        <v>0</v>
      </c>
      <c r="AL235" s="1">
        <v>16937.95</v>
      </c>
      <c r="AM235" s="8">
        <f t="shared" si="65"/>
        <v>0</v>
      </c>
      <c r="AN235" s="8">
        <f t="shared" si="66"/>
        <v>266168.005</v>
      </c>
      <c r="AO235" s="23">
        <f t="shared" si="67"/>
        <v>266168.005</v>
      </c>
      <c r="AP235" s="9"/>
      <c r="AQ235" s="9"/>
      <c r="AR235" s="9"/>
      <c r="AS235" s="9"/>
      <c r="AT235" s="9">
        <f t="shared" si="75"/>
        <v>23.627499999999998</v>
      </c>
      <c r="AU235" s="9">
        <f aca="true" t="shared" si="79" ref="AU235:AU241">AO235+AP235+AQ235+AR235+AS235</f>
        <v>266168.005</v>
      </c>
      <c r="AV235" s="2">
        <f t="shared" si="78"/>
        <v>290.8</v>
      </c>
      <c r="AW235" s="2">
        <v>1181.38</v>
      </c>
      <c r="AX235" s="1">
        <v>17766.67</v>
      </c>
      <c r="AY235" s="1"/>
      <c r="AZ235" s="26">
        <f t="shared" si="72"/>
        <v>18079.304999999986</v>
      </c>
      <c r="BA235" s="81">
        <v>119071.38</v>
      </c>
      <c r="BB235" s="1"/>
    </row>
    <row r="236" spans="1:54" ht="15">
      <c r="A236" s="1">
        <v>229</v>
      </c>
      <c r="B236" s="1" t="s">
        <v>203</v>
      </c>
      <c r="C236" s="1">
        <v>9195.2</v>
      </c>
      <c r="D236" s="1">
        <v>680.4</v>
      </c>
      <c r="E236" s="1">
        <f t="shared" si="73"/>
        <v>9875.6</v>
      </c>
      <c r="F236" s="1">
        <v>14.41</v>
      </c>
      <c r="G236" s="2">
        <f t="shared" si="58"/>
        <v>142307.396</v>
      </c>
      <c r="H236" s="2">
        <f t="shared" si="63"/>
        <v>853844.376</v>
      </c>
      <c r="I236" s="2">
        <f t="shared" si="70"/>
        <v>14.41</v>
      </c>
      <c r="J236" s="2">
        <f t="shared" si="71"/>
        <v>142307.396</v>
      </c>
      <c r="K236" s="2">
        <f t="shared" si="64"/>
        <v>853844.376</v>
      </c>
      <c r="L236" s="11">
        <f t="shared" si="68"/>
        <v>1707688.752</v>
      </c>
      <c r="M236" s="26"/>
      <c r="N236" s="29">
        <f t="shared" si="69"/>
        <v>1707688.752</v>
      </c>
      <c r="O236" s="1">
        <v>0</v>
      </c>
      <c r="P236" s="1">
        <v>98785.08</v>
      </c>
      <c r="Q236" s="1">
        <v>0</v>
      </c>
      <c r="R236" s="1">
        <v>233920.18</v>
      </c>
      <c r="S236" s="61">
        <v>0</v>
      </c>
      <c r="T236" s="1">
        <v>54083.42</v>
      </c>
      <c r="U236" s="28">
        <v>0</v>
      </c>
      <c r="V236" s="28">
        <v>102985.18</v>
      </c>
      <c r="W236" s="54">
        <v>0</v>
      </c>
      <c r="X236" s="54">
        <v>62299.66</v>
      </c>
      <c r="Y236" s="1">
        <v>0</v>
      </c>
      <c r="Z236" s="1">
        <v>300705.27</v>
      </c>
      <c r="AA236" s="28">
        <v>0</v>
      </c>
      <c r="AB236" s="28">
        <v>121590.38500000001</v>
      </c>
      <c r="AC236" s="62">
        <v>0</v>
      </c>
      <c r="AD236" s="62">
        <v>134895.34</v>
      </c>
      <c r="AE236" s="28">
        <v>0</v>
      </c>
      <c r="AF236" s="28">
        <v>98740.33</v>
      </c>
      <c r="AG236" s="28">
        <v>0</v>
      </c>
      <c r="AH236" s="28">
        <v>82538.05</v>
      </c>
      <c r="AI236" s="1">
        <v>0</v>
      </c>
      <c r="AJ236" s="1">
        <v>94555.74</v>
      </c>
      <c r="AK236" s="1">
        <v>0</v>
      </c>
      <c r="AL236" s="1">
        <v>73122.97</v>
      </c>
      <c r="AM236" s="8">
        <f t="shared" si="65"/>
        <v>0</v>
      </c>
      <c r="AN236" s="8">
        <f t="shared" si="66"/>
        <v>1458221.6050000002</v>
      </c>
      <c r="AO236" s="23">
        <f t="shared" si="67"/>
        <v>1458221.6050000002</v>
      </c>
      <c r="AP236" s="9"/>
      <c r="AQ236" s="9">
        <f>(496705.68-252936.28)+1725+1725+1725+1725</f>
        <v>250669.4</v>
      </c>
      <c r="AR236" s="9"/>
      <c r="AS236" s="9"/>
      <c r="AT236" s="9">
        <f t="shared" si="75"/>
        <v>128.3828</v>
      </c>
      <c r="AU236" s="9">
        <f t="shared" si="79"/>
        <v>1708891.0050000001</v>
      </c>
      <c r="AV236" s="2">
        <f t="shared" si="78"/>
        <v>1580.096</v>
      </c>
      <c r="AW236" s="2">
        <v>6419.27</v>
      </c>
      <c r="AX236" s="1">
        <v>-20962.45</v>
      </c>
      <c r="AY236" s="1"/>
      <c r="AZ236" s="26">
        <f t="shared" si="72"/>
        <v>27759.562999999976</v>
      </c>
      <c r="BA236" s="81">
        <v>670255.89</v>
      </c>
      <c r="BB236" s="1"/>
    </row>
    <row r="237" spans="1:54" ht="15">
      <c r="A237" s="1">
        <v>230</v>
      </c>
      <c r="B237" s="1" t="s">
        <v>204</v>
      </c>
      <c r="C237" s="1">
        <v>5425.4</v>
      </c>
      <c r="D237" s="1">
        <v>1453.7</v>
      </c>
      <c r="E237" s="1">
        <f t="shared" si="73"/>
        <v>6879.099999999999</v>
      </c>
      <c r="F237" s="1">
        <v>13.78</v>
      </c>
      <c r="G237" s="2">
        <f t="shared" si="58"/>
        <v>94793.99799999999</v>
      </c>
      <c r="H237" s="2">
        <f t="shared" si="63"/>
        <v>568763.9879999999</v>
      </c>
      <c r="I237" s="2">
        <f t="shared" si="70"/>
        <v>13.78</v>
      </c>
      <c r="J237" s="2">
        <f t="shared" si="71"/>
        <v>94793.99799999999</v>
      </c>
      <c r="K237" s="2">
        <f t="shared" si="64"/>
        <v>568763.9879999999</v>
      </c>
      <c r="L237" s="11">
        <f t="shared" si="68"/>
        <v>1137527.9759999998</v>
      </c>
      <c r="M237" s="26"/>
      <c r="N237" s="29">
        <f t="shared" si="69"/>
        <v>1137527.9759999998</v>
      </c>
      <c r="O237" s="1">
        <v>12031.43</v>
      </c>
      <c r="P237" s="1">
        <v>40051.74</v>
      </c>
      <c r="Q237" s="1">
        <v>15629.84</v>
      </c>
      <c r="R237" s="1">
        <v>17894.54</v>
      </c>
      <c r="S237" s="61">
        <v>37553.608</v>
      </c>
      <c r="T237" s="1">
        <v>17617.55</v>
      </c>
      <c r="U237" s="28">
        <v>39797.338</v>
      </c>
      <c r="V237" s="28">
        <v>17467.36</v>
      </c>
      <c r="W237" s="54">
        <v>44547.28</v>
      </c>
      <c r="X237" s="54">
        <v>17467.36</v>
      </c>
      <c r="Y237" s="1">
        <v>56184.39</v>
      </c>
      <c r="Z237" s="1">
        <v>23918.27</v>
      </c>
      <c r="AA237" s="28">
        <v>68093.41</v>
      </c>
      <c r="AB237" s="28">
        <v>38882.566</v>
      </c>
      <c r="AC237" s="62">
        <v>128075.9</v>
      </c>
      <c r="AD237" s="62">
        <v>30337.12</v>
      </c>
      <c r="AE237" s="28">
        <v>209340.5</v>
      </c>
      <c r="AF237" s="28">
        <v>38432</v>
      </c>
      <c r="AG237" s="28">
        <v>22775.697999999997</v>
      </c>
      <c r="AH237" s="28">
        <v>37499.26</v>
      </c>
      <c r="AI237" s="1">
        <v>178937.51</v>
      </c>
      <c r="AJ237" s="1">
        <v>43364.85</v>
      </c>
      <c r="AK237" s="1">
        <v>257380.92</v>
      </c>
      <c r="AL237" s="1">
        <v>22210.82</v>
      </c>
      <c r="AM237" s="8">
        <f t="shared" si="65"/>
        <v>1070347.824</v>
      </c>
      <c r="AN237" s="8">
        <f t="shared" si="66"/>
        <v>345143.436</v>
      </c>
      <c r="AO237" s="23">
        <f t="shared" si="67"/>
        <v>1415491.26</v>
      </c>
      <c r="AP237" s="9"/>
      <c r="AQ237" s="9"/>
      <c r="AR237" s="9"/>
      <c r="AS237" s="9"/>
      <c r="AT237" s="9">
        <f t="shared" si="75"/>
        <v>89.4283</v>
      </c>
      <c r="AU237" s="9">
        <f t="shared" si="79"/>
        <v>1415491.26</v>
      </c>
      <c r="AV237" s="2">
        <f t="shared" si="78"/>
        <v>1100.656</v>
      </c>
      <c r="AW237" s="2"/>
      <c r="AX237" s="1">
        <v>126383.67</v>
      </c>
      <c r="AY237" s="1"/>
      <c r="AZ237" s="26">
        <f t="shared" si="72"/>
        <v>-403246.2980000002</v>
      </c>
      <c r="BA237" s="81">
        <v>426135.16</v>
      </c>
      <c r="BB237" s="1"/>
    </row>
    <row r="238" spans="1:54" ht="15">
      <c r="A238" s="1">
        <v>231</v>
      </c>
      <c r="B238" s="1" t="s">
        <v>205</v>
      </c>
      <c r="C238" s="1">
        <v>2272.9</v>
      </c>
      <c r="D238" s="1">
        <v>517</v>
      </c>
      <c r="E238" s="1">
        <f t="shared" si="73"/>
        <v>2789.9</v>
      </c>
      <c r="F238" s="1">
        <v>13.32</v>
      </c>
      <c r="G238" s="2">
        <f t="shared" si="58"/>
        <v>37161.468</v>
      </c>
      <c r="H238" s="2">
        <f t="shared" si="63"/>
        <v>222968.80800000002</v>
      </c>
      <c r="I238" s="2">
        <f t="shared" si="70"/>
        <v>13.32</v>
      </c>
      <c r="J238" s="2">
        <f t="shared" si="71"/>
        <v>37161.468</v>
      </c>
      <c r="K238" s="2">
        <f t="shared" si="64"/>
        <v>222968.80800000002</v>
      </c>
      <c r="L238" s="11">
        <f t="shared" si="68"/>
        <v>445937.61600000004</v>
      </c>
      <c r="M238" s="26">
        <v>-11810.51899999993</v>
      </c>
      <c r="N238" s="29">
        <f t="shared" si="69"/>
        <v>434127.0970000001</v>
      </c>
      <c r="O238" s="1">
        <v>7814.01</v>
      </c>
      <c r="P238" s="1">
        <v>9975.22</v>
      </c>
      <c r="Q238" s="1">
        <v>7035.64</v>
      </c>
      <c r="R238" s="1">
        <v>10072.88</v>
      </c>
      <c r="S238" s="61">
        <v>7790.831999999999</v>
      </c>
      <c r="T238" s="1">
        <v>8249.9</v>
      </c>
      <c r="U238" s="28">
        <v>11847.282</v>
      </c>
      <c r="V238" s="28">
        <v>17242.18</v>
      </c>
      <c r="W238" s="54">
        <v>11378.772</v>
      </c>
      <c r="X238" s="54">
        <v>10239.33</v>
      </c>
      <c r="Y238" s="1">
        <v>10539.41</v>
      </c>
      <c r="Z238" s="1">
        <v>18211.82</v>
      </c>
      <c r="AA238" s="28">
        <v>12387.362</v>
      </c>
      <c r="AB238" s="28">
        <v>30871.678</v>
      </c>
      <c r="AC238" s="62">
        <v>38270.492</v>
      </c>
      <c r="AD238" s="62">
        <v>26184.73</v>
      </c>
      <c r="AE238" s="28">
        <v>78652.06</v>
      </c>
      <c r="AF238" s="28">
        <v>21009.92</v>
      </c>
      <c r="AG238" s="28">
        <v>29281.582</v>
      </c>
      <c r="AH238" s="28">
        <v>14944.64</v>
      </c>
      <c r="AI238" s="1">
        <v>72531.75</v>
      </c>
      <c r="AJ238" s="1">
        <v>10729.33</v>
      </c>
      <c r="AK238" s="1">
        <v>10273.52</v>
      </c>
      <c r="AL238" s="1">
        <v>8590.23</v>
      </c>
      <c r="AM238" s="8">
        <f t="shared" si="65"/>
        <v>297802.712</v>
      </c>
      <c r="AN238" s="8">
        <f t="shared" si="66"/>
        <v>186321.858</v>
      </c>
      <c r="AO238" s="23">
        <f t="shared" si="67"/>
        <v>484124.57</v>
      </c>
      <c r="AP238" s="9"/>
      <c r="AQ238" s="9">
        <f>1725+1725+1725</f>
        <v>5175</v>
      </c>
      <c r="AR238" s="9"/>
      <c r="AS238" s="9"/>
      <c r="AT238" s="9">
        <f t="shared" si="75"/>
        <v>36.2687</v>
      </c>
      <c r="AU238" s="9">
        <f t="shared" si="79"/>
        <v>489299.57</v>
      </c>
      <c r="AV238" s="2">
        <f t="shared" si="78"/>
        <v>446.384</v>
      </c>
      <c r="AW238" s="2"/>
      <c r="AX238" s="1">
        <v>0</v>
      </c>
      <c r="AY238" s="1"/>
      <c r="AZ238" s="26">
        <f t="shared" si="72"/>
        <v>-54726.08899999988</v>
      </c>
      <c r="BA238" s="81">
        <v>1864379.84</v>
      </c>
      <c r="BB238" s="1"/>
    </row>
    <row r="239" spans="1:54" ht="15">
      <c r="A239" s="1">
        <v>232</v>
      </c>
      <c r="B239" s="1" t="s">
        <v>206</v>
      </c>
      <c r="C239" s="1">
        <v>2548.9</v>
      </c>
      <c r="D239" s="1">
        <v>667.6</v>
      </c>
      <c r="E239" s="1">
        <f t="shared" si="73"/>
        <v>3216.5</v>
      </c>
      <c r="F239" s="1">
        <v>13.22</v>
      </c>
      <c r="G239" s="2">
        <f t="shared" si="58"/>
        <v>42522.130000000005</v>
      </c>
      <c r="H239" s="2">
        <f t="shared" si="63"/>
        <v>255132.78000000003</v>
      </c>
      <c r="I239" s="2">
        <f t="shared" si="70"/>
        <v>13.22</v>
      </c>
      <c r="J239" s="2">
        <f t="shared" si="71"/>
        <v>42522.130000000005</v>
      </c>
      <c r="K239" s="2">
        <f t="shared" si="64"/>
        <v>255132.78000000003</v>
      </c>
      <c r="L239" s="11">
        <f t="shared" si="68"/>
        <v>510265.56000000006</v>
      </c>
      <c r="M239" s="26"/>
      <c r="N239" s="29">
        <f t="shared" si="69"/>
        <v>510265.56000000006</v>
      </c>
      <c r="O239" s="1">
        <v>0</v>
      </c>
      <c r="P239" s="1">
        <v>14080.61</v>
      </c>
      <c r="Q239" s="1">
        <v>0</v>
      </c>
      <c r="R239" s="1">
        <v>68420.01</v>
      </c>
      <c r="S239" s="61">
        <v>0</v>
      </c>
      <c r="T239" s="1">
        <v>26467.92</v>
      </c>
      <c r="U239" s="28">
        <v>0</v>
      </c>
      <c r="V239" s="28">
        <v>16070.04</v>
      </c>
      <c r="W239" s="54">
        <v>0</v>
      </c>
      <c r="X239" s="54">
        <v>32824.74</v>
      </c>
      <c r="Y239" s="1">
        <v>0</v>
      </c>
      <c r="Z239" s="1">
        <v>21994.61</v>
      </c>
      <c r="AA239" s="28">
        <v>0</v>
      </c>
      <c r="AB239" s="28">
        <v>45953.05</v>
      </c>
      <c r="AC239" s="62">
        <v>0</v>
      </c>
      <c r="AD239" s="62">
        <v>24299.52</v>
      </c>
      <c r="AE239" s="28">
        <v>0</v>
      </c>
      <c r="AF239" s="28">
        <v>41666.97</v>
      </c>
      <c r="AG239" s="28">
        <v>0</v>
      </c>
      <c r="AH239" s="28">
        <v>15241.02</v>
      </c>
      <c r="AI239" s="1">
        <v>0</v>
      </c>
      <c r="AJ239" s="1">
        <v>20077.03</v>
      </c>
      <c r="AK239" s="1">
        <v>0</v>
      </c>
      <c r="AL239" s="1">
        <v>49863.09</v>
      </c>
      <c r="AM239" s="8">
        <f t="shared" si="65"/>
        <v>0</v>
      </c>
      <c r="AN239" s="8">
        <f t="shared" si="66"/>
        <v>376958.61</v>
      </c>
      <c r="AO239" s="23">
        <f t="shared" si="67"/>
        <v>376958.61</v>
      </c>
      <c r="AP239" s="9"/>
      <c r="AQ239" s="9"/>
      <c r="AR239" s="9"/>
      <c r="AS239" s="9"/>
      <c r="AT239" s="9">
        <f t="shared" si="75"/>
        <v>41.814499999999995</v>
      </c>
      <c r="AU239" s="9">
        <f t="shared" si="79"/>
        <v>376958.61</v>
      </c>
      <c r="AV239" s="2">
        <f t="shared" si="78"/>
        <v>514.64</v>
      </c>
      <c r="AW239" s="2">
        <v>2089.75</v>
      </c>
      <c r="AX239" s="1">
        <v>18699.42</v>
      </c>
      <c r="AY239" s="1"/>
      <c r="AZ239" s="26">
        <f t="shared" si="72"/>
        <v>117211.92000000007</v>
      </c>
      <c r="BA239" s="81">
        <v>326372.24</v>
      </c>
      <c r="BB239" s="1"/>
    </row>
    <row r="240" spans="1:54" ht="15">
      <c r="A240" s="1">
        <v>233</v>
      </c>
      <c r="B240" s="1" t="s">
        <v>207</v>
      </c>
      <c r="C240" s="1">
        <v>1943.62</v>
      </c>
      <c r="D240" s="1">
        <v>119.4</v>
      </c>
      <c r="E240" s="1">
        <f t="shared" si="73"/>
        <v>2063.02</v>
      </c>
      <c r="F240" s="1">
        <v>13.44</v>
      </c>
      <c r="G240" s="2">
        <f aca="true" t="shared" si="80" ref="G240:G303">E240*F240</f>
        <v>27726.9888</v>
      </c>
      <c r="H240" s="2">
        <f t="shared" si="63"/>
        <v>166361.9328</v>
      </c>
      <c r="I240" s="2">
        <f t="shared" si="70"/>
        <v>13.44</v>
      </c>
      <c r="J240" s="2">
        <f t="shared" si="71"/>
        <v>27726.9888</v>
      </c>
      <c r="K240" s="2">
        <f t="shared" si="64"/>
        <v>166361.9328</v>
      </c>
      <c r="L240" s="11">
        <f t="shared" si="68"/>
        <v>332723.8656</v>
      </c>
      <c r="M240" s="26">
        <v>-59298.84220000001</v>
      </c>
      <c r="N240" s="29">
        <f t="shared" si="69"/>
        <v>273425.0234</v>
      </c>
      <c r="O240" s="1">
        <v>0</v>
      </c>
      <c r="P240" s="1">
        <v>8705.93</v>
      </c>
      <c r="Q240" s="1">
        <v>0</v>
      </c>
      <c r="R240" s="1">
        <v>14136.32</v>
      </c>
      <c r="S240" s="61">
        <v>0</v>
      </c>
      <c r="T240" s="1">
        <v>60882.11</v>
      </c>
      <c r="U240" s="28">
        <v>0</v>
      </c>
      <c r="V240" s="28">
        <v>8705.93</v>
      </c>
      <c r="W240" s="54">
        <v>0</v>
      </c>
      <c r="X240" s="54">
        <v>13086.71</v>
      </c>
      <c r="Y240" s="1">
        <v>0</v>
      </c>
      <c r="Z240" s="1">
        <v>13042.06</v>
      </c>
      <c r="AA240" s="28">
        <v>0</v>
      </c>
      <c r="AB240" s="28">
        <v>21133.525</v>
      </c>
      <c r="AC240" s="62">
        <v>0</v>
      </c>
      <c r="AD240" s="62">
        <v>15017.99</v>
      </c>
      <c r="AE240" s="28">
        <v>0</v>
      </c>
      <c r="AF240" s="28">
        <v>20285.05</v>
      </c>
      <c r="AG240" s="28">
        <v>0</v>
      </c>
      <c r="AH240" s="28">
        <v>17206.16</v>
      </c>
      <c r="AI240" s="1">
        <v>0</v>
      </c>
      <c r="AJ240" s="1">
        <v>11014.08</v>
      </c>
      <c r="AK240" s="1">
        <v>0</v>
      </c>
      <c r="AL240" s="1">
        <v>13250.85</v>
      </c>
      <c r="AM240" s="8">
        <f t="shared" si="65"/>
        <v>0</v>
      </c>
      <c r="AN240" s="8">
        <f t="shared" si="66"/>
        <v>216466.71499999997</v>
      </c>
      <c r="AO240" s="23">
        <f t="shared" si="67"/>
        <v>216466.71499999997</v>
      </c>
      <c r="AP240" s="9"/>
      <c r="AQ240" s="9"/>
      <c r="AR240" s="9"/>
      <c r="AS240" s="9"/>
      <c r="AT240" s="9">
        <f t="shared" si="75"/>
        <v>26.81926</v>
      </c>
      <c r="AU240" s="9">
        <f t="shared" si="79"/>
        <v>216466.71499999997</v>
      </c>
      <c r="AV240" s="2">
        <f t="shared" si="78"/>
        <v>330.0832</v>
      </c>
      <c r="AW240" s="2">
        <v>1340.96</v>
      </c>
      <c r="AX240" s="1">
        <v>137639.33</v>
      </c>
      <c r="AY240" s="1"/>
      <c r="AZ240" s="26">
        <f t="shared" si="72"/>
        <v>-79009.97839999995</v>
      </c>
      <c r="BA240" s="81">
        <v>129225.95</v>
      </c>
      <c r="BB240" s="1"/>
    </row>
    <row r="241" spans="1:54" ht="15">
      <c r="A241" s="1">
        <v>234</v>
      </c>
      <c r="B241" s="1" t="s">
        <v>208</v>
      </c>
      <c r="C241" s="1">
        <v>2958.2</v>
      </c>
      <c r="D241" s="1">
        <v>473.7</v>
      </c>
      <c r="E241" s="1">
        <f t="shared" si="73"/>
        <v>3431.8999999999996</v>
      </c>
      <c r="F241" s="1">
        <v>13.44</v>
      </c>
      <c r="G241" s="2">
        <f t="shared" si="80"/>
        <v>46124.73599999999</v>
      </c>
      <c r="H241" s="2">
        <f t="shared" si="63"/>
        <v>276748.41599999997</v>
      </c>
      <c r="I241" s="2">
        <f t="shared" si="70"/>
        <v>13.44</v>
      </c>
      <c r="J241" s="2">
        <f t="shared" si="71"/>
        <v>46124.73599999999</v>
      </c>
      <c r="K241" s="2">
        <f t="shared" si="64"/>
        <v>276748.41599999997</v>
      </c>
      <c r="L241" s="11">
        <f t="shared" si="68"/>
        <v>553496.8319999999</v>
      </c>
      <c r="M241" s="26">
        <v>-48557.96620000012</v>
      </c>
      <c r="N241" s="29">
        <f t="shared" si="69"/>
        <v>504938.8657999998</v>
      </c>
      <c r="O241" s="1">
        <v>5609.78</v>
      </c>
      <c r="P241" s="1">
        <v>8691.52</v>
      </c>
      <c r="Q241" s="1">
        <v>6746.01</v>
      </c>
      <c r="R241" s="1">
        <v>11121.92</v>
      </c>
      <c r="S241" s="61">
        <v>43677.004</v>
      </c>
      <c r="T241" s="1">
        <v>11763.9</v>
      </c>
      <c r="U241" s="28">
        <v>5609.784</v>
      </c>
      <c r="V241" s="28">
        <v>11804.06</v>
      </c>
      <c r="W241" s="54">
        <v>18854.82</v>
      </c>
      <c r="X241" s="54">
        <v>8691.52</v>
      </c>
      <c r="Y241" s="1">
        <v>16142.77</v>
      </c>
      <c r="Z241" s="1">
        <v>8691.52</v>
      </c>
      <c r="AA241" s="28">
        <v>30728.07</v>
      </c>
      <c r="AB241" s="28">
        <v>16446.238</v>
      </c>
      <c r="AC241" s="62">
        <v>23629.99</v>
      </c>
      <c r="AD241" s="62">
        <v>28701.88</v>
      </c>
      <c r="AE241" s="28">
        <v>27816.9</v>
      </c>
      <c r="AF241" s="28">
        <v>20028.89</v>
      </c>
      <c r="AG241" s="28">
        <v>27067.854</v>
      </c>
      <c r="AH241" s="28">
        <v>19679.15</v>
      </c>
      <c r="AI241" s="1">
        <v>27267.51</v>
      </c>
      <c r="AJ241" s="1">
        <v>8691.52</v>
      </c>
      <c r="AK241" s="1">
        <v>10528.33</v>
      </c>
      <c r="AL241" s="1">
        <v>8691.52</v>
      </c>
      <c r="AM241" s="8">
        <f t="shared" si="65"/>
        <v>243678.822</v>
      </c>
      <c r="AN241" s="8">
        <f t="shared" si="66"/>
        <v>163003.63799999998</v>
      </c>
      <c r="AO241" s="23">
        <f t="shared" si="67"/>
        <v>406682.45999999996</v>
      </c>
      <c r="AP241" s="9"/>
      <c r="AQ241" s="9">
        <f>(1725-680)</f>
        <v>1045</v>
      </c>
      <c r="AR241" s="9"/>
      <c r="AS241" s="9"/>
      <c r="AT241" s="9">
        <f t="shared" si="75"/>
        <v>44.61469999999999</v>
      </c>
      <c r="AU241" s="9">
        <f t="shared" si="79"/>
        <v>407727.45999999996</v>
      </c>
      <c r="AV241" s="2">
        <f t="shared" si="78"/>
        <v>549.1039999999999</v>
      </c>
      <c r="AW241" s="2"/>
      <c r="AX241" s="1">
        <v>82059.37</v>
      </c>
      <c r="AY241" s="1"/>
      <c r="AZ241" s="26">
        <f t="shared" si="72"/>
        <v>15701.139799999837</v>
      </c>
      <c r="BA241" s="81">
        <v>132398.59</v>
      </c>
      <c r="BB241" s="1"/>
    </row>
    <row r="242" spans="1:54" ht="15">
      <c r="A242" s="1">
        <v>235</v>
      </c>
      <c r="B242" s="1" t="s">
        <v>209</v>
      </c>
      <c r="C242" s="1">
        <v>2642</v>
      </c>
      <c r="D242" s="1">
        <v>495.9</v>
      </c>
      <c r="E242" s="1">
        <f t="shared" si="73"/>
        <v>3137.9</v>
      </c>
      <c r="F242" s="1">
        <v>13.82</v>
      </c>
      <c r="G242" s="2">
        <f t="shared" si="80"/>
        <v>43365.778000000006</v>
      </c>
      <c r="H242" s="2">
        <f t="shared" si="63"/>
        <v>260194.66800000003</v>
      </c>
      <c r="I242" s="2">
        <f t="shared" si="70"/>
        <v>13.82</v>
      </c>
      <c r="J242" s="2">
        <f t="shared" si="71"/>
        <v>43365.778000000006</v>
      </c>
      <c r="K242" s="2">
        <f t="shared" si="64"/>
        <v>260194.66800000003</v>
      </c>
      <c r="L242" s="11">
        <f t="shared" si="68"/>
        <v>520389.33600000007</v>
      </c>
      <c r="M242" s="26">
        <v>-72173.1984</v>
      </c>
      <c r="N242" s="29">
        <f t="shared" si="69"/>
        <v>448216.1376000001</v>
      </c>
      <c r="O242" s="1">
        <v>0</v>
      </c>
      <c r="P242" s="1">
        <v>14211.98</v>
      </c>
      <c r="Q242" s="1">
        <v>0</v>
      </c>
      <c r="R242" s="1">
        <v>63459.63</v>
      </c>
      <c r="S242" s="61">
        <v>0</v>
      </c>
      <c r="T242" s="1">
        <v>31220.66</v>
      </c>
      <c r="U242" s="28">
        <v>0</v>
      </c>
      <c r="V242" s="28">
        <v>26902.64</v>
      </c>
      <c r="W242" s="54">
        <v>0</v>
      </c>
      <c r="X242" s="54">
        <v>26961.51</v>
      </c>
      <c r="Y242" s="1">
        <v>0</v>
      </c>
      <c r="Z242" s="1">
        <v>49213.78</v>
      </c>
      <c r="AA242" s="28">
        <v>0</v>
      </c>
      <c r="AB242" s="28">
        <v>42082.325</v>
      </c>
      <c r="AC242" s="62">
        <v>0</v>
      </c>
      <c r="AD242" s="62">
        <v>21088.62</v>
      </c>
      <c r="AE242" s="28">
        <v>0</v>
      </c>
      <c r="AF242" s="28">
        <v>43325.36</v>
      </c>
      <c r="AG242" s="28">
        <v>0</v>
      </c>
      <c r="AH242" s="28">
        <v>40956.48</v>
      </c>
      <c r="AI242" s="1">
        <v>0</v>
      </c>
      <c r="AJ242" s="1">
        <v>21625.66</v>
      </c>
      <c r="AK242" s="1">
        <v>0</v>
      </c>
      <c r="AL242" s="1">
        <v>24314.28</v>
      </c>
      <c r="AM242" s="8">
        <f t="shared" si="65"/>
        <v>0</v>
      </c>
      <c r="AN242" s="8">
        <f t="shared" si="66"/>
        <v>405362.92499999993</v>
      </c>
      <c r="AO242" s="23">
        <f t="shared" si="67"/>
        <v>405362.92499999993</v>
      </c>
      <c r="AP242" s="9"/>
      <c r="AQ242" s="9"/>
      <c r="AR242" s="9"/>
      <c r="AS242" s="9"/>
      <c r="AT242" s="9">
        <f t="shared" si="75"/>
        <v>40.792699999999996</v>
      </c>
      <c r="AU242" s="9">
        <f>AO242+AP242+AQ242+AR242+AS242+AT242</f>
        <v>405403.7176999999</v>
      </c>
      <c r="AV242" s="2">
        <f t="shared" si="78"/>
        <v>502.064</v>
      </c>
      <c r="AW242" s="2">
        <v>2065.31</v>
      </c>
      <c r="AX242" s="1">
        <v>24773.16</v>
      </c>
      <c r="AY242" s="1"/>
      <c r="AZ242" s="26">
        <f t="shared" si="72"/>
        <v>20606.633900000154</v>
      </c>
      <c r="BA242" s="81">
        <v>234278.37</v>
      </c>
      <c r="BB242" s="1"/>
    </row>
    <row r="243" spans="1:54" ht="15">
      <c r="A243" s="1">
        <v>236</v>
      </c>
      <c r="B243" s="1" t="s">
        <v>210</v>
      </c>
      <c r="C243" s="1">
        <v>3880.09</v>
      </c>
      <c r="D243" s="1">
        <v>623.2</v>
      </c>
      <c r="E243" s="1">
        <f t="shared" si="73"/>
        <v>4503.29</v>
      </c>
      <c r="F243" s="1">
        <v>13.82</v>
      </c>
      <c r="G243" s="2">
        <f t="shared" si="80"/>
        <v>62235.4678</v>
      </c>
      <c r="H243" s="2">
        <f t="shared" si="63"/>
        <v>373412.8068</v>
      </c>
      <c r="I243" s="2">
        <f t="shared" si="70"/>
        <v>13.82</v>
      </c>
      <c r="J243" s="2">
        <f t="shared" si="71"/>
        <v>62235.4678</v>
      </c>
      <c r="K243" s="2">
        <f t="shared" si="64"/>
        <v>373412.8068</v>
      </c>
      <c r="L243" s="11">
        <f t="shared" si="68"/>
        <v>746825.6136</v>
      </c>
      <c r="M243" s="26"/>
      <c r="N243" s="29">
        <f t="shared" si="69"/>
        <v>746825.6136</v>
      </c>
      <c r="O243" s="1">
        <v>25719.57</v>
      </c>
      <c r="P243" s="1">
        <v>11611.08</v>
      </c>
      <c r="Q243" s="1">
        <v>9129.55</v>
      </c>
      <c r="R243" s="1">
        <v>14242.41</v>
      </c>
      <c r="S243" s="61">
        <v>30609.53</v>
      </c>
      <c r="T243" s="1">
        <v>11611.08</v>
      </c>
      <c r="U243" s="28">
        <v>8199.57</v>
      </c>
      <c r="V243" s="28">
        <v>11611.08</v>
      </c>
      <c r="W243" s="54">
        <v>26350.92</v>
      </c>
      <c r="X243" s="54">
        <v>13600.51</v>
      </c>
      <c r="Y243" s="1">
        <v>23370.35</v>
      </c>
      <c r="Z243" s="1">
        <v>11611.08</v>
      </c>
      <c r="AA243" s="28">
        <v>32510.2</v>
      </c>
      <c r="AB243" s="28">
        <v>57815.904</v>
      </c>
      <c r="AC243" s="62">
        <v>17025.32</v>
      </c>
      <c r="AD243" s="62">
        <v>22569.29</v>
      </c>
      <c r="AE243" s="28">
        <v>72066.87</v>
      </c>
      <c r="AF243" s="28">
        <v>35311.2</v>
      </c>
      <c r="AG243" s="28">
        <v>8518.07</v>
      </c>
      <c r="AH243" s="28">
        <v>17215.03</v>
      </c>
      <c r="AI243" s="1">
        <v>28184.93</v>
      </c>
      <c r="AJ243" s="1">
        <v>11611.08</v>
      </c>
      <c r="AK243" s="1">
        <v>12732.55</v>
      </c>
      <c r="AL243" s="1">
        <v>16772.68</v>
      </c>
      <c r="AM243" s="8">
        <f t="shared" si="65"/>
        <v>294417.43</v>
      </c>
      <c r="AN243" s="8">
        <f t="shared" si="66"/>
        <v>235582.424</v>
      </c>
      <c r="AO243" s="23">
        <f t="shared" si="67"/>
        <v>529999.854</v>
      </c>
      <c r="AP243" s="9"/>
      <c r="AQ243" s="9"/>
      <c r="AR243" s="9"/>
      <c r="AS243" s="9"/>
      <c r="AT243" s="9">
        <f t="shared" si="75"/>
        <v>58.54277</v>
      </c>
      <c r="AU243" s="9">
        <f>AO243+AP243+AQ243+AR243+AS243</f>
        <v>529999.854</v>
      </c>
      <c r="AV243" s="2">
        <f t="shared" si="78"/>
        <v>720.5264</v>
      </c>
      <c r="AW243" s="2"/>
      <c r="AX243" s="1">
        <v>-10368.45</v>
      </c>
      <c r="AY243" s="1"/>
      <c r="AZ243" s="26">
        <f t="shared" si="72"/>
        <v>227914.736</v>
      </c>
      <c r="BA243" s="81">
        <v>193082.53</v>
      </c>
      <c r="BB243" s="1"/>
    </row>
    <row r="244" spans="1:54" ht="15">
      <c r="A244" s="1">
        <v>237</v>
      </c>
      <c r="B244" s="1" t="s">
        <v>211</v>
      </c>
      <c r="C244" s="1">
        <v>4516.9</v>
      </c>
      <c r="D244" s="1">
        <v>0</v>
      </c>
      <c r="E244" s="1">
        <f t="shared" si="73"/>
        <v>4516.9</v>
      </c>
      <c r="F244" s="1">
        <v>13.82</v>
      </c>
      <c r="G244" s="2">
        <f t="shared" si="80"/>
        <v>62423.558</v>
      </c>
      <c r="H244" s="2">
        <f t="shared" si="63"/>
        <v>374541.348</v>
      </c>
      <c r="I244" s="2">
        <f t="shared" si="70"/>
        <v>13.82</v>
      </c>
      <c r="J244" s="2">
        <f t="shared" si="71"/>
        <v>62423.558</v>
      </c>
      <c r="K244" s="2">
        <f t="shared" si="64"/>
        <v>374541.348</v>
      </c>
      <c r="L244" s="11">
        <f t="shared" si="68"/>
        <v>749082.696</v>
      </c>
      <c r="M244" s="26"/>
      <c r="N244" s="29">
        <f t="shared" si="69"/>
        <v>749082.696</v>
      </c>
      <c r="O244" s="1">
        <v>7989.43</v>
      </c>
      <c r="P244" s="1">
        <v>11613.81</v>
      </c>
      <c r="Q244" s="1">
        <v>7989.43</v>
      </c>
      <c r="R244" s="1">
        <v>11613.81</v>
      </c>
      <c r="S244" s="61">
        <v>16024.856</v>
      </c>
      <c r="T244" s="1">
        <v>28457.74</v>
      </c>
      <c r="U244" s="28">
        <v>9248.466</v>
      </c>
      <c r="V244" s="28">
        <v>21838.37</v>
      </c>
      <c r="W244" s="54">
        <v>17017.026</v>
      </c>
      <c r="X244" s="54">
        <v>11613.81</v>
      </c>
      <c r="Y244" s="1">
        <v>31451.57</v>
      </c>
      <c r="Z244" s="1">
        <v>11613.81</v>
      </c>
      <c r="AA244" s="28">
        <v>50130.876000000004</v>
      </c>
      <c r="AB244" s="28">
        <v>11613.812</v>
      </c>
      <c r="AC244" s="62">
        <v>20376.306</v>
      </c>
      <c r="AD244" s="62">
        <v>39570.07</v>
      </c>
      <c r="AE244" s="28">
        <v>66993.45</v>
      </c>
      <c r="AF244" s="28">
        <v>15613.29</v>
      </c>
      <c r="AG244" s="28">
        <v>11986.155999999999</v>
      </c>
      <c r="AH244" s="28">
        <v>48132.81</v>
      </c>
      <c r="AI244" s="1">
        <v>11212.34</v>
      </c>
      <c r="AJ244" s="1">
        <v>21636.44</v>
      </c>
      <c r="AK244" s="1">
        <v>9580.15</v>
      </c>
      <c r="AL244" s="1">
        <v>12947</v>
      </c>
      <c r="AM244" s="8">
        <f t="shared" si="65"/>
        <v>260000.05599999995</v>
      </c>
      <c r="AN244" s="8">
        <f t="shared" si="66"/>
        <v>246264.772</v>
      </c>
      <c r="AO244" s="23">
        <f t="shared" si="67"/>
        <v>506264.828</v>
      </c>
      <c r="AP244" s="9"/>
      <c r="AQ244" s="9"/>
      <c r="AR244" s="9"/>
      <c r="AS244" s="9"/>
      <c r="AT244" s="9">
        <f t="shared" si="75"/>
        <v>58.719699999999996</v>
      </c>
      <c r="AU244" s="9">
        <f>AO244+AP244+AQ244+AR244+AS244</f>
        <v>506264.828</v>
      </c>
      <c r="AV244" s="2">
        <f t="shared" si="78"/>
        <v>722.704</v>
      </c>
      <c r="AW244" s="2"/>
      <c r="AX244" s="1">
        <v>4622.28</v>
      </c>
      <c r="AY244" s="1"/>
      <c r="AZ244" s="26">
        <f t="shared" si="72"/>
        <v>238918.29200000002</v>
      </c>
      <c r="BA244" s="81">
        <v>216536.79</v>
      </c>
      <c r="BB244" s="1"/>
    </row>
    <row r="245" spans="1:54" ht="15">
      <c r="A245" s="1">
        <v>238</v>
      </c>
      <c r="B245" s="1" t="s">
        <v>212</v>
      </c>
      <c r="C245" s="1">
        <v>4586.6</v>
      </c>
      <c r="D245" s="1">
        <v>252.3</v>
      </c>
      <c r="E245" s="1">
        <f t="shared" si="73"/>
        <v>4838.900000000001</v>
      </c>
      <c r="F245" s="1">
        <v>13.78</v>
      </c>
      <c r="G245" s="2">
        <f t="shared" si="80"/>
        <v>66680.042</v>
      </c>
      <c r="H245" s="2">
        <f t="shared" si="63"/>
        <v>400080.252</v>
      </c>
      <c r="I245" s="2">
        <f t="shared" si="70"/>
        <v>13.78</v>
      </c>
      <c r="J245" s="2">
        <f t="shared" si="71"/>
        <v>66680.042</v>
      </c>
      <c r="K245" s="2">
        <f t="shared" si="64"/>
        <v>400080.252</v>
      </c>
      <c r="L245" s="11">
        <f t="shared" si="68"/>
        <v>800160.504</v>
      </c>
      <c r="M245" s="26"/>
      <c r="N245" s="29">
        <f t="shared" si="69"/>
        <v>800160.504</v>
      </c>
      <c r="O245" s="1">
        <v>21233.73</v>
      </c>
      <c r="P245" s="1">
        <v>14140.89</v>
      </c>
      <c r="Q245" s="1">
        <v>11214.6</v>
      </c>
      <c r="R245" s="1">
        <v>14207</v>
      </c>
      <c r="S245" s="61">
        <v>35125.506</v>
      </c>
      <c r="T245" s="1">
        <v>25965.68</v>
      </c>
      <c r="U245" s="28">
        <v>10973.506</v>
      </c>
      <c r="V245" s="28">
        <v>30146.06</v>
      </c>
      <c r="W245" s="54">
        <v>44447.58600000001</v>
      </c>
      <c r="X245" s="54">
        <v>12399.72</v>
      </c>
      <c r="Y245" s="1">
        <v>86856.43</v>
      </c>
      <c r="Z245" s="1">
        <v>12399.72</v>
      </c>
      <c r="AA245" s="28">
        <v>34178.046</v>
      </c>
      <c r="AB245" s="28">
        <v>12399.724</v>
      </c>
      <c r="AC245" s="62">
        <v>48257.936</v>
      </c>
      <c r="AD245" s="62">
        <v>12399.72</v>
      </c>
      <c r="AE245" s="28">
        <v>55030.42</v>
      </c>
      <c r="AF245" s="28">
        <v>23863.99</v>
      </c>
      <c r="AG245" s="28">
        <v>17171.096</v>
      </c>
      <c r="AH245" s="28">
        <v>20670.05</v>
      </c>
      <c r="AI245" s="1">
        <v>9005.84</v>
      </c>
      <c r="AJ245" s="1">
        <v>14538.8</v>
      </c>
      <c r="AK245" s="1">
        <v>17790.16</v>
      </c>
      <c r="AL245" s="1">
        <v>12399.72</v>
      </c>
      <c r="AM245" s="8">
        <f t="shared" si="65"/>
        <v>391284.856</v>
      </c>
      <c r="AN245" s="8">
        <f t="shared" si="66"/>
        <v>205531.07399999996</v>
      </c>
      <c r="AO245" s="23">
        <f t="shared" si="67"/>
        <v>596815.9299999999</v>
      </c>
      <c r="AP245" s="9"/>
      <c r="AQ245" s="9"/>
      <c r="AR245" s="9"/>
      <c r="AS245" s="9"/>
      <c r="AT245" s="9">
        <f t="shared" si="75"/>
        <v>62.9057</v>
      </c>
      <c r="AU245" s="9">
        <f>AO245+AP245+AQ245+AR245+AS245</f>
        <v>596815.9299999999</v>
      </c>
      <c r="AV245" s="2">
        <f t="shared" si="78"/>
        <v>774.2240000000002</v>
      </c>
      <c r="AW245" s="2"/>
      <c r="AX245" s="1">
        <v>31160.82</v>
      </c>
      <c r="AY245" s="1"/>
      <c r="AZ245" s="26">
        <f t="shared" si="72"/>
        <v>172957.978</v>
      </c>
      <c r="BA245" s="81">
        <v>183129.18</v>
      </c>
      <c r="BB245" s="1"/>
    </row>
    <row r="246" spans="1:54" ht="15">
      <c r="A246" s="1">
        <v>239</v>
      </c>
      <c r="B246" s="1" t="s">
        <v>213</v>
      </c>
      <c r="C246" s="1">
        <v>3741.2</v>
      </c>
      <c r="D246" s="1">
        <v>0</v>
      </c>
      <c r="E246" s="1">
        <f t="shared" si="73"/>
        <v>3741.2</v>
      </c>
      <c r="F246" s="1">
        <v>14.41</v>
      </c>
      <c r="G246" s="2">
        <f t="shared" si="80"/>
        <v>53910.691999999995</v>
      </c>
      <c r="H246" s="2">
        <f t="shared" si="63"/>
        <v>323464.152</v>
      </c>
      <c r="I246" s="2">
        <f t="shared" si="70"/>
        <v>14.41</v>
      </c>
      <c r="J246" s="2">
        <f t="shared" si="71"/>
        <v>53910.691999999995</v>
      </c>
      <c r="K246" s="2">
        <f t="shared" si="64"/>
        <v>323464.152</v>
      </c>
      <c r="L246" s="11">
        <f t="shared" si="68"/>
        <v>646928.304</v>
      </c>
      <c r="M246" s="26">
        <v>-87868.03659999985</v>
      </c>
      <c r="N246" s="29">
        <f t="shared" si="69"/>
        <v>559060.2674000001</v>
      </c>
      <c r="O246" s="1">
        <v>23646.22</v>
      </c>
      <c r="P246" s="1">
        <v>20203.29</v>
      </c>
      <c r="Q246" s="1">
        <v>21779.27</v>
      </c>
      <c r="R246" s="1">
        <v>12770.64</v>
      </c>
      <c r="S246" s="61">
        <v>40977.068</v>
      </c>
      <c r="T246" s="1">
        <v>62750.07</v>
      </c>
      <c r="U246" s="28">
        <v>6136.387999999999</v>
      </c>
      <c r="V246" s="28">
        <v>14813.5</v>
      </c>
      <c r="W246" s="54">
        <v>151848.36499999996</v>
      </c>
      <c r="X246" s="54">
        <v>16474.71</v>
      </c>
      <c r="Y246" s="1">
        <v>11910.16</v>
      </c>
      <c r="Z246" s="1">
        <v>15474.83</v>
      </c>
      <c r="AA246" s="28">
        <v>18741.275</v>
      </c>
      <c r="AB246" s="28">
        <v>29663.875999999997</v>
      </c>
      <c r="AC246" s="62">
        <v>12212.814999999999</v>
      </c>
      <c r="AD246" s="62">
        <v>31222.32</v>
      </c>
      <c r="AE246" s="28">
        <v>35721.01</v>
      </c>
      <c r="AF246" s="28">
        <v>16809.47</v>
      </c>
      <c r="AG246" s="28">
        <v>189413.048</v>
      </c>
      <c r="AH246" s="28">
        <v>101179.84</v>
      </c>
      <c r="AI246" s="1">
        <v>9688.2</v>
      </c>
      <c r="AJ246" s="1">
        <v>73977.46</v>
      </c>
      <c r="AK246" s="1">
        <v>12126.91</v>
      </c>
      <c r="AL246" s="1">
        <v>11029.47</v>
      </c>
      <c r="AM246" s="8">
        <f t="shared" si="65"/>
        <v>534200.729</v>
      </c>
      <c r="AN246" s="8">
        <f t="shared" si="66"/>
        <v>406369.47599999997</v>
      </c>
      <c r="AO246" s="23">
        <f t="shared" si="67"/>
        <v>940570.2050000001</v>
      </c>
      <c r="AP246" s="9"/>
      <c r="AQ246" s="9">
        <f>1725+(46075.19-27195.43)+1725</f>
        <v>22329.760000000002</v>
      </c>
      <c r="AR246" s="9"/>
      <c r="AS246" s="9"/>
      <c r="AT246" s="9">
        <f t="shared" si="75"/>
        <v>48.6356</v>
      </c>
      <c r="AU246" s="9">
        <f>AO246+AP246+AQ246+AR246+AS246+AT246</f>
        <v>962948.6006000001</v>
      </c>
      <c r="AV246" s="2">
        <f t="shared" si="78"/>
        <v>598.592</v>
      </c>
      <c r="AW246" s="2"/>
      <c r="AX246" s="1">
        <v>-7898.23</v>
      </c>
      <c r="AY246" s="1"/>
      <c r="AZ246" s="26">
        <f t="shared" si="72"/>
        <v>-395391.5112</v>
      </c>
      <c r="BA246" s="81">
        <v>156543.29</v>
      </c>
      <c r="BB246" s="1"/>
    </row>
    <row r="247" spans="1:54" ht="15">
      <c r="A247" s="1">
        <v>240</v>
      </c>
      <c r="B247" s="1" t="s">
        <v>214</v>
      </c>
      <c r="C247" s="1">
        <v>4571.5</v>
      </c>
      <c r="D247" s="1">
        <v>324.8</v>
      </c>
      <c r="E247" s="1">
        <f t="shared" si="73"/>
        <v>4896.3</v>
      </c>
      <c r="F247" s="1">
        <v>13.78</v>
      </c>
      <c r="G247" s="2">
        <f t="shared" si="80"/>
        <v>67471.014</v>
      </c>
      <c r="H247" s="2">
        <f t="shared" si="63"/>
        <v>404826.084</v>
      </c>
      <c r="I247" s="2">
        <f t="shared" si="70"/>
        <v>13.78</v>
      </c>
      <c r="J247" s="2">
        <f t="shared" si="71"/>
        <v>67471.014</v>
      </c>
      <c r="K247" s="2">
        <f t="shared" si="64"/>
        <v>404826.084</v>
      </c>
      <c r="L247" s="11">
        <f t="shared" si="68"/>
        <v>809652.168</v>
      </c>
      <c r="M247" s="26"/>
      <c r="N247" s="29">
        <f t="shared" si="69"/>
        <v>809652.168</v>
      </c>
      <c r="O247" s="1">
        <v>122729.63</v>
      </c>
      <c r="P247" s="1">
        <v>17551.01</v>
      </c>
      <c r="Q247" s="1">
        <v>117871.22</v>
      </c>
      <c r="R247" s="1">
        <v>12135.63</v>
      </c>
      <c r="S247" s="61">
        <v>16615.348</v>
      </c>
      <c r="T247" s="1">
        <v>12135.63</v>
      </c>
      <c r="U247" s="28">
        <v>8661.318</v>
      </c>
      <c r="V247" s="28">
        <v>21490.86</v>
      </c>
      <c r="W247" s="54">
        <v>139859.868</v>
      </c>
      <c r="X247" s="54">
        <v>18171.55</v>
      </c>
      <c r="Y247" s="1">
        <v>56973.35</v>
      </c>
      <c r="Z247" s="1">
        <v>12135.63</v>
      </c>
      <c r="AA247" s="28">
        <v>74747.018</v>
      </c>
      <c r="AB247" s="28">
        <v>12135.632</v>
      </c>
      <c r="AC247" s="62">
        <v>18448.118</v>
      </c>
      <c r="AD247" s="62">
        <v>22683.82</v>
      </c>
      <c r="AE247" s="28">
        <v>19355.22</v>
      </c>
      <c r="AF247" s="28">
        <v>20270.93</v>
      </c>
      <c r="AG247" s="28">
        <v>68686.068</v>
      </c>
      <c r="AH247" s="28">
        <v>14104.48</v>
      </c>
      <c r="AI247" s="1">
        <v>8661.32</v>
      </c>
      <c r="AJ247" s="1">
        <v>12802.22</v>
      </c>
      <c r="AK247" s="1">
        <v>9625.35</v>
      </c>
      <c r="AL247" s="1">
        <v>12802.22</v>
      </c>
      <c r="AM247" s="8">
        <f t="shared" si="65"/>
        <v>662233.8279999999</v>
      </c>
      <c r="AN247" s="8">
        <f t="shared" si="66"/>
        <v>188419.612</v>
      </c>
      <c r="AO247" s="23">
        <f t="shared" si="67"/>
        <v>850653.4399999998</v>
      </c>
      <c r="AP247" s="9"/>
      <c r="AQ247" s="9"/>
      <c r="AR247" s="9"/>
      <c r="AS247" s="9"/>
      <c r="AT247" s="9">
        <f t="shared" si="75"/>
        <v>63.6519</v>
      </c>
      <c r="AU247" s="9">
        <f>AO247+AP247+AQ247+AR247+AS247</f>
        <v>850653.4399999998</v>
      </c>
      <c r="AV247" s="2">
        <f t="shared" si="78"/>
        <v>783.408</v>
      </c>
      <c r="AW247" s="2"/>
      <c r="AX247" s="1">
        <v>-25863.09</v>
      </c>
      <c r="AY247" s="1"/>
      <c r="AZ247" s="26">
        <f t="shared" si="72"/>
        <v>-14354.773999999881</v>
      </c>
      <c r="BA247" s="81">
        <v>141597.7</v>
      </c>
      <c r="BB247" s="1"/>
    </row>
    <row r="248" spans="1:54" ht="15">
      <c r="A248" s="1">
        <v>241</v>
      </c>
      <c r="B248" s="1" t="s">
        <v>215</v>
      </c>
      <c r="C248" s="1">
        <v>4158.1</v>
      </c>
      <c r="D248" s="1">
        <v>365.6</v>
      </c>
      <c r="E248" s="1">
        <f t="shared" si="73"/>
        <v>4523.700000000001</v>
      </c>
      <c r="F248" s="1">
        <v>13.78</v>
      </c>
      <c r="G248" s="2">
        <f t="shared" si="80"/>
        <v>62336.58600000001</v>
      </c>
      <c r="H248" s="2">
        <f t="shared" si="63"/>
        <v>374019.51600000006</v>
      </c>
      <c r="I248" s="2">
        <f t="shared" si="70"/>
        <v>13.78</v>
      </c>
      <c r="J248" s="2">
        <f t="shared" si="71"/>
        <v>62336.58600000001</v>
      </c>
      <c r="K248" s="2">
        <f t="shared" si="64"/>
        <v>374019.51600000006</v>
      </c>
      <c r="L248" s="11">
        <f t="shared" si="68"/>
        <v>748039.0320000001</v>
      </c>
      <c r="M248" s="26"/>
      <c r="N248" s="29">
        <f t="shared" si="69"/>
        <v>748039.0320000001</v>
      </c>
      <c r="O248" s="1">
        <v>0</v>
      </c>
      <c r="P248" s="1">
        <v>35627.27</v>
      </c>
      <c r="Q248" s="1">
        <v>0</v>
      </c>
      <c r="R248" s="1">
        <v>88951.48</v>
      </c>
      <c r="S248" s="61">
        <v>0</v>
      </c>
      <c r="T248" s="1">
        <v>22697.65</v>
      </c>
      <c r="U248" s="28">
        <v>0</v>
      </c>
      <c r="V248" s="28">
        <v>19638.34</v>
      </c>
      <c r="W248" s="54">
        <v>0</v>
      </c>
      <c r="X248" s="54">
        <v>28683.74</v>
      </c>
      <c r="Y248" s="1">
        <v>0</v>
      </c>
      <c r="Z248" s="1">
        <v>51576.22</v>
      </c>
      <c r="AA248" s="28">
        <v>0</v>
      </c>
      <c r="AB248" s="28">
        <v>36564.275</v>
      </c>
      <c r="AC248" s="62">
        <v>0</v>
      </c>
      <c r="AD248" s="62">
        <v>52556.01</v>
      </c>
      <c r="AE248" s="28">
        <v>0</v>
      </c>
      <c r="AF248" s="28">
        <v>67557.44</v>
      </c>
      <c r="AG248" s="28">
        <v>0</v>
      </c>
      <c r="AH248" s="28">
        <v>38485.61</v>
      </c>
      <c r="AI248" s="1">
        <v>0</v>
      </c>
      <c r="AJ248" s="1">
        <v>36405.52</v>
      </c>
      <c r="AK248" s="1">
        <v>0</v>
      </c>
      <c r="AL248" s="1">
        <v>41091.1</v>
      </c>
      <c r="AM248" s="8">
        <f t="shared" si="65"/>
        <v>0</v>
      </c>
      <c r="AN248" s="8">
        <f t="shared" si="66"/>
        <v>519834.65499999997</v>
      </c>
      <c r="AO248" s="23">
        <f t="shared" si="67"/>
        <v>519834.65499999997</v>
      </c>
      <c r="AP248" s="9"/>
      <c r="AQ248" s="9"/>
      <c r="AR248" s="9"/>
      <c r="AS248" s="9"/>
      <c r="AT248" s="9">
        <f t="shared" si="75"/>
        <v>58.80810000000001</v>
      </c>
      <c r="AU248" s="9">
        <f>AO248+AP248+AQ248+AR248+AS248+AT248</f>
        <v>519893.4631</v>
      </c>
      <c r="AV248" s="2">
        <f t="shared" si="78"/>
        <v>723.7920000000001</v>
      </c>
      <c r="AW248" s="2">
        <v>2941.06</v>
      </c>
      <c r="AX248" s="1">
        <v>-31526.01</v>
      </c>
      <c r="AY248" s="1"/>
      <c r="AZ248" s="26">
        <f t="shared" si="72"/>
        <v>263336.43090000015</v>
      </c>
      <c r="BA248" s="81">
        <v>178321.97</v>
      </c>
      <c r="BB248" s="1"/>
    </row>
    <row r="249" spans="1:54" ht="15">
      <c r="A249" s="1">
        <v>242</v>
      </c>
      <c r="B249" s="1" t="s">
        <v>216</v>
      </c>
      <c r="C249" s="1">
        <v>2632.3</v>
      </c>
      <c r="D249" s="1">
        <v>0</v>
      </c>
      <c r="E249" s="1">
        <f t="shared" si="73"/>
        <v>2632.3</v>
      </c>
      <c r="F249" s="1">
        <v>14.41</v>
      </c>
      <c r="G249" s="2">
        <f t="shared" si="80"/>
        <v>37931.44300000001</v>
      </c>
      <c r="H249" s="2">
        <f t="shared" si="63"/>
        <v>227588.65800000005</v>
      </c>
      <c r="I249" s="2">
        <f t="shared" si="70"/>
        <v>14.41</v>
      </c>
      <c r="J249" s="2">
        <f t="shared" si="71"/>
        <v>37931.44300000001</v>
      </c>
      <c r="K249" s="2">
        <f t="shared" si="64"/>
        <v>227588.65800000005</v>
      </c>
      <c r="L249" s="11">
        <f t="shared" si="68"/>
        <v>455177.3160000001</v>
      </c>
      <c r="M249" s="26">
        <v>-521820.77580000006</v>
      </c>
      <c r="N249" s="29">
        <f t="shared" si="69"/>
        <v>-66643.45979999995</v>
      </c>
      <c r="O249" s="1">
        <v>29889.31</v>
      </c>
      <c r="P249" s="1">
        <v>8694.77</v>
      </c>
      <c r="Q249" s="1">
        <v>77448.52</v>
      </c>
      <c r="R249" s="1">
        <v>15856.81</v>
      </c>
      <c r="S249" s="61">
        <v>28241.888</v>
      </c>
      <c r="T249" s="1">
        <v>41509.36</v>
      </c>
      <c r="U249" s="28">
        <v>4316.807999999999</v>
      </c>
      <c r="V249" s="28">
        <v>26341.55</v>
      </c>
      <c r="W249" s="54">
        <v>8028.21</v>
      </c>
      <c r="X249" s="54">
        <v>29959.6</v>
      </c>
      <c r="Y249" s="1">
        <v>8028.21</v>
      </c>
      <c r="Z249" s="1">
        <v>15059.81</v>
      </c>
      <c r="AA249" s="28">
        <v>10789.54</v>
      </c>
      <c r="AB249" s="28">
        <v>8694.766</v>
      </c>
      <c r="AC249" s="62">
        <v>8028.21</v>
      </c>
      <c r="AD249" s="62">
        <v>16550.3</v>
      </c>
      <c r="AE249" s="28">
        <v>25024.41</v>
      </c>
      <c r="AF249" s="28">
        <v>9589.57</v>
      </c>
      <c r="AG249" s="28">
        <v>134022.188</v>
      </c>
      <c r="AH249" s="28">
        <v>9837.68</v>
      </c>
      <c r="AI249" s="1">
        <v>4316.81</v>
      </c>
      <c r="AJ249" s="1">
        <v>55935.14</v>
      </c>
      <c r="AK249" s="1">
        <v>10336.97</v>
      </c>
      <c r="AL249" s="1">
        <v>12329.87</v>
      </c>
      <c r="AM249" s="8">
        <f t="shared" si="65"/>
        <v>348471.07399999996</v>
      </c>
      <c r="AN249" s="8">
        <f t="shared" si="66"/>
        <v>250359.22599999997</v>
      </c>
      <c r="AO249" s="23">
        <f t="shared" si="67"/>
        <v>598830.2999999999</v>
      </c>
      <c r="AP249" s="9"/>
      <c r="AQ249" s="9"/>
      <c r="AR249" s="9"/>
      <c r="AS249" s="9"/>
      <c r="AT249" s="9">
        <f t="shared" si="75"/>
        <v>34.2199</v>
      </c>
      <c r="AU249" s="9">
        <f>AO249+AP249+AQ249+AR249+AS249+AT249</f>
        <v>598864.5199</v>
      </c>
      <c r="AV249" s="2">
        <f t="shared" si="78"/>
        <v>421.16800000000006</v>
      </c>
      <c r="AW249" s="2"/>
      <c r="AX249" s="1">
        <v>-0.74</v>
      </c>
      <c r="AY249" s="1"/>
      <c r="AZ249" s="26">
        <f t="shared" si="72"/>
        <v>-665086.0717</v>
      </c>
      <c r="BA249" s="81">
        <v>247132.89</v>
      </c>
      <c r="BB249" s="1"/>
    </row>
    <row r="250" spans="1:54" ht="15">
      <c r="A250" s="1">
        <v>243</v>
      </c>
      <c r="B250" s="1" t="s">
        <v>217</v>
      </c>
      <c r="C250" s="1">
        <v>3008.8</v>
      </c>
      <c r="D250" s="1">
        <v>567.3</v>
      </c>
      <c r="E250" s="1">
        <f t="shared" si="73"/>
        <v>3576.1000000000004</v>
      </c>
      <c r="F250" s="1">
        <v>13.44</v>
      </c>
      <c r="G250" s="2">
        <f t="shared" si="80"/>
        <v>48062.784</v>
      </c>
      <c r="H250" s="2">
        <f t="shared" si="63"/>
        <v>288376.704</v>
      </c>
      <c r="I250" s="2">
        <f t="shared" si="70"/>
        <v>13.44</v>
      </c>
      <c r="J250" s="2">
        <f t="shared" si="71"/>
        <v>48062.784</v>
      </c>
      <c r="K250" s="2">
        <f t="shared" si="64"/>
        <v>288376.704</v>
      </c>
      <c r="L250" s="11">
        <f t="shared" si="68"/>
        <v>576753.408</v>
      </c>
      <c r="M250" s="26">
        <v>-20627.72419999999</v>
      </c>
      <c r="N250" s="29">
        <f t="shared" si="69"/>
        <v>556125.6838000001</v>
      </c>
      <c r="O250" s="1">
        <v>6625.14</v>
      </c>
      <c r="P250" s="1">
        <v>9106.67</v>
      </c>
      <c r="Q250" s="1">
        <v>5884.32</v>
      </c>
      <c r="R250" s="1">
        <v>9106.67</v>
      </c>
      <c r="S250" s="61">
        <v>70379.38</v>
      </c>
      <c r="T250" s="1">
        <v>9106.67</v>
      </c>
      <c r="U250" s="28">
        <v>7563.04</v>
      </c>
      <c r="V250" s="28">
        <v>9106.67</v>
      </c>
      <c r="W250" s="54">
        <v>10943.4</v>
      </c>
      <c r="X250" s="54">
        <v>9944.52</v>
      </c>
      <c r="Y250" s="1">
        <v>10943.4</v>
      </c>
      <c r="Z250" s="1">
        <v>9539.45</v>
      </c>
      <c r="AA250" s="28">
        <v>10943.4</v>
      </c>
      <c r="AB250" s="28">
        <v>9106.67</v>
      </c>
      <c r="AC250" s="62">
        <v>10943.4</v>
      </c>
      <c r="AD250" s="62">
        <v>17230.63</v>
      </c>
      <c r="AE250" s="28">
        <v>10943.4</v>
      </c>
      <c r="AF250" s="28">
        <v>31852.88</v>
      </c>
      <c r="AG250" s="28">
        <v>11206.98</v>
      </c>
      <c r="AH250" s="28">
        <v>45401.71</v>
      </c>
      <c r="AI250" s="1">
        <v>12682.9</v>
      </c>
      <c r="AJ250" s="1">
        <v>15739.28</v>
      </c>
      <c r="AK250" s="1">
        <v>29582.85</v>
      </c>
      <c r="AL250" s="1">
        <v>27353.53</v>
      </c>
      <c r="AM250" s="8">
        <f t="shared" si="65"/>
        <v>198641.61</v>
      </c>
      <c r="AN250" s="8">
        <f t="shared" si="66"/>
        <v>202595.35</v>
      </c>
      <c r="AO250" s="23">
        <f t="shared" si="67"/>
        <v>401236.95999999996</v>
      </c>
      <c r="AP250" s="9"/>
      <c r="AQ250" s="9">
        <f>1725+1725+1725+1725</f>
        <v>6900</v>
      </c>
      <c r="AR250" s="9"/>
      <c r="AS250" s="9"/>
      <c r="AT250" s="9">
        <f t="shared" si="75"/>
        <v>46.4893</v>
      </c>
      <c r="AU250" s="9">
        <f>AO250+AP250+AQ250+AR250+AS250</f>
        <v>408136.95999999996</v>
      </c>
      <c r="AV250" s="2">
        <f t="shared" si="78"/>
        <v>572.176</v>
      </c>
      <c r="AW250" s="2"/>
      <c r="AX250" s="1">
        <v>29389.11</v>
      </c>
      <c r="AY250" s="1"/>
      <c r="AZ250" s="26">
        <f t="shared" si="72"/>
        <v>119171.78980000016</v>
      </c>
      <c r="BA250" s="81">
        <v>131980.55</v>
      </c>
      <c r="BB250" s="1"/>
    </row>
    <row r="251" spans="1:54" ht="15">
      <c r="A251" s="1">
        <v>244</v>
      </c>
      <c r="B251" s="1" t="s">
        <v>218</v>
      </c>
      <c r="C251" s="1">
        <v>2691.7</v>
      </c>
      <c r="D251" s="1">
        <v>687.4</v>
      </c>
      <c r="E251" s="1">
        <f t="shared" si="73"/>
        <v>3379.1</v>
      </c>
      <c r="F251" s="1">
        <v>13.44</v>
      </c>
      <c r="G251" s="2">
        <f t="shared" si="80"/>
        <v>45415.104</v>
      </c>
      <c r="H251" s="2">
        <f t="shared" si="63"/>
        <v>272490.624</v>
      </c>
      <c r="I251" s="2">
        <f t="shared" si="70"/>
        <v>13.44</v>
      </c>
      <c r="J251" s="2">
        <f t="shared" si="71"/>
        <v>45415.104</v>
      </c>
      <c r="K251" s="2">
        <f t="shared" si="64"/>
        <v>272490.624</v>
      </c>
      <c r="L251" s="11">
        <f t="shared" si="68"/>
        <v>544981.248</v>
      </c>
      <c r="M251" s="26">
        <v>-58617.469199999905</v>
      </c>
      <c r="N251" s="29">
        <f t="shared" si="69"/>
        <v>486363.7788000001</v>
      </c>
      <c r="O251" s="1">
        <v>8509.44</v>
      </c>
      <c r="P251" s="1">
        <v>16048.05</v>
      </c>
      <c r="Q251" s="1">
        <v>9372.94</v>
      </c>
      <c r="R251" s="1">
        <v>17947.3</v>
      </c>
      <c r="S251" s="61">
        <v>43490.33</v>
      </c>
      <c r="T251" s="1">
        <v>12925.69</v>
      </c>
      <c r="U251" s="28">
        <v>7170.26</v>
      </c>
      <c r="V251" s="28">
        <v>17283.25</v>
      </c>
      <c r="W251" s="54">
        <v>14857.914999999999</v>
      </c>
      <c r="X251" s="54">
        <v>53559.71</v>
      </c>
      <c r="Y251" s="1">
        <v>11052.29</v>
      </c>
      <c r="Z251" s="1">
        <v>13313.62</v>
      </c>
      <c r="AA251" s="28">
        <v>10212.925</v>
      </c>
      <c r="AB251" s="28">
        <v>8512.71</v>
      </c>
      <c r="AC251" s="62">
        <v>10893.244999999999</v>
      </c>
      <c r="AD251" s="62">
        <v>10319.54</v>
      </c>
      <c r="AE251" s="28">
        <v>27812.17</v>
      </c>
      <c r="AF251" s="28">
        <v>13235.7</v>
      </c>
      <c r="AG251" s="28">
        <v>9916.19</v>
      </c>
      <c r="AH251" s="28">
        <v>13448.6</v>
      </c>
      <c r="AI251" s="1">
        <v>6745.72</v>
      </c>
      <c r="AJ251" s="1">
        <v>17460.52</v>
      </c>
      <c r="AK251" s="1">
        <v>29527.65</v>
      </c>
      <c r="AL251" s="1">
        <v>14814.19</v>
      </c>
      <c r="AM251" s="8">
        <f t="shared" si="65"/>
        <v>189561.07499999998</v>
      </c>
      <c r="AN251" s="8">
        <f t="shared" si="66"/>
        <v>208868.88</v>
      </c>
      <c r="AO251" s="23">
        <f t="shared" si="67"/>
        <v>398429.95499999996</v>
      </c>
      <c r="AP251" s="9"/>
      <c r="AQ251" s="9">
        <f>1725+1725+1725</f>
        <v>5175</v>
      </c>
      <c r="AR251" s="9"/>
      <c r="AS251" s="9"/>
      <c r="AT251" s="9">
        <f t="shared" si="75"/>
        <v>43.9283</v>
      </c>
      <c r="AU251" s="9">
        <f>AO251+AP251+AQ251+AR251+AS251</f>
        <v>403604.95499999996</v>
      </c>
      <c r="AV251" s="2">
        <f t="shared" si="78"/>
        <v>540.656</v>
      </c>
      <c r="AW251" s="2">
        <v>2196.42</v>
      </c>
      <c r="AX251" s="1">
        <v>21903.21</v>
      </c>
      <c r="AY251" s="1"/>
      <c r="AZ251" s="26">
        <f t="shared" si="72"/>
        <v>63592.68980000013</v>
      </c>
      <c r="BA251" s="81">
        <v>153031.68</v>
      </c>
      <c r="BB251" s="1"/>
    </row>
    <row r="252" spans="1:54" ht="15">
      <c r="A252" s="1">
        <v>245</v>
      </c>
      <c r="B252" s="1" t="s">
        <v>219</v>
      </c>
      <c r="C252" s="1">
        <v>2640.6</v>
      </c>
      <c r="D252" s="1">
        <v>0</v>
      </c>
      <c r="E252" s="1">
        <f t="shared" si="73"/>
        <v>2640.6</v>
      </c>
      <c r="F252" s="1">
        <v>14.41</v>
      </c>
      <c r="G252" s="2">
        <f t="shared" si="80"/>
        <v>38051.046</v>
      </c>
      <c r="H252" s="2">
        <f t="shared" si="63"/>
        <v>228306.276</v>
      </c>
      <c r="I252" s="2">
        <f t="shared" si="70"/>
        <v>14.41</v>
      </c>
      <c r="J252" s="2">
        <f t="shared" si="71"/>
        <v>38051.046</v>
      </c>
      <c r="K252" s="2">
        <f t="shared" si="64"/>
        <v>228306.276</v>
      </c>
      <c r="L252" s="11">
        <f t="shared" si="68"/>
        <v>456612.552</v>
      </c>
      <c r="M252" s="26">
        <v>-101554.22480000003</v>
      </c>
      <c r="N252" s="29">
        <f t="shared" si="69"/>
        <v>355058.3272</v>
      </c>
      <c r="O252" s="1">
        <v>20247.07</v>
      </c>
      <c r="P252" s="1">
        <v>7382.41</v>
      </c>
      <c r="Q252" s="1">
        <v>65465.2</v>
      </c>
      <c r="R252" s="1">
        <v>8715.6</v>
      </c>
      <c r="S252" s="61">
        <v>5490.994</v>
      </c>
      <c r="T252" s="1">
        <v>19354.5</v>
      </c>
      <c r="U252" s="28">
        <v>5155.584</v>
      </c>
      <c r="V252" s="28">
        <v>7382.41</v>
      </c>
      <c r="W252" s="54">
        <v>8704.47</v>
      </c>
      <c r="X252" s="54">
        <v>10182.11</v>
      </c>
      <c r="Y252" s="1">
        <v>9231.1</v>
      </c>
      <c r="Z252" s="1">
        <v>25049.78</v>
      </c>
      <c r="AA252" s="28">
        <v>38104.75</v>
      </c>
      <c r="AB252" s="28">
        <v>49369.81800000001</v>
      </c>
      <c r="AC252" s="62">
        <v>19854.86</v>
      </c>
      <c r="AD252" s="62">
        <v>17904.32</v>
      </c>
      <c r="AE252" s="28">
        <v>10974.98</v>
      </c>
      <c r="AF252" s="28">
        <v>16542.46</v>
      </c>
      <c r="AG252" s="28">
        <v>4855.334</v>
      </c>
      <c r="AH252" s="28">
        <v>8018.07</v>
      </c>
      <c r="AI252" s="1">
        <v>4330.58</v>
      </c>
      <c r="AJ252" s="1">
        <v>10048.79</v>
      </c>
      <c r="AK252" s="1">
        <v>8110.51</v>
      </c>
      <c r="AL252" s="1">
        <v>7382.41</v>
      </c>
      <c r="AM252" s="8">
        <f t="shared" si="65"/>
        <v>200525.432</v>
      </c>
      <c r="AN252" s="8">
        <f t="shared" si="66"/>
        <v>187332.678</v>
      </c>
      <c r="AO252" s="23">
        <f t="shared" si="67"/>
        <v>387858.11</v>
      </c>
      <c r="AP252" s="9"/>
      <c r="AQ252" s="9">
        <f>(1725-673)</f>
        <v>1052</v>
      </c>
      <c r="AR252" s="9"/>
      <c r="AS252" s="9"/>
      <c r="AT252" s="9">
        <f t="shared" si="75"/>
        <v>34.327799999999996</v>
      </c>
      <c r="AU252" s="9">
        <f>AO252+AP252+AQ252+AR252+AS252+AT252</f>
        <v>388944.4378</v>
      </c>
      <c r="AV252" s="2">
        <f t="shared" si="78"/>
        <v>422.496</v>
      </c>
      <c r="AW252" s="2"/>
      <c r="AX252" s="1">
        <v>39.3</v>
      </c>
      <c r="AY252" s="1"/>
      <c r="AZ252" s="26">
        <f t="shared" si="72"/>
        <v>-33502.91460000002</v>
      </c>
      <c r="BA252" s="81">
        <v>257630.4</v>
      </c>
      <c r="BB252" s="1"/>
    </row>
    <row r="253" spans="1:54" ht="15">
      <c r="A253" s="1">
        <v>246</v>
      </c>
      <c r="B253" s="1" t="s">
        <v>220</v>
      </c>
      <c r="C253" s="1">
        <v>2649.2</v>
      </c>
      <c r="D253" s="1">
        <v>801.1</v>
      </c>
      <c r="E253" s="1">
        <f t="shared" si="73"/>
        <v>3450.2999999999997</v>
      </c>
      <c r="F253" s="1">
        <v>12.84</v>
      </c>
      <c r="G253" s="2">
        <f t="shared" si="80"/>
        <v>44301.852</v>
      </c>
      <c r="H253" s="2">
        <f t="shared" si="63"/>
        <v>265811.11199999996</v>
      </c>
      <c r="I253" s="2">
        <f t="shared" si="70"/>
        <v>12.84</v>
      </c>
      <c r="J253" s="2">
        <f t="shared" si="71"/>
        <v>44301.852</v>
      </c>
      <c r="K253" s="2">
        <f t="shared" si="64"/>
        <v>265811.11199999996</v>
      </c>
      <c r="L253" s="11">
        <f t="shared" si="68"/>
        <v>531622.2239999999</v>
      </c>
      <c r="M253" s="26"/>
      <c r="N253" s="29">
        <f t="shared" si="69"/>
        <v>531622.2239999999</v>
      </c>
      <c r="O253" s="1">
        <v>5658.49</v>
      </c>
      <c r="P253" s="1">
        <v>8765.17</v>
      </c>
      <c r="Q253" s="1">
        <v>5658.49</v>
      </c>
      <c r="R253" s="1">
        <v>8765.17</v>
      </c>
      <c r="S253" s="61">
        <v>62089.212</v>
      </c>
      <c r="T253" s="1">
        <v>8765.17</v>
      </c>
      <c r="U253" s="28">
        <v>7122.472</v>
      </c>
      <c r="V253" s="28">
        <v>8765.17</v>
      </c>
      <c r="W253" s="54">
        <v>10523.414999999999</v>
      </c>
      <c r="X253" s="54">
        <v>8765.17</v>
      </c>
      <c r="Y253" s="1">
        <v>10523.42</v>
      </c>
      <c r="Z253" s="1">
        <v>16411.21</v>
      </c>
      <c r="AA253" s="28">
        <v>10523.414999999999</v>
      </c>
      <c r="AB253" s="28">
        <v>8765.174</v>
      </c>
      <c r="AC253" s="62">
        <v>12027.585</v>
      </c>
      <c r="AD253" s="62">
        <v>27155.59</v>
      </c>
      <c r="AE253" s="28">
        <v>27743.42</v>
      </c>
      <c r="AF253" s="28">
        <v>11431.55</v>
      </c>
      <c r="AG253" s="28">
        <v>8268.942000000001</v>
      </c>
      <c r="AH253" s="28">
        <v>12873.1</v>
      </c>
      <c r="AI253" s="1">
        <v>6565.59</v>
      </c>
      <c r="AJ253" s="1">
        <v>10904.25</v>
      </c>
      <c r="AK253" s="1">
        <v>36093.25</v>
      </c>
      <c r="AL253" s="1">
        <v>10098.36</v>
      </c>
      <c r="AM253" s="8">
        <f t="shared" si="65"/>
        <v>202797.701</v>
      </c>
      <c r="AN253" s="8">
        <f t="shared" si="66"/>
        <v>141465.08399999997</v>
      </c>
      <c r="AO253" s="23">
        <f t="shared" si="67"/>
        <v>344262.785</v>
      </c>
      <c r="AP253" s="9"/>
      <c r="AQ253" s="9"/>
      <c r="AR253" s="9"/>
      <c r="AS253" s="9"/>
      <c r="AT253" s="9">
        <f t="shared" si="75"/>
        <v>44.853899999999996</v>
      </c>
      <c r="AU253" s="9">
        <f>AO253+AP253+AQ253+AR253+AS253</f>
        <v>344262.785</v>
      </c>
      <c r="AV253" s="2">
        <f t="shared" si="78"/>
        <v>552.048</v>
      </c>
      <c r="AW253" s="2">
        <v>2242.7</v>
      </c>
      <c r="AX253" s="1">
        <v>4459.59</v>
      </c>
      <c r="AY253" s="1"/>
      <c r="AZ253" s="26">
        <f t="shared" si="72"/>
        <v>185694.59699999998</v>
      </c>
      <c r="BA253" s="81">
        <v>207173.45</v>
      </c>
      <c r="BB253" s="1"/>
    </row>
    <row r="254" spans="1:54" ht="15">
      <c r="A254" s="1">
        <v>247</v>
      </c>
      <c r="B254" s="1" t="s">
        <v>221</v>
      </c>
      <c r="C254" s="1">
        <v>3053.1</v>
      </c>
      <c r="D254" s="1">
        <v>391.7</v>
      </c>
      <c r="E254" s="1">
        <f t="shared" si="73"/>
        <v>3444.7999999999997</v>
      </c>
      <c r="F254" s="1">
        <v>13.44</v>
      </c>
      <c r="G254" s="2">
        <f t="shared" si="80"/>
        <v>46298.111999999994</v>
      </c>
      <c r="H254" s="2">
        <f t="shared" si="63"/>
        <v>277788.67199999996</v>
      </c>
      <c r="I254" s="2">
        <f t="shared" si="70"/>
        <v>13.44</v>
      </c>
      <c r="J254" s="2">
        <f t="shared" si="71"/>
        <v>46298.111999999994</v>
      </c>
      <c r="K254" s="2">
        <f t="shared" si="64"/>
        <v>277788.67199999996</v>
      </c>
      <c r="L254" s="11">
        <f t="shared" si="68"/>
        <v>555577.3439999999</v>
      </c>
      <c r="M254" s="26"/>
      <c r="N254" s="29">
        <f t="shared" si="69"/>
        <v>555577.3439999999</v>
      </c>
      <c r="O254" s="1">
        <v>5651.44</v>
      </c>
      <c r="P254" s="1">
        <v>8754.51</v>
      </c>
      <c r="Q254" s="1">
        <v>80443.85</v>
      </c>
      <c r="R254" s="1">
        <v>8754.51</v>
      </c>
      <c r="S254" s="61">
        <v>10957.76</v>
      </c>
      <c r="T254" s="1">
        <v>8754.51</v>
      </c>
      <c r="U254" s="28">
        <v>6138.29</v>
      </c>
      <c r="V254" s="28">
        <v>8754.51</v>
      </c>
      <c r="W254" s="54">
        <v>10510.3</v>
      </c>
      <c r="X254" s="54">
        <v>11873.82</v>
      </c>
      <c r="Y254" s="1">
        <v>13969.87</v>
      </c>
      <c r="Z254" s="1">
        <v>11555.16</v>
      </c>
      <c r="AA254" s="28">
        <v>12722.3</v>
      </c>
      <c r="AB254" s="28">
        <v>8754.51</v>
      </c>
      <c r="AC254" s="62">
        <v>13059.24</v>
      </c>
      <c r="AD254" s="62">
        <v>53906.32</v>
      </c>
      <c r="AE254" s="28">
        <v>25617.08</v>
      </c>
      <c r="AF254" s="28">
        <v>26398.15</v>
      </c>
      <c r="AG254" s="28">
        <v>6976.82</v>
      </c>
      <c r="AH254" s="28">
        <v>20394.19</v>
      </c>
      <c r="AI254" s="1">
        <v>10683.94</v>
      </c>
      <c r="AJ254" s="1">
        <v>16221.89</v>
      </c>
      <c r="AK254" s="1">
        <v>7469.41</v>
      </c>
      <c r="AL254" s="1">
        <v>12692.08</v>
      </c>
      <c r="AM254" s="8">
        <f t="shared" si="65"/>
        <v>204200.30000000002</v>
      </c>
      <c r="AN254" s="8">
        <f t="shared" si="66"/>
        <v>196814.16</v>
      </c>
      <c r="AO254" s="23">
        <f t="shared" si="67"/>
        <v>401014.46</v>
      </c>
      <c r="AP254" s="9"/>
      <c r="AQ254" s="9"/>
      <c r="AR254" s="9"/>
      <c r="AS254" s="9"/>
      <c r="AT254" s="9">
        <f t="shared" si="75"/>
        <v>44.782399999999996</v>
      </c>
      <c r="AU254" s="9">
        <f>AO254+AP254+AQ254+AR254+AS254</f>
        <v>401014.46</v>
      </c>
      <c r="AV254" s="2">
        <f t="shared" si="78"/>
        <v>551.168</v>
      </c>
      <c r="AW254" s="2"/>
      <c r="AX254" s="1">
        <v>18560.7</v>
      </c>
      <c r="AY254" s="1"/>
      <c r="AZ254" s="26">
        <f t="shared" si="72"/>
        <v>136553.3519999999</v>
      </c>
      <c r="BA254" s="81">
        <v>87856.7</v>
      </c>
      <c r="BB254" s="1"/>
    </row>
    <row r="255" spans="1:54" ht="15">
      <c r="A255" s="1">
        <v>248</v>
      </c>
      <c r="B255" s="1" t="s">
        <v>222</v>
      </c>
      <c r="C255" s="1">
        <v>2500.4</v>
      </c>
      <c r="D255" s="1">
        <v>0</v>
      </c>
      <c r="E255" s="1">
        <f t="shared" si="73"/>
        <v>2500.4</v>
      </c>
      <c r="F255" s="1">
        <v>13.44</v>
      </c>
      <c r="G255" s="2">
        <f t="shared" si="80"/>
        <v>33605.376</v>
      </c>
      <c r="H255" s="2">
        <f t="shared" si="63"/>
        <v>201632.256</v>
      </c>
      <c r="I255" s="2">
        <f t="shared" si="70"/>
        <v>13.44</v>
      </c>
      <c r="J255" s="2">
        <f t="shared" si="71"/>
        <v>33605.376</v>
      </c>
      <c r="K255" s="2">
        <f t="shared" si="64"/>
        <v>201632.256</v>
      </c>
      <c r="L255" s="11">
        <f t="shared" si="68"/>
        <v>403264.512</v>
      </c>
      <c r="M255" s="26"/>
      <c r="N255" s="29">
        <f t="shared" si="69"/>
        <v>403264.512</v>
      </c>
      <c r="O255" s="1">
        <v>4099.34</v>
      </c>
      <c r="P255" s="1">
        <v>6407.44</v>
      </c>
      <c r="Q255" s="1">
        <v>47751.1</v>
      </c>
      <c r="R255" s="1">
        <v>6407.44</v>
      </c>
      <c r="S255" s="61">
        <v>13560.084</v>
      </c>
      <c r="T255" s="1">
        <v>6407.44</v>
      </c>
      <c r="U255" s="28">
        <v>4586.194</v>
      </c>
      <c r="V255" s="28">
        <v>6407.44</v>
      </c>
      <c r="W255" s="54">
        <v>7623.78</v>
      </c>
      <c r="X255" s="54">
        <v>6407.44</v>
      </c>
      <c r="Y255" s="1">
        <v>7623.78</v>
      </c>
      <c r="Z255" s="1">
        <v>6652.88</v>
      </c>
      <c r="AA255" s="28">
        <v>100152.47</v>
      </c>
      <c r="AB255" s="28">
        <v>6407.438</v>
      </c>
      <c r="AC255" s="62">
        <v>11848.23</v>
      </c>
      <c r="AD255" s="62">
        <v>30659.29</v>
      </c>
      <c r="AE255" s="28">
        <v>14089.28</v>
      </c>
      <c r="AF255" s="28">
        <v>6407.44</v>
      </c>
      <c r="AG255" s="28">
        <v>4624.094</v>
      </c>
      <c r="AH255" s="28">
        <v>8376.29</v>
      </c>
      <c r="AI255" s="1">
        <v>8424.99</v>
      </c>
      <c r="AJ255" s="1">
        <v>6407.44</v>
      </c>
      <c r="AK255" s="1">
        <v>16053.44</v>
      </c>
      <c r="AL255" s="1">
        <v>46282.59</v>
      </c>
      <c r="AM255" s="8">
        <f t="shared" si="65"/>
        <v>240436.78200000004</v>
      </c>
      <c r="AN255" s="8">
        <f t="shared" si="66"/>
        <v>143230.568</v>
      </c>
      <c r="AO255" s="23">
        <f t="shared" si="67"/>
        <v>383667.35000000003</v>
      </c>
      <c r="AP255" s="9"/>
      <c r="AQ255" s="9"/>
      <c r="AR255" s="9"/>
      <c r="AS255" s="9"/>
      <c r="AT255" s="9">
        <f t="shared" si="75"/>
        <v>32.5052</v>
      </c>
      <c r="AU255" s="9">
        <f>AO255+AP255+AQ255+AR255+AS255</f>
        <v>383667.35000000003</v>
      </c>
      <c r="AV255" s="2">
        <f t="shared" si="78"/>
        <v>400.064</v>
      </c>
      <c r="AW255" s="2"/>
      <c r="AX255" s="1">
        <v>22870.01</v>
      </c>
      <c r="AY255" s="1"/>
      <c r="AZ255" s="26">
        <f t="shared" si="72"/>
        <v>-2872.7840000000456</v>
      </c>
      <c r="BA255" s="81">
        <v>309434.23</v>
      </c>
      <c r="BB255" s="1"/>
    </row>
    <row r="256" spans="1:54" ht="15">
      <c r="A256" s="1">
        <v>249</v>
      </c>
      <c r="B256" s="1" t="s">
        <v>223</v>
      </c>
      <c r="C256" s="1">
        <v>1742.5</v>
      </c>
      <c r="D256" s="1">
        <v>52.5</v>
      </c>
      <c r="E256" s="1">
        <f t="shared" si="73"/>
        <v>1795</v>
      </c>
      <c r="F256" s="1">
        <v>13.44</v>
      </c>
      <c r="G256" s="2">
        <f t="shared" si="80"/>
        <v>24124.8</v>
      </c>
      <c r="H256" s="2">
        <f t="shared" si="63"/>
        <v>144748.8</v>
      </c>
      <c r="I256" s="2">
        <f t="shared" si="70"/>
        <v>13.44</v>
      </c>
      <c r="J256" s="2">
        <f t="shared" si="71"/>
        <v>24124.8</v>
      </c>
      <c r="K256" s="2">
        <f t="shared" si="64"/>
        <v>144748.8</v>
      </c>
      <c r="L256" s="11">
        <f t="shared" si="68"/>
        <v>289497.6</v>
      </c>
      <c r="M256" s="26">
        <v>-43627.86199999995</v>
      </c>
      <c r="N256" s="29">
        <f t="shared" si="69"/>
        <v>245869.738</v>
      </c>
      <c r="O256" s="1">
        <v>2943.8</v>
      </c>
      <c r="P256" s="1">
        <v>4660.03</v>
      </c>
      <c r="Q256" s="1">
        <v>49802.8</v>
      </c>
      <c r="R256" s="1">
        <v>4660.03</v>
      </c>
      <c r="S256" s="61">
        <v>7590.68</v>
      </c>
      <c r="T256" s="1">
        <v>4660.03</v>
      </c>
      <c r="U256" s="28">
        <v>2943.8</v>
      </c>
      <c r="V256" s="28">
        <v>4660.03</v>
      </c>
      <c r="W256" s="54">
        <v>5474.75</v>
      </c>
      <c r="X256" s="54">
        <v>7288.46</v>
      </c>
      <c r="Y256" s="1">
        <v>5826.48</v>
      </c>
      <c r="Z256" s="1">
        <v>14278.68</v>
      </c>
      <c r="AA256" s="28">
        <v>8410.38</v>
      </c>
      <c r="AB256" s="28">
        <v>35622.41</v>
      </c>
      <c r="AC256" s="62">
        <v>10268.97</v>
      </c>
      <c r="AD256" s="62">
        <v>8281.73</v>
      </c>
      <c r="AE256" s="28">
        <v>9749.96</v>
      </c>
      <c r="AF256" s="28">
        <v>30157.55</v>
      </c>
      <c r="AG256" s="28">
        <v>3468.55</v>
      </c>
      <c r="AH256" s="28">
        <v>7434.77</v>
      </c>
      <c r="AI256" s="1">
        <v>4901.3</v>
      </c>
      <c r="AJ256" s="1">
        <v>6227.15</v>
      </c>
      <c r="AK256" s="1">
        <v>4761.77</v>
      </c>
      <c r="AL256" s="1">
        <v>6799.11</v>
      </c>
      <c r="AM256" s="8">
        <f t="shared" si="65"/>
        <v>116143.24000000003</v>
      </c>
      <c r="AN256" s="8">
        <f t="shared" si="66"/>
        <v>134729.97999999998</v>
      </c>
      <c r="AO256" s="23">
        <f t="shared" si="67"/>
        <v>250873.22000000003</v>
      </c>
      <c r="AP256" s="9"/>
      <c r="AQ256" s="9">
        <v>1725</v>
      </c>
      <c r="AR256" s="9"/>
      <c r="AS256" s="9"/>
      <c r="AT256" s="9">
        <f t="shared" si="75"/>
        <v>23.334999999999997</v>
      </c>
      <c r="AU256" s="9">
        <f>AO256+AP256+AQ256+AR256+AS256</f>
        <v>252598.22000000003</v>
      </c>
      <c r="AV256" s="2">
        <f t="shared" si="78"/>
        <v>287.2</v>
      </c>
      <c r="AW256" s="2"/>
      <c r="AX256" s="1">
        <v>12783.85</v>
      </c>
      <c r="AY256" s="1"/>
      <c r="AZ256" s="26">
        <f t="shared" si="72"/>
        <v>-19225.132000000016</v>
      </c>
      <c r="BA256" s="81">
        <v>202196.91</v>
      </c>
      <c r="BB256" s="1"/>
    </row>
    <row r="257" spans="1:54" ht="15">
      <c r="A257" s="1">
        <v>250</v>
      </c>
      <c r="B257" s="1" t="s">
        <v>224</v>
      </c>
      <c r="C257" s="1">
        <v>2239.18</v>
      </c>
      <c r="D257" s="1">
        <v>0</v>
      </c>
      <c r="E257" s="1">
        <f t="shared" si="73"/>
        <v>2239.18</v>
      </c>
      <c r="F257" s="1">
        <v>14.41</v>
      </c>
      <c r="G257" s="2">
        <f t="shared" si="80"/>
        <v>32266.583799999997</v>
      </c>
      <c r="H257" s="2">
        <f t="shared" si="63"/>
        <v>193599.5028</v>
      </c>
      <c r="I257" s="2">
        <f t="shared" si="70"/>
        <v>14.41</v>
      </c>
      <c r="J257" s="2">
        <f t="shared" si="71"/>
        <v>32266.583799999997</v>
      </c>
      <c r="K257" s="2">
        <f t="shared" si="64"/>
        <v>193599.5028</v>
      </c>
      <c r="L257" s="11">
        <f t="shared" si="68"/>
        <v>387199.0056</v>
      </c>
      <c r="M257" s="26">
        <v>-32405.838199999947</v>
      </c>
      <c r="N257" s="29">
        <f t="shared" si="69"/>
        <v>354793.16740000003</v>
      </c>
      <c r="O257" s="1">
        <v>4200.74</v>
      </c>
      <c r="P257" s="1">
        <v>5760.41</v>
      </c>
      <c r="Q257" s="1">
        <v>12154.35</v>
      </c>
      <c r="R257" s="1">
        <v>5760.41</v>
      </c>
      <c r="S257" s="61">
        <v>3671.4679999999994</v>
      </c>
      <c r="T257" s="1">
        <v>5760.41</v>
      </c>
      <c r="U257" s="28">
        <v>3671.4679999999994</v>
      </c>
      <c r="V257" s="28">
        <v>20941.93</v>
      </c>
      <c r="W257" s="54">
        <v>6828.034999999999</v>
      </c>
      <c r="X257" s="54">
        <v>28213.34</v>
      </c>
      <c r="Y257" s="1">
        <v>6828.04</v>
      </c>
      <c r="Z257" s="1">
        <v>8184.88</v>
      </c>
      <c r="AA257" s="28">
        <v>8770.884999999998</v>
      </c>
      <c r="AB257" s="28">
        <v>5760.406</v>
      </c>
      <c r="AC257" s="62">
        <v>90297.085</v>
      </c>
      <c r="AD257" s="62">
        <v>16282.32</v>
      </c>
      <c r="AE257" s="28">
        <v>6828.04</v>
      </c>
      <c r="AF257" s="28">
        <v>22962.31</v>
      </c>
      <c r="AG257" s="28">
        <v>4196.217999999999</v>
      </c>
      <c r="AH257" s="28">
        <v>6726.82</v>
      </c>
      <c r="AI257" s="1">
        <v>3671.47</v>
      </c>
      <c r="AJ257" s="1">
        <v>7093.6</v>
      </c>
      <c r="AK257" s="1">
        <v>10192.32</v>
      </c>
      <c r="AL257" s="1">
        <v>5760.41</v>
      </c>
      <c r="AM257" s="8">
        <f t="shared" si="65"/>
        <v>161310.119</v>
      </c>
      <c r="AN257" s="8">
        <f t="shared" si="66"/>
        <v>139207.246</v>
      </c>
      <c r="AO257" s="23">
        <f t="shared" si="67"/>
        <v>300517.365</v>
      </c>
      <c r="AP257" s="17"/>
      <c r="AQ257" s="9"/>
      <c r="AR257" s="9"/>
      <c r="AS257" s="9"/>
      <c r="AT257" s="9">
        <f t="shared" si="75"/>
        <v>29.109339999999996</v>
      </c>
      <c r="AU257" s="9">
        <f>AO257+AP257+AQ257+AR257+AS257+AT257</f>
        <v>300546.47434</v>
      </c>
      <c r="AV257" s="2">
        <f t="shared" si="78"/>
        <v>358.2688</v>
      </c>
      <c r="AW257" s="2"/>
      <c r="AX257" s="1">
        <v>7607.65</v>
      </c>
      <c r="AY257" s="1"/>
      <c r="AZ257" s="26">
        <f t="shared" si="72"/>
        <v>46997.311860000016</v>
      </c>
      <c r="BA257" s="81">
        <v>48012.97</v>
      </c>
      <c r="BB257" s="1"/>
    </row>
    <row r="258" spans="1:54" ht="15">
      <c r="A258" s="1">
        <v>251</v>
      </c>
      <c r="B258" s="1" t="s">
        <v>225</v>
      </c>
      <c r="C258" s="1">
        <v>3478</v>
      </c>
      <c r="D258" s="1">
        <v>0</v>
      </c>
      <c r="E258" s="1">
        <f t="shared" si="73"/>
        <v>3478</v>
      </c>
      <c r="F258" s="1">
        <v>13.82</v>
      </c>
      <c r="G258" s="2">
        <f t="shared" si="80"/>
        <v>48065.96</v>
      </c>
      <c r="H258" s="2">
        <f t="shared" si="63"/>
        <v>288395.76</v>
      </c>
      <c r="I258" s="2">
        <f t="shared" si="70"/>
        <v>13.82</v>
      </c>
      <c r="J258" s="2">
        <f t="shared" si="71"/>
        <v>48065.96</v>
      </c>
      <c r="K258" s="2">
        <f t="shared" si="64"/>
        <v>288395.76</v>
      </c>
      <c r="L258" s="11">
        <f t="shared" si="68"/>
        <v>576791.52</v>
      </c>
      <c r="M258" s="26">
        <v>-58458.01759999995</v>
      </c>
      <c r="N258" s="29">
        <f t="shared" si="69"/>
        <v>518333.50240000006</v>
      </c>
      <c r="O258" s="1">
        <v>10450.95</v>
      </c>
      <c r="P258" s="1">
        <v>8838.09</v>
      </c>
      <c r="Q258" s="1">
        <v>15166.76</v>
      </c>
      <c r="R258" s="1">
        <v>8838.09</v>
      </c>
      <c r="S258" s="61">
        <v>9001.688999999998</v>
      </c>
      <c r="T258" s="1">
        <v>37539.88</v>
      </c>
      <c r="U258" s="28">
        <v>6159.0689999999995</v>
      </c>
      <c r="V258" s="28">
        <v>10604.06</v>
      </c>
      <c r="W258" s="54">
        <v>24603.979</v>
      </c>
      <c r="X258" s="54">
        <v>8838.09</v>
      </c>
      <c r="Y258" s="1">
        <v>19710.94</v>
      </c>
      <c r="Z258" s="1">
        <v>16016.42</v>
      </c>
      <c r="AA258" s="28">
        <v>13118.469</v>
      </c>
      <c r="AB258" s="28">
        <v>18727.366</v>
      </c>
      <c r="AC258" s="62">
        <v>15409.128999999999</v>
      </c>
      <c r="AD258" s="62">
        <v>29472.04</v>
      </c>
      <c r="AE258" s="28">
        <v>13551.62</v>
      </c>
      <c r="AF258" s="28">
        <v>11504.47</v>
      </c>
      <c r="AG258" s="28">
        <v>7661.089</v>
      </c>
      <c r="AH258" s="28">
        <v>9473.75</v>
      </c>
      <c r="AI258" s="1">
        <v>6159.07</v>
      </c>
      <c r="AJ258" s="1">
        <v>8838.09</v>
      </c>
      <c r="AK258" s="1">
        <v>7977.04</v>
      </c>
      <c r="AL258" s="1">
        <v>10977.17</v>
      </c>
      <c r="AM258" s="8">
        <f t="shared" si="65"/>
        <v>148969.804</v>
      </c>
      <c r="AN258" s="8">
        <f t="shared" si="66"/>
        <v>179667.516</v>
      </c>
      <c r="AO258" s="23">
        <f t="shared" si="67"/>
        <v>328637.32</v>
      </c>
      <c r="AP258" s="9"/>
      <c r="AQ258" s="9">
        <f>1725+1725</f>
        <v>3450</v>
      </c>
      <c r="AR258" s="10"/>
      <c r="AS258" s="9"/>
      <c r="AT258" s="9">
        <f t="shared" si="75"/>
        <v>45.214</v>
      </c>
      <c r="AU258" s="9">
        <f>AO258+AP258+AQ258+AR258+AS258+AT258</f>
        <v>332132.534</v>
      </c>
      <c r="AV258" s="2">
        <f t="shared" si="78"/>
        <v>556.48</v>
      </c>
      <c r="AW258" s="2"/>
      <c r="AX258" s="1">
        <v>22509.77</v>
      </c>
      <c r="AY258" s="1"/>
      <c r="AZ258" s="26">
        <f t="shared" si="72"/>
        <v>164247.6784000001</v>
      </c>
      <c r="BA258" s="81">
        <v>254421.07</v>
      </c>
      <c r="BB258" s="1"/>
    </row>
    <row r="259" spans="1:54" ht="15">
      <c r="A259" s="1">
        <v>252</v>
      </c>
      <c r="B259" s="1" t="s">
        <v>226</v>
      </c>
      <c r="C259" s="1">
        <v>3046.6</v>
      </c>
      <c r="D259" s="1">
        <v>206.1</v>
      </c>
      <c r="E259" s="1">
        <f t="shared" si="73"/>
        <v>3252.7</v>
      </c>
      <c r="F259" s="1">
        <v>13.82</v>
      </c>
      <c r="G259" s="2">
        <f t="shared" si="80"/>
        <v>44952.314</v>
      </c>
      <c r="H259" s="2">
        <f t="shared" si="63"/>
        <v>269713.88399999996</v>
      </c>
      <c r="I259" s="2">
        <f t="shared" si="70"/>
        <v>13.82</v>
      </c>
      <c r="J259" s="2">
        <f t="shared" si="71"/>
        <v>44952.314</v>
      </c>
      <c r="K259" s="2">
        <f t="shared" si="64"/>
        <v>269713.88399999996</v>
      </c>
      <c r="L259" s="11">
        <f t="shared" si="68"/>
        <v>539427.7679999999</v>
      </c>
      <c r="M259" s="26"/>
      <c r="N259" s="29">
        <f t="shared" si="69"/>
        <v>539427.7679999999</v>
      </c>
      <c r="O259" s="1">
        <v>13134.05</v>
      </c>
      <c r="P259" s="1">
        <v>9400.21</v>
      </c>
      <c r="Q259" s="1">
        <v>19757.5</v>
      </c>
      <c r="R259" s="1">
        <v>15826.67</v>
      </c>
      <c r="S259" s="61">
        <v>52334.866</v>
      </c>
      <c r="T259" s="1">
        <v>41231.83</v>
      </c>
      <c r="U259" s="28">
        <v>5757.456</v>
      </c>
      <c r="V259" s="28">
        <v>19991.18</v>
      </c>
      <c r="W259" s="54">
        <v>12263.056</v>
      </c>
      <c r="X259" s="54">
        <v>8067.02</v>
      </c>
      <c r="Y259" s="1">
        <v>12263.06</v>
      </c>
      <c r="Z259" s="1">
        <v>8067.02</v>
      </c>
      <c r="AA259" s="28">
        <v>14682.886</v>
      </c>
      <c r="AB259" s="28">
        <v>11324.6784</v>
      </c>
      <c r="AC259" s="62">
        <v>13170.156</v>
      </c>
      <c r="AD259" s="62">
        <v>37180.74</v>
      </c>
      <c r="AE259" s="28">
        <v>13485.94</v>
      </c>
      <c r="AF259" s="28">
        <v>15587.3</v>
      </c>
      <c r="AG259" s="28">
        <v>6282.206</v>
      </c>
      <c r="AH259" s="28">
        <v>16466.67</v>
      </c>
      <c r="AI259" s="1">
        <v>5757.46</v>
      </c>
      <c r="AJ259" s="1">
        <v>48926.66</v>
      </c>
      <c r="AK259" s="1">
        <v>7575.43</v>
      </c>
      <c r="AL259" s="1">
        <v>15857.11</v>
      </c>
      <c r="AM259" s="8">
        <f t="shared" si="65"/>
        <v>176464.066</v>
      </c>
      <c r="AN259" s="8">
        <f t="shared" si="66"/>
        <v>247927.0884</v>
      </c>
      <c r="AO259" s="23">
        <f t="shared" si="67"/>
        <v>424391.1544</v>
      </c>
      <c r="AP259" s="9"/>
      <c r="AQ259" s="9"/>
      <c r="AR259" s="9"/>
      <c r="AS259" s="9"/>
      <c r="AT259" s="9">
        <f t="shared" si="75"/>
        <v>42.28509999999999</v>
      </c>
      <c r="AU259" s="9">
        <f>AO259+AP259+AQ259+AR259+AS259+AT259</f>
        <v>424433.4395</v>
      </c>
      <c r="AV259" s="2">
        <f t="shared" si="78"/>
        <v>520.432</v>
      </c>
      <c r="AW259" s="2"/>
      <c r="AX259" s="1">
        <v>-5016.61</v>
      </c>
      <c r="AY259" s="1"/>
      <c r="AZ259" s="26">
        <f t="shared" si="72"/>
        <v>120531.37049999995</v>
      </c>
      <c r="BA259" s="81">
        <v>301533.74</v>
      </c>
      <c r="BB259" s="1"/>
    </row>
    <row r="260" spans="1:54" ht="15">
      <c r="A260" s="1">
        <v>253</v>
      </c>
      <c r="B260" s="1" t="s">
        <v>227</v>
      </c>
      <c r="C260" s="1">
        <v>4428.1</v>
      </c>
      <c r="D260" s="1">
        <v>208.7</v>
      </c>
      <c r="E260" s="1">
        <f t="shared" si="73"/>
        <v>4636.8</v>
      </c>
      <c r="F260" s="1">
        <v>13.82</v>
      </c>
      <c r="G260" s="2">
        <f t="shared" si="80"/>
        <v>64080.576</v>
      </c>
      <c r="H260" s="2">
        <f t="shared" si="63"/>
        <v>384483.456</v>
      </c>
      <c r="I260" s="2">
        <f t="shared" si="70"/>
        <v>13.82</v>
      </c>
      <c r="J260" s="2">
        <f t="shared" si="71"/>
        <v>64080.576</v>
      </c>
      <c r="K260" s="2">
        <f t="shared" si="64"/>
        <v>384483.456</v>
      </c>
      <c r="L260" s="11">
        <f t="shared" si="68"/>
        <v>768966.912</v>
      </c>
      <c r="M260" s="26"/>
      <c r="N260" s="29">
        <f t="shared" si="69"/>
        <v>768966.912</v>
      </c>
      <c r="O260" s="1">
        <v>8206.07</v>
      </c>
      <c r="P260" s="1">
        <v>29267.44</v>
      </c>
      <c r="Q260" s="1">
        <v>15775.59</v>
      </c>
      <c r="R260" s="1">
        <v>11914.64</v>
      </c>
      <c r="S260" s="61">
        <v>84910.254</v>
      </c>
      <c r="T260" s="1">
        <v>11914.64</v>
      </c>
      <c r="U260" s="28">
        <v>8206.074</v>
      </c>
      <c r="V260" s="28">
        <v>11914.64</v>
      </c>
      <c r="W260" s="54">
        <v>22719.924</v>
      </c>
      <c r="X260" s="54">
        <v>43028.77</v>
      </c>
      <c r="Y260" s="1">
        <v>17478.47</v>
      </c>
      <c r="Z260" s="1">
        <v>12732.78</v>
      </c>
      <c r="AA260" s="28">
        <v>17478.474</v>
      </c>
      <c r="AB260" s="28">
        <v>21103.356</v>
      </c>
      <c r="AC260" s="62">
        <v>18279.104</v>
      </c>
      <c r="AD260" s="62">
        <v>13971.25</v>
      </c>
      <c r="AE260" s="28">
        <v>24746.29</v>
      </c>
      <c r="AF260" s="28">
        <v>13274.11</v>
      </c>
      <c r="AG260" s="28">
        <v>17990.654000000002</v>
      </c>
      <c r="AH260" s="28">
        <v>25260.97</v>
      </c>
      <c r="AI260" s="1">
        <v>40313.56</v>
      </c>
      <c r="AJ260" s="1">
        <v>21461.37</v>
      </c>
      <c r="AK260" s="1">
        <v>46376.2</v>
      </c>
      <c r="AL260" s="1">
        <v>14880.57</v>
      </c>
      <c r="AM260" s="8">
        <f t="shared" si="65"/>
        <v>322480.66400000005</v>
      </c>
      <c r="AN260" s="8">
        <f t="shared" si="66"/>
        <v>230724.536</v>
      </c>
      <c r="AO260" s="23">
        <f t="shared" si="67"/>
        <v>553205.2000000001</v>
      </c>
      <c r="AP260" s="9"/>
      <c r="AQ260" s="9"/>
      <c r="AR260" s="9"/>
      <c r="AS260" s="9"/>
      <c r="AT260" s="9">
        <f t="shared" si="75"/>
        <v>60.2784</v>
      </c>
      <c r="AU260" s="9">
        <f>AO260+AP260+AQ260+AR260+AS260</f>
        <v>553205.2000000001</v>
      </c>
      <c r="AV260" s="2">
        <f t="shared" si="78"/>
        <v>741.888</v>
      </c>
      <c r="AW260" s="2">
        <v>3013.86</v>
      </c>
      <c r="AX260" s="1">
        <v>11713.22</v>
      </c>
      <c r="AY260" s="1"/>
      <c r="AZ260" s="26">
        <f t="shared" si="72"/>
        <v>207804.23999999993</v>
      </c>
      <c r="BA260" s="81">
        <v>405866.17</v>
      </c>
      <c r="BB260" s="1"/>
    </row>
    <row r="261" spans="1:54" ht="15">
      <c r="A261" s="1">
        <v>254</v>
      </c>
      <c r="B261" s="1" t="s">
        <v>228</v>
      </c>
      <c r="C261" s="1">
        <v>4389.8</v>
      </c>
      <c r="D261" s="1">
        <v>52.1</v>
      </c>
      <c r="E261" s="1">
        <f t="shared" si="73"/>
        <v>4441.900000000001</v>
      </c>
      <c r="F261" s="1">
        <v>13.82</v>
      </c>
      <c r="G261" s="2">
        <f t="shared" si="80"/>
        <v>61387.05800000001</v>
      </c>
      <c r="H261" s="2">
        <f t="shared" si="63"/>
        <v>368322.34800000006</v>
      </c>
      <c r="I261" s="2">
        <f t="shared" si="70"/>
        <v>13.82</v>
      </c>
      <c r="J261" s="2">
        <f t="shared" si="71"/>
        <v>61387.05800000001</v>
      </c>
      <c r="K261" s="2">
        <f t="shared" si="64"/>
        <v>368322.34800000006</v>
      </c>
      <c r="L261" s="11">
        <f t="shared" si="68"/>
        <v>736644.6960000001</v>
      </c>
      <c r="M261" s="26"/>
      <c r="N261" s="29">
        <f t="shared" si="69"/>
        <v>736644.6960000001</v>
      </c>
      <c r="O261" s="1">
        <v>0</v>
      </c>
      <c r="P261" s="1">
        <v>19293.66</v>
      </c>
      <c r="Q261" s="1">
        <v>0</v>
      </c>
      <c r="R261" s="1">
        <v>20144.13</v>
      </c>
      <c r="S261" s="61">
        <v>0</v>
      </c>
      <c r="T261" s="1">
        <v>31650.08</v>
      </c>
      <c r="U261" s="28">
        <v>0</v>
      </c>
      <c r="V261" s="28">
        <v>27035.78</v>
      </c>
      <c r="W261" s="54">
        <v>0</v>
      </c>
      <c r="X261" s="54">
        <v>36195.22</v>
      </c>
      <c r="Y261" s="1">
        <v>0</v>
      </c>
      <c r="Z261" s="1">
        <v>34136.08</v>
      </c>
      <c r="AA261" s="28">
        <v>0</v>
      </c>
      <c r="AB261" s="28">
        <v>78792.15</v>
      </c>
      <c r="AC261" s="62">
        <v>0</v>
      </c>
      <c r="AD261" s="62">
        <v>63600.26</v>
      </c>
      <c r="AE261" s="28">
        <v>0</v>
      </c>
      <c r="AF261" s="28">
        <v>67782.38</v>
      </c>
      <c r="AG261" s="28">
        <v>0</v>
      </c>
      <c r="AH261" s="28">
        <v>44751.54</v>
      </c>
      <c r="AI261" s="1">
        <v>0</v>
      </c>
      <c r="AJ261" s="1">
        <v>24532.75</v>
      </c>
      <c r="AK261" s="1">
        <v>0</v>
      </c>
      <c r="AL261" s="1">
        <v>20626.85</v>
      </c>
      <c r="AM261" s="8">
        <f t="shared" si="65"/>
        <v>0</v>
      </c>
      <c r="AN261" s="8">
        <f t="shared" si="66"/>
        <v>468540.87999999995</v>
      </c>
      <c r="AO261" s="23">
        <f t="shared" si="67"/>
        <v>468540.87999999995</v>
      </c>
      <c r="AP261" s="9"/>
      <c r="AQ261" s="9"/>
      <c r="AR261" s="9"/>
      <c r="AS261" s="9"/>
      <c r="AT261" s="9">
        <f t="shared" si="75"/>
        <v>57.7447</v>
      </c>
      <c r="AU261" s="9">
        <f>AO261+AP261+AQ261+AR261+AS261+AT261</f>
        <v>468598.6246999999</v>
      </c>
      <c r="AV261" s="2">
        <f t="shared" si="78"/>
        <v>710.7040000000001</v>
      </c>
      <c r="AW261" s="2">
        <v>2887.24</v>
      </c>
      <c r="AX261" s="1">
        <v>-13.87</v>
      </c>
      <c r="AY261" s="1"/>
      <c r="AZ261" s="26">
        <f t="shared" si="72"/>
        <v>271657.8853000002</v>
      </c>
      <c r="BA261" s="81">
        <v>107620.19</v>
      </c>
      <c r="BB261" s="1"/>
    </row>
    <row r="262" spans="1:54" ht="15">
      <c r="A262" s="1">
        <v>255</v>
      </c>
      <c r="B262" s="1" t="s">
        <v>229</v>
      </c>
      <c r="C262" s="1">
        <v>4474.2</v>
      </c>
      <c r="D262" s="1">
        <v>95.8</v>
      </c>
      <c r="E262" s="1">
        <f t="shared" si="73"/>
        <v>4570</v>
      </c>
      <c r="F262" s="1">
        <v>12.49</v>
      </c>
      <c r="G262" s="2">
        <f t="shared" si="80"/>
        <v>57079.3</v>
      </c>
      <c r="H262" s="2">
        <f t="shared" si="63"/>
        <v>342475.80000000005</v>
      </c>
      <c r="I262" s="2">
        <f t="shared" si="70"/>
        <v>12.49</v>
      </c>
      <c r="J262" s="2">
        <f t="shared" si="71"/>
        <v>57079.3</v>
      </c>
      <c r="K262" s="2">
        <f t="shared" si="64"/>
        <v>342475.80000000005</v>
      </c>
      <c r="L262" s="11">
        <f t="shared" si="68"/>
        <v>684951.6000000001</v>
      </c>
      <c r="M262" s="26">
        <v>-17188.61679999996</v>
      </c>
      <c r="N262" s="29">
        <f t="shared" si="69"/>
        <v>667762.9832000001</v>
      </c>
      <c r="O262" s="1">
        <v>0</v>
      </c>
      <c r="P262" s="1">
        <v>26838.05</v>
      </c>
      <c r="Q262" s="1">
        <v>0</v>
      </c>
      <c r="R262" s="1">
        <v>35966.01</v>
      </c>
      <c r="S262" s="61">
        <v>0</v>
      </c>
      <c r="T262" s="1">
        <v>60583.6</v>
      </c>
      <c r="U262" s="28">
        <v>0</v>
      </c>
      <c r="V262" s="28">
        <v>33878.68</v>
      </c>
      <c r="W262" s="54">
        <v>0</v>
      </c>
      <c r="X262" s="54">
        <v>44719.27</v>
      </c>
      <c r="Y262" s="1">
        <v>0</v>
      </c>
      <c r="Z262" s="1">
        <v>129941.63</v>
      </c>
      <c r="AA262" s="28">
        <v>0</v>
      </c>
      <c r="AB262" s="28">
        <v>28971.235</v>
      </c>
      <c r="AC262" s="62">
        <v>0</v>
      </c>
      <c r="AD262" s="62">
        <v>153313.73</v>
      </c>
      <c r="AE262" s="28">
        <v>0</v>
      </c>
      <c r="AF262" s="28">
        <v>65798.3</v>
      </c>
      <c r="AG262" s="28">
        <v>0</v>
      </c>
      <c r="AH262" s="28">
        <v>23688.1</v>
      </c>
      <c r="AI262" s="1">
        <v>0</v>
      </c>
      <c r="AJ262" s="1">
        <v>29938.72</v>
      </c>
      <c r="AK262" s="1">
        <v>0</v>
      </c>
      <c r="AL262" s="1">
        <v>30453.05</v>
      </c>
      <c r="AM262" s="8">
        <f t="shared" si="65"/>
        <v>0</v>
      </c>
      <c r="AN262" s="8">
        <f t="shared" si="66"/>
        <v>664090.375</v>
      </c>
      <c r="AO262" s="23">
        <f t="shared" si="67"/>
        <v>664090.375</v>
      </c>
      <c r="AP262" s="9"/>
      <c r="AQ262" s="9">
        <f>1725+1725+1725+1725+1725+1725+1725+1725+1725+79153.08</f>
        <v>94678.08</v>
      </c>
      <c r="AR262" s="9"/>
      <c r="AS262" s="9"/>
      <c r="AT262" s="9">
        <f t="shared" si="75"/>
        <v>59.41</v>
      </c>
      <c r="AU262" s="9">
        <f>AO262+AP262+AQ262+AR262+AS262</f>
        <v>758768.455</v>
      </c>
      <c r="AV262" s="2">
        <f t="shared" si="78"/>
        <v>731.2</v>
      </c>
      <c r="AW262" s="2">
        <v>2970.5</v>
      </c>
      <c r="AX262" s="1">
        <v>51511.18</v>
      </c>
      <c r="AY262" s="1"/>
      <c r="AZ262" s="26">
        <f t="shared" si="72"/>
        <v>-138814.9517999998</v>
      </c>
      <c r="BA262" s="81">
        <v>631984.1</v>
      </c>
      <c r="BB262" s="1"/>
    </row>
    <row r="263" spans="1:54" ht="15">
      <c r="A263" s="1">
        <v>256</v>
      </c>
      <c r="B263" s="1" t="s">
        <v>230</v>
      </c>
      <c r="C263" s="1">
        <v>3186.1</v>
      </c>
      <c r="D263" s="1">
        <v>0</v>
      </c>
      <c r="E263" s="1">
        <f t="shared" si="73"/>
        <v>3186.1</v>
      </c>
      <c r="F263" s="1">
        <v>13.78</v>
      </c>
      <c r="G263" s="2">
        <f t="shared" si="80"/>
        <v>43904.458</v>
      </c>
      <c r="H263" s="2">
        <f aca="true" t="shared" si="81" ref="H263:H326">G263*6</f>
        <v>263426.748</v>
      </c>
      <c r="I263" s="2">
        <f t="shared" si="70"/>
        <v>13.78</v>
      </c>
      <c r="J263" s="2">
        <f t="shared" si="71"/>
        <v>43904.458</v>
      </c>
      <c r="K263" s="2">
        <f aca="true" t="shared" si="82" ref="K263:K326">J263*6</f>
        <v>263426.748</v>
      </c>
      <c r="L263" s="11">
        <f t="shared" si="68"/>
        <v>526853.496</v>
      </c>
      <c r="M263" s="26"/>
      <c r="N263" s="29">
        <f t="shared" si="69"/>
        <v>526853.496</v>
      </c>
      <c r="O263" s="1">
        <v>8208.19</v>
      </c>
      <c r="P263" s="1">
        <v>8107.23</v>
      </c>
      <c r="Q263" s="1">
        <v>11329.35</v>
      </c>
      <c r="R263" s="1">
        <v>8107.23</v>
      </c>
      <c r="S263" s="61">
        <v>53546.65</v>
      </c>
      <c r="T263" s="1">
        <v>8107.23</v>
      </c>
      <c r="U263" s="28">
        <v>8466.46</v>
      </c>
      <c r="V263" s="28">
        <v>46263.69</v>
      </c>
      <c r="W263" s="54">
        <v>12553.73</v>
      </c>
      <c r="X263" s="54">
        <v>8107.23</v>
      </c>
      <c r="Y263" s="1">
        <v>153587.68</v>
      </c>
      <c r="Z263" s="1">
        <v>11150.3</v>
      </c>
      <c r="AA263" s="28">
        <v>12007.45</v>
      </c>
      <c r="AB263" s="28">
        <v>8768.72</v>
      </c>
      <c r="AC263" s="62">
        <v>83547.45</v>
      </c>
      <c r="AD263" s="62">
        <v>9420.98</v>
      </c>
      <c r="AE263" s="28">
        <v>17038.11</v>
      </c>
      <c r="AF263" s="28">
        <v>11006.46</v>
      </c>
      <c r="AG263" s="28">
        <v>9309.41</v>
      </c>
      <c r="AH263" s="28">
        <v>11409.27</v>
      </c>
      <c r="AI263" s="1">
        <v>38582.48</v>
      </c>
      <c r="AJ263" s="1">
        <v>12356.41</v>
      </c>
      <c r="AK263" s="1">
        <v>45773.33</v>
      </c>
      <c r="AL263" s="1">
        <v>26953.12</v>
      </c>
      <c r="AM263" s="8">
        <f aca="true" t="shared" si="83" ref="AM263:AM325">O263+Q263+S263+U263+W263+Y263+AA263+AC263+AE263+AG263+AI263+AK263</f>
        <v>453950.29</v>
      </c>
      <c r="AN263" s="8">
        <f aca="true" t="shared" si="84" ref="AN263:AN325">P263+R263+T263+V263+X263+Z263+AB263+AD263+AF263+AH263+AJ263+AL263</f>
        <v>169757.87</v>
      </c>
      <c r="AO263" s="23">
        <f aca="true" t="shared" si="85" ref="AO263:AO325">AM263+AN263</f>
        <v>623708.1599999999</v>
      </c>
      <c r="AP263" s="9"/>
      <c r="AQ263" s="9"/>
      <c r="AR263" s="9"/>
      <c r="AS263" s="9"/>
      <c r="AT263" s="9">
        <f t="shared" si="75"/>
        <v>41.4193</v>
      </c>
      <c r="AU263" s="9">
        <f>AO263+AP263+AQ263+AR263+AS263</f>
        <v>623708.1599999999</v>
      </c>
      <c r="AV263" s="2">
        <f t="shared" si="78"/>
        <v>509.776</v>
      </c>
      <c r="AW263" s="2">
        <v>2070.97</v>
      </c>
      <c r="AX263" s="1">
        <v>14.15</v>
      </c>
      <c r="AY263" s="1"/>
      <c r="AZ263" s="26">
        <f t="shared" si="72"/>
        <v>-94288.06799999987</v>
      </c>
      <c r="BA263" s="81">
        <v>112620.09</v>
      </c>
      <c r="BB263" s="1"/>
    </row>
    <row r="264" spans="1:77" s="16" customFormat="1" ht="15">
      <c r="A264" s="1">
        <v>257</v>
      </c>
      <c r="B264" s="1" t="s">
        <v>231</v>
      </c>
      <c r="C264" s="1">
        <v>280.3</v>
      </c>
      <c r="D264" s="1">
        <v>0</v>
      </c>
      <c r="E264" s="1">
        <f t="shared" si="73"/>
        <v>280.3</v>
      </c>
      <c r="F264" s="1">
        <v>12.01</v>
      </c>
      <c r="G264" s="2">
        <f t="shared" si="80"/>
        <v>3366.4030000000002</v>
      </c>
      <c r="H264" s="2">
        <f t="shared" si="81"/>
        <v>20198.418</v>
      </c>
      <c r="I264" s="2">
        <f t="shared" si="70"/>
        <v>12.01</v>
      </c>
      <c r="J264" s="2">
        <f t="shared" si="71"/>
        <v>3366.4030000000002</v>
      </c>
      <c r="K264" s="2">
        <f t="shared" si="82"/>
        <v>20198.418</v>
      </c>
      <c r="L264" s="11">
        <f aca="true" t="shared" si="86" ref="L264:L327">H264+K264</f>
        <v>40396.836</v>
      </c>
      <c r="M264" s="26">
        <v>-92322.205</v>
      </c>
      <c r="N264" s="29">
        <f aca="true" t="shared" si="87" ref="N264:N330">L264+M264</f>
        <v>-51925.369</v>
      </c>
      <c r="O264" s="1">
        <v>0</v>
      </c>
      <c r="P264" s="1">
        <v>1112</v>
      </c>
      <c r="Q264" s="1">
        <v>6312.22</v>
      </c>
      <c r="R264" s="1">
        <v>1112</v>
      </c>
      <c r="S264" s="61">
        <v>1160.41</v>
      </c>
      <c r="T264" s="1">
        <v>1112</v>
      </c>
      <c r="U264" s="28">
        <v>0</v>
      </c>
      <c r="V264" s="28">
        <v>1112</v>
      </c>
      <c r="W264" s="54">
        <v>0</v>
      </c>
      <c r="X264" s="54">
        <v>1112</v>
      </c>
      <c r="Y264" s="1">
        <v>0</v>
      </c>
      <c r="Z264" s="1">
        <v>1112</v>
      </c>
      <c r="AA264" s="28">
        <v>0</v>
      </c>
      <c r="AB264" s="28">
        <v>1112.004</v>
      </c>
      <c r="AC264" s="62">
        <v>0</v>
      </c>
      <c r="AD264" s="62">
        <v>1112</v>
      </c>
      <c r="AE264" s="28">
        <v>0</v>
      </c>
      <c r="AF264" s="28">
        <v>1112</v>
      </c>
      <c r="AG264" s="28">
        <v>1502.02</v>
      </c>
      <c r="AH264" s="28">
        <v>1277.37</v>
      </c>
      <c r="AI264" s="1">
        <v>0</v>
      </c>
      <c r="AJ264" s="1">
        <v>1112</v>
      </c>
      <c r="AK264" s="1">
        <v>0</v>
      </c>
      <c r="AL264" s="1">
        <v>1112</v>
      </c>
      <c r="AM264" s="8">
        <f t="shared" si="83"/>
        <v>8974.65</v>
      </c>
      <c r="AN264" s="8">
        <f t="shared" si="84"/>
        <v>13509.374</v>
      </c>
      <c r="AO264" s="23">
        <f t="shared" si="85"/>
        <v>22484.023999999998</v>
      </c>
      <c r="AP264" s="9"/>
      <c r="AQ264" s="9"/>
      <c r="AR264" s="9">
        <v>192.59</v>
      </c>
      <c r="AS264" s="9"/>
      <c r="AT264" s="9">
        <f t="shared" si="75"/>
        <v>3.6439</v>
      </c>
      <c r="AU264" s="9">
        <f aca="true" t="shared" si="88" ref="AU264:AU272">AO264+AP264+AQ264+AR264+AS264+AT264</f>
        <v>22680.257899999997</v>
      </c>
      <c r="AV264" s="2">
        <v>344.77</v>
      </c>
      <c r="AW264" s="2">
        <v>182.2</v>
      </c>
      <c r="AX264" s="1">
        <v>2145.9</v>
      </c>
      <c r="AY264" s="1"/>
      <c r="AZ264" s="26">
        <f t="shared" si="72"/>
        <v>-76224.5569</v>
      </c>
      <c r="BA264" s="81">
        <v>17861.6</v>
      </c>
      <c r="BB264" s="1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</row>
    <row r="265" spans="1:54" ht="15">
      <c r="A265" s="1">
        <v>258</v>
      </c>
      <c r="B265" s="1" t="s">
        <v>232</v>
      </c>
      <c r="C265" s="1">
        <v>4863.66</v>
      </c>
      <c r="D265" s="1">
        <v>0</v>
      </c>
      <c r="E265" s="1">
        <f t="shared" si="73"/>
        <v>4863.66</v>
      </c>
      <c r="F265" s="1">
        <v>14.41</v>
      </c>
      <c r="G265" s="2">
        <f t="shared" si="80"/>
        <v>70085.3406</v>
      </c>
      <c r="H265" s="2">
        <f t="shared" si="81"/>
        <v>420512.0436</v>
      </c>
      <c r="I265" s="2">
        <f aca="true" t="shared" si="89" ref="I265:I328">F265</f>
        <v>14.41</v>
      </c>
      <c r="J265" s="2">
        <f aca="true" t="shared" si="90" ref="J265:J328">E265*I265</f>
        <v>70085.3406</v>
      </c>
      <c r="K265" s="2">
        <f t="shared" si="82"/>
        <v>420512.0436</v>
      </c>
      <c r="L265" s="11">
        <f t="shared" si="86"/>
        <v>841024.0872</v>
      </c>
      <c r="M265" s="26"/>
      <c r="N265" s="29">
        <f t="shared" si="87"/>
        <v>841024.0872</v>
      </c>
      <c r="O265" s="1">
        <v>22501.77</v>
      </c>
      <c r="P265" s="1">
        <v>20694.35</v>
      </c>
      <c r="Q265" s="1">
        <v>24360.1</v>
      </c>
      <c r="R265" s="1">
        <v>39036.41</v>
      </c>
      <c r="S265" s="61">
        <v>159521.119</v>
      </c>
      <c r="T265" s="1">
        <v>13803.15</v>
      </c>
      <c r="U265" s="28">
        <v>16384.749</v>
      </c>
      <c r="V265" s="28">
        <v>19837.93</v>
      </c>
      <c r="W265" s="54">
        <v>97824.169</v>
      </c>
      <c r="X265" s="54">
        <v>14861.68</v>
      </c>
      <c r="Y265" s="1">
        <v>19205.17</v>
      </c>
      <c r="Z265" s="1">
        <v>16984.17</v>
      </c>
      <c r="AA265" s="28">
        <v>30580.029</v>
      </c>
      <c r="AB265" s="28">
        <v>35116.636</v>
      </c>
      <c r="AC265" s="62">
        <v>18336.148999999998</v>
      </c>
      <c r="AD265" s="62">
        <v>14754.64</v>
      </c>
      <c r="AE265" s="28">
        <v>111087.4</v>
      </c>
      <c r="AF265" s="28">
        <v>19451.23</v>
      </c>
      <c r="AG265" s="28">
        <v>106796.189</v>
      </c>
      <c r="AH265" s="28">
        <v>19136.95</v>
      </c>
      <c r="AI265" s="1">
        <v>9991.86</v>
      </c>
      <c r="AJ265" s="1">
        <v>17673.33</v>
      </c>
      <c r="AK265" s="1">
        <v>50091.04</v>
      </c>
      <c r="AL265" s="1">
        <v>18479.22</v>
      </c>
      <c r="AM265" s="8">
        <f t="shared" si="83"/>
        <v>666679.744</v>
      </c>
      <c r="AN265" s="8">
        <f t="shared" si="84"/>
        <v>249829.69600000003</v>
      </c>
      <c r="AO265" s="23">
        <f t="shared" si="85"/>
        <v>916509.44</v>
      </c>
      <c r="AP265" s="9"/>
      <c r="AQ265" s="9"/>
      <c r="AR265" s="9"/>
      <c r="AS265" s="9"/>
      <c r="AT265" s="9">
        <f t="shared" si="75"/>
        <v>63.227579999999996</v>
      </c>
      <c r="AU265" s="9">
        <f t="shared" si="88"/>
        <v>916572.6675799999</v>
      </c>
      <c r="AV265" s="2">
        <f>(E265*0.08)*2</f>
        <v>778.1856</v>
      </c>
      <c r="AW265" s="2"/>
      <c r="AX265" s="1">
        <v>-28871.92</v>
      </c>
      <c r="AY265" s="1"/>
      <c r="AZ265" s="26">
        <f aca="true" t="shared" si="91" ref="AZ265:AZ328">N265-AU265-AX265+AV265+AW265+AY265</f>
        <v>-45898.474779999946</v>
      </c>
      <c r="BA265" s="81">
        <v>533259.96</v>
      </c>
      <c r="BB265" s="1"/>
    </row>
    <row r="266" spans="1:54" ht="15.75">
      <c r="A266" s="1">
        <v>259</v>
      </c>
      <c r="B266" s="1" t="s">
        <v>308</v>
      </c>
      <c r="C266" s="1">
        <v>378.2</v>
      </c>
      <c r="D266" s="1">
        <v>0</v>
      </c>
      <c r="E266" s="1">
        <f aca="true" t="shared" si="92" ref="E266:E329">C266+D266</f>
        <v>378.2</v>
      </c>
      <c r="F266" s="1">
        <v>7.39</v>
      </c>
      <c r="G266" s="2">
        <f t="shared" si="80"/>
        <v>2794.8979999999997</v>
      </c>
      <c r="H266" s="2">
        <f t="shared" si="81"/>
        <v>16769.388</v>
      </c>
      <c r="I266" s="2">
        <f t="shared" si="89"/>
        <v>7.39</v>
      </c>
      <c r="J266" s="2">
        <f t="shared" si="90"/>
        <v>2794.8979999999997</v>
      </c>
      <c r="K266" s="2">
        <f t="shared" si="82"/>
        <v>16769.388</v>
      </c>
      <c r="L266" s="11">
        <f t="shared" si="86"/>
        <v>33538.776</v>
      </c>
      <c r="M266" s="26"/>
      <c r="N266" s="29">
        <f t="shared" si="87"/>
        <v>33538.776</v>
      </c>
      <c r="O266" s="1">
        <v>0</v>
      </c>
      <c r="P266" s="1">
        <v>936.2</v>
      </c>
      <c r="Q266" s="1">
        <v>0</v>
      </c>
      <c r="R266" s="1">
        <v>936.2</v>
      </c>
      <c r="S266" s="61">
        <v>0</v>
      </c>
      <c r="T266" s="1">
        <v>936.2</v>
      </c>
      <c r="U266" s="28">
        <v>0</v>
      </c>
      <c r="V266" s="28">
        <v>936.2</v>
      </c>
      <c r="W266" s="54">
        <v>0</v>
      </c>
      <c r="X266" s="54">
        <v>936.2</v>
      </c>
      <c r="Y266" s="1">
        <v>0</v>
      </c>
      <c r="Z266" s="1">
        <v>936.2</v>
      </c>
      <c r="AA266" s="28">
        <v>0</v>
      </c>
      <c r="AB266" s="28">
        <v>936.2</v>
      </c>
      <c r="AC266" s="62">
        <v>0</v>
      </c>
      <c r="AD266" s="62">
        <v>936.2</v>
      </c>
      <c r="AE266" s="28">
        <v>0</v>
      </c>
      <c r="AF266" s="28">
        <v>936.2</v>
      </c>
      <c r="AG266" s="28">
        <v>0</v>
      </c>
      <c r="AH266" s="28">
        <v>1460.95</v>
      </c>
      <c r="AI266" s="1">
        <v>0</v>
      </c>
      <c r="AJ266" s="1">
        <v>-468.1</v>
      </c>
      <c r="AK266" s="1">
        <v>0</v>
      </c>
      <c r="AL266" s="1">
        <v>0</v>
      </c>
      <c r="AM266" s="8">
        <f t="shared" si="83"/>
        <v>0</v>
      </c>
      <c r="AN266" s="8">
        <f t="shared" si="84"/>
        <v>9418.65</v>
      </c>
      <c r="AO266" s="23">
        <f t="shared" si="85"/>
        <v>9418.65</v>
      </c>
      <c r="AP266" s="9"/>
      <c r="AQ266" s="9"/>
      <c r="AR266" s="9"/>
      <c r="AS266" s="9"/>
      <c r="AT266" s="9"/>
      <c r="AU266" s="9">
        <f t="shared" si="88"/>
        <v>9418.65</v>
      </c>
      <c r="AV266" s="70"/>
      <c r="AW266" s="70"/>
      <c r="AX266" s="1">
        <v>-4958.54</v>
      </c>
      <c r="AY266" s="1"/>
      <c r="AZ266" s="26">
        <f t="shared" si="91"/>
        <v>29078.665999999997</v>
      </c>
      <c r="BA266" s="81">
        <v>130160.38</v>
      </c>
      <c r="BB266" s="1"/>
    </row>
    <row r="267" spans="1:54" ht="15">
      <c r="A267" s="1">
        <v>260</v>
      </c>
      <c r="B267" s="1" t="s">
        <v>233</v>
      </c>
      <c r="C267" s="1">
        <v>839.2</v>
      </c>
      <c r="D267" s="1">
        <v>0</v>
      </c>
      <c r="E267" s="1">
        <f t="shared" si="92"/>
        <v>839.2</v>
      </c>
      <c r="F267" s="1">
        <v>12.58</v>
      </c>
      <c r="G267" s="2">
        <f t="shared" si="80"/>
        <v>10557.136</v>
      </c>
      <c r="H267" s="2">
        <f t="shared" si="81"/>
        <v>63342.816000000006</v>
      </c>
      <c r="I267" s="2">
        <f t="shared" si="89"/>
        <v>12.58</v>
      </c>
      <c r="J267" s="2">
        <f t="shared" si="90"/>
        <v>10557.136</v>
      </c>
      <c r="K267" s="2">
        <f t="shared" si="82"/>
        <v>63342.816000000006</v>
      </c>
      <c r="L267" s="11">
        <f t="shared" si="86"/>
        <v>126685.63200000001</v>
      </c>
      <c r="M267" s="26"/>
      <c r="N267" s="29">
        <f t="shared" si="87"/>
        <v>126685.63200000001</v>
      </c>
      <c r="O267" s="1">
        <v>0</v>
      </c>
      <c r="P267" s="1">
        <v>2289.65</v>
      </c>
      <c r="Q267" s="1">
        <v>0</v>
      </c>
      <c r="R267" s="1">
        <v>14457.22</v>
      </c>
      <c r="S267" s="61">
        <v>0</v>
      </c>
      <c r="T267" s="1">
        <v>28927.99</v>
      </c>
      <c r="U267" s="28">
        <v>0</v>
      </c>
      <c r="V267" s="28">
        <v>2289.65</v>
      </c>
      <c r="W267" s="54">
        <v>0</v>
      </c>
      <c r="X267" s="54">
        <v>2289.65</v>
      </c>
      <c r="Y267" s="1">
        <v>0</v>
      </c>
      <c r="Z267" s="1">
        <v>2289.65</v>
      </c>
      <c r="AA267" s="28">
        <v>0</v>
      </c>
      <c r="AB267" s="28">
        <v>2289.6459999999997</v>
      </c>
      <c r="AC267" s="62">
        <v>0</v>
      </c>
      <c r="AD267" s="62">
        <v>2289.65</v>
      </c>
      <c r="AE267" s="28">
        <v>0</v>
      </c>
      <c r="AF267" s="28">
        <v>4956.03</v>
      </c>
      <c r="AG267" s="28">
        <v>0</v>
      </c>
      <c r="AH267" s="28">
        <v>25351.5</v>
      </c>
      <c r="AI267" s="1">
        <v>0</v>
      </c>
      <c r="AJ267" s="1">
        <v>7587.07</v>
      </c>
      <c r="AK267" s="1">
        <v>0</v>
      </c>
      <c r="AL267" s="1">
        <v>34850.76</v>
      </c>
      <c r="AM267" s="8">
        <f t="shared" si="83"/>
        <v>0</v>
      </c>
      <c r="AN267" s="8">
        <f t="shared" si="84"/>
        <v>129868.46600000001</v>
      </c>
      <c r="AO267" s="23">
        <f t="shared" si="85"/>
        <v>129868.46600000001</v>
      </c>
      <c r="AP267" s="9"/>
      <c r="AQ267" s="9"/>
      <c r="AR267" s="10"/>
      <c r="AS267" s="9"/>
      <c r="AT267" s="9">
        <f>0.013*E267</f>
        <v>10.9096</v>
      </c>
      <c r="AU267" s="9">
        <f t="shared" si="88"/>
        <v>129879.37560000001</v>
      </c>
      <c r="AV267" s="2">
        <f>(E267*0.08)*2</f>
        <v>134.27200000000002</v>
      </c>
      <c r="AW267" s="2">
        <v>545.48</v>
      </c>
      <c r="AX267" s="1">
        <v>-535.42</v>
      </c>
      <c r="AY267" s="1"/>
      <c r="AZ267" s="26">
        <f t="shared" si="91"/>
        <v>-1978.5716000000016</v>
      </c>
      <c r="BA267" s="81">
        <v>13050.23</v>
      </c>
      <c r="BB267" s="1"/>
    </row>
    <row r="268" spans="1:54" ht="15">
      <c r="A268" s="1">
        <v>261</v>
      </c>
      <c r="B268" s="1" t="s">
        <v>234</v>
      </c>
      <c r="C268" s="1">
        <v>497.3</v>
      </c>
      <c r="D268" s="1">
        <v>0</v>
      </c>
      <c r="E268" s="1">
        <f t="shared" si="92"/>
        <v>497.3</v>
      </c>
      <c r="F268" s="1">
        <v>12.51</v>
      </c>
      <c r="G268" s="2">
        <f t="shared" si="80"/>
        <v>6221.223</v>
      </c>
      <c r="H268" s="2">
        <f t="shared" si="81"/>
        <v>37327.338</v>
      </c>
      <c r="I268" s="2">
        <f t="shared" si="89"/>
        <v>12.51</v>
      </c>
      <c r="J268" s="2">
        <f t="shared" si="90"/>
        <v>6221.223</v>
      </c>
      <c r="K268" s="2">
        <f t="shared" si="82"/>
        <v>37327.338</v>
      </c>
      <c r="L268" s="11">
        <f t="shared" si="86"/>
        <v>74654.676</v>
      </c>
      <c r="M268" s="26">
        <v>-11526.386199999994</v>
      </c>
      <c r="N268" s="29">
        <f t="shared" si="87"/>
        <v>63128.28980000001</v>
      </c>
      <c r="O268" s="1">
        <v>0</v>
      </c>
      <c r="P268" s="1">
        <v>1233.3</v>
      </c>
      <c r="Q268" s="1">
        <v>0</v>
      </c>
      <c r="R268" s="1">
        <v>2596.78</v>
      </c>
      <c r="S268" s="61">
        <v>0</v>
      </c>
      <c r="T268" s="1">
        <v>2393.71</v>
      </c>
      <c r="U268" s="28">
        <v>0</v>
      </c>
      <c r="V268" s="28">
        <v>1233.3</v>
      </c>
      <c r="W268" s="54">
        <v>0</v>
      </c>
      <c r="X268" s="54">
        <v>1233.3</v>
      </c>
      <c r="Y268" s="1">
        <v>0</v>
      </c>
      <c r="Z268" s="1">
        <v>1233.3</v>
      </c>
      <c r="AA268" s="28">
        <v>0</v>
      </c>
      <c r="AB268" s="28">
        <v>1233.304</v>
      </c>
      <c r="AC268" s="62">
        <v>0</v>
      </c>
      <c r="AD268" s="62">
        <v>1233.3</v>
      </c>
      <c r="AE268" s="28">
        <v>0</v>
      </c>
      <c r="AF268" s="28">
        <v>1233.3</v>
      </c>
      <c r="AG268" s="28">
        <v>0</v>
      </c>
      <c r="AH268" s="28">
        <v>6726.34</v>
      </c>
      <c r="AI268" s="1">
        <v>0</v>
      </c>
      <c r="AJ268" s="1">
        <v>8867.97</v>
      </c>
      <c r="AK268" s="1">
        <v>0</v>
      </c>
      <c r="AL268" s="1">
        <v>34484.62</v>
      </c>
      <c r="AM268" s="8">
        <f t="shared" si="83"/>
        <v>0</v>
      </c>
      <c r="AN268" s="8">
        <f t="shared" si="84"/>
        <v>63702.524</v>
      </c>
      <c r="AO268" s="23">
        <f t="shared" si="85"/>
        <v>63702.524</v>
      </c>
      <c r="AP268" s="9"/>
      <c r="AQ268" s="9"/>
      <c r="AR268" s="9"/>
      <c r="AS268" s="9"/>
      <c r="AT268" s="9">
        <f>0.013*E268</f>
        <v>6.4649</v>
      </c>
      <c r="AU268" s="9">
        <f t="shared" si="88"/>
        <v>63708.9889</v>
      </c>
      <c r="AV268" s="2">
        <f>(E268*0.08)*2</f>
        <v>79.568</v>
      </c>
      <c r="AW268" s="2">
        <v>323.25</v>
      </c>
      <c r="AX268" s="1">
        <v>5217.3</v>
      </c>
      <c r="AY268" s="1"/>
      <c r="AZ268" s="26">
        <f t="shared" si="91"/>
        <v>-5395.181099999983</v>
      </c>
      <c r="BA268" s="81">
        <v>73952.53</v>
      </c>
      <c r="BB268" s="1"/>
    </row>
    <row r="269" spans="1:54" ht="15">
      <c r="A269" s="1">
        <v>262</v>
      </c>
      <c r="B269" s="1" t="s">
        <v>235</v>
      </c>
      <c r="C269" s="1">
        <v>494.2</v>
      </c>
      <c r="D269" s="1">
        <v>0</v>
      </c>
      <c r="E269" s="1">
        <f t="shared" si="92"/>
        <v>494.2</v>
      </c>
      <c r="F269" s="1">
        <v>8.81</v>
      </c>
      <c r="G269" s="2">
        <f t="shared" si="80"/>
        <v>4353.902</v>
      </c>
      <c r="H269" s="2">
        <f t="shared" si="81"/>
        <v>26123.412</v>
      </c>
      <c r="I269" s="2">
        <f t="shared" si="89"/>
        <v>8.81</v>
      </c>
      <c r="J269" s="2">
        <f t="shared" si="90"/>
        <v>4353.902</v>
      </c>
      <c r="K269" s="2">
        <f t="shared" si="82"/>
        <v>26123.412</v>
      </c>
      <c r="L269" s="11">
        <f t="shared" si="86"/>
        <v>52246.824</v>
      </c>
      <c r="M269" s="26">
        <v>-127826.07560000001</v>
      </c>
      <c r="N269" s="29">
        <f t="shared" si="87"/>
        <v>-75579.25160000002</v>
      </c>
      <c r="O269" s="1">
        <v>0</v>
      </c>
      <c r="P269" s="1">
        <v>1434.05</v>
      </c>
      <c r="Q269" s="1">
        <v>0</v>
      </c>
      <c r="R269" s="1">
        <v>1434.05</v>
      </c>
      <c r="S269" s="61">
        <v>0</v>
      </c>
      <c r="T269" s="1">
        <v>2594.46</v>
      </c>
      <c r="U269" s="28">
        <v>0</v>
      </c>
      <c r="V269" s="28">
        <v>1434.05</v>
      </c>
      <c r="W269" s="54">
        <v>0</v>
      </c>
      <c r="X269" s="54">
        <v>1434.05</v>
      </c>
      <c r="Y269" s="1">
        <v>0</v>
      </c>
      <c r="Z269" s="1">
        <v>1434.05</v>
      </c>
      <c r="AA269" s="28">
        <v>0</v>
      </c>
      <c r="AB269" s="28">
        <v>4234.516</v>
      </c>
      <c r="AC269" s="62">
        <v>0</v>
      </c>
      <c r="AD269" s="62">
        <v>1434.05</v>
      </c>
      <c r="AE269" s="28">
        <v>0</v>
      </c>
      <c r="AF269" s="28">
        <v>1434.05</v>
      </c>
      <c r="AG269" s="28">
        <v>0</v>
      </c>
      <c r="AH269" s="28">
        <v>1958.8</v>
      </c>
      <c r="AI269" s="1">
        <v>0</v>
      </c>
      <c r="AJ269" s="1">
        <v>1434.05</v>
      </c>
      <c r="AK269" s="1">
        <v>0</v>
      </c>
      <c r="AL269" s="1">
        <v>1434.05</v>
      </c>
      <c r="AM269" s="8">
        <f t="shared" si="83"/>
        <v>0</v>
      </c>
      <c r="AN269" s="8">
        <f t="shared" si="84"/>
        <v>21694.225999999995</v>
      </c>
      <c r="AO269" s="23">
        <f t="shared" si="85"/>
        <v>21694.225999999995</v>
      </c>
      <c r="AP269" s="9"/>
      <c r="AQ269" s="9"/>
      <c r="AR269" s="9"/>
      <c r="AS269" s="9"/>
      <c r="AT269" s="9">
        <f>0.013*E269</f>
        <v>6.4246</v>
      </c>
      <c r="AU269" s="9">
        <f t="shared" si="88"/>
        <v>21700.650599999994</v>
      </c>
      <c r="AV269" s="2">
        <f>(E269*0.08)*2</f>
        <v>79.072</v>
      </c>
      <c r="AW269" s="2">
        <v>321.23</v>
      </c>
      <c r="AX269" s="1">
        <v>32612.38</v>
      </c>
      <c r="AY269" s="1"/>
      <c r="AZ269" s="26">
        <f t="shared" si="91"/>
        <v>-129491.98020000002</v>
      </c>
      <c r="BA269" s="81">
        <v>24098.87</v>
      </c>
      <c r="BB269" s="1"/>
    </row>
    <row r="270" spans="1:54" ht="15.75">
      <c r="A270" s="1">
        <v>263</v>
      </c>
      <c r="B270" s="1" t="s">
        <v>309</v>
      </c>
      <c r="C270" s="1">
        <v>385.4</v>
      </c>
      <c r="D270" s="1">
        <v>0</v>
      </c>
      <c r="E270" s="1">
        <f t="shared" si="92"/>
        <v>385.4</v>
      </c>
      <c r="F270" s="1">
        <v>7.39</v>
      </c>
      <c r="G270" s="2">
        <f t="shared" si="80"/>
        <v>2848.1059999999998</v>
      </c>
      <c r="H270" s="2">
        <f t="shared" si="81"/>
        <v>17088.636</v>
      </c>
      <c r="I270" s="2">
        <f t="shared" si="89"/>
        <v>7.39</v>
      </c>
      <c r="J270" s="2">
        <f t="shared" si="90"/>
        <v>2848.1059999999998</v>
      </c>
      <c r="K270" s="2">
        <f t="shared" si="82"/>
        <v>17088.636</v>
      </c>
      <c r="L270" s="11">
        <f t="shared" si="86"/>
        <v>34177.272</v>
      </c>
      <c r="M270" s="26">
        <v>-6777.749200000006</v>
      </c>
      <c r="N270" s="29">
        <f t="shared" si="87"/>
        <v>27399.52279999999</v>
      </c>
      <c r="O270" s="1">
        <v>0</v>
      </c>
      <c r="P270" s="1">
        <v>955.79</v>
      </c>
      <c r="Q270" s="1">
        <v>0</v>
      </c>
      <c r="R270" s="1">
        <v>5375.79</v>
      </c>
      <c r="S270" s="61">
        <v>0</v>
      </c>
      <c r="T270" s="1">
        <v>1119.42</v>
      </c>
      <c r="U270" s="28">
        <v>0</v>
      </c>
      <c r="V270" s="28">
        <v>955.79</v>
      </c>
      <c r="W270" s="54">
        <v>0</v>
      </c>
      <c r="X270" s="54">
        <v>955.79</v>
      </c>
      <c r="Y270" s="1">
        <v>0</v>
      </c>
      <c r="Z270" s="1">
        <v>955.79</v>
      </c>
      <c r="AA270" s="28">
        <v>0</v>
      </c>
      <c r="AB270" s="28">
        <v>955.7919999999999</v>
      </c>
      <c r="AC270" s="62">
        <v>0</v>
      </c>
      <c r="AD270" s="62">
        <v>955.79</v>
      </c>
      <c r="AE270" s="28">
        <v>0</v>
      </c>
      <c r="AF270" s="28">
        <v>955.79</v>
      </c>
      <c r="AG270" s="28">
        <v>0</v>
      </c>
      <c r="AH270" s="28">
        <v>1480.54</v>
      </c>
      <c r="AI270" s="1">
        <v>0</v>
      </c>
      <c r="AJ270" s="1">
        <v>-477.9</v>
      </c>
      <c r="AK270" s="1">
        <v>0</v>
      </c>
      <c r="AL270" s="1">
        <v>0</v>
      </c>
      <c r="AM270" s="8">
        <f t="shared" si="83"/>
        <v>0</v>
      </c>
      <c r="AN270" s="8">
        <f t="shared" si="84"/>
        <v>14188.382000000003</v>
      </c>
      <c r="AO270" s="23">
        <f t="shared" si="85"/>
        <v>14188.382000000003</v>
      </c>
      <c r="AP270" s="9"/>
      <c r="AQ270" s="9"/>
      <c r="AR270" s="9"/>
      <c r="AS270" s="9"/>
      <c r="AT270" s="9"/>
      <c r="AU270" s="9">
        <f t="shared" si="88"/>
        <v>14188.382000000003</v>
      </c>
      <c r="AV270" s="70"/>
      <c r="AW270" s="70"/>
      <c r="AX270" s="1">
        <v>-1985.81</v>
      </c>
      <c r="AY270" s="1"/>
      <c r="AZ270" s="26">
        <f t="shared" si="91"/>
        <v>15196.950799999988</v>
      </c>
      <c r="BA270" s="81">
        <v>41081.78</v>
      </c>
      <c r="BB270" s="1"/>
    </row>
    <row r="271" spans="1:54" ht="15.75">
      <c r="A271" s="1">
        <v>264</v>
      </c>
      <c r="B271" s="1" t="s">
        <v>236</v>
      </c>
      <c r="C271" s="1">
        <v>465.4</v>
      </c>
      <c r="D271" s="1">
        <v>0</v>
      </c>
      <c r="E271" s="1">
        <f t="shared" si="92"/>
        <v>465.4</v>
      </c>
      <c r="F271" s="1">
        <v>8.81</v>
      </c>
      <c r="G271" s="2">
        <f t="shared" si="80"/>
        <v>4100.174</v>
      </c>
      <c r="H271" s="2">
        <f t="shared" si="81"/>
        <v>24601.044</v>
      </c>
      <c r="I271" s="2">
        <f t="shared" si="89"/>
        <v>8.81</v>
      </c>
      <c r="J271" s="2">
        <f t="shared" si="90"/>
        <v>4100.174</v>
      </c>
      <c r="K271" s="2">
        <f t="shared" si="82"/>
        <v>24601.044</v>
      </c>
      <c r="L271" s="11">
        <f t="shared" si="86"/>
        <v>49202.088</v>
      </c>
      <c r="M271" s="26"/>
      <c r="N271" s="29">
        <f t="shared" si="87"/>
        <v>49202.088</v>
      </c>
      <c r="O271" s="1">
        <v>0</v>
      </c>
      <c r="P271" s="1">
        <v>1236</v>
      </c>
      <c r="Q271" s="1">
        <v>0</v>
      </c>
      <c r="R271" s="1">
        <v>1154.19</v>
      </c>
      <c r="S271" s="61">
        <v>0</v>
      </c>
      <c r="T271" s="1">
        <v>2821.54</v>
      </c>
      <c r="U271" s="28">
        <v>0</v>
      </c>
      <c r="V271" s="28">
        <v>1236</v>
      </c>
      <c r="W271" s="54">
        <v>0</v>
      </c>
      <c r="X271" s="54">
        <v>1154.19</v>
      </c>
      <c r="Y271" s="1">
        <v>0</v>
      </c>
      <c r="Z271" s="1">
        <v>1154.19</v>
      </c>
      <c r="AA271" s="28">
        <v>0</v>
      </c>
      <c r="AB271" s="28">
        <v>1154.192</v>
      </c>
      <c r="AC271" s="62">
        <v>0</v>
      </c>
      <c r="AD271" s="62">
        <v>1154.19</v>
      </c>
      <c r="AE271" s="28">
        <v>0</v>
      </c>
      <c r="AF271" s="28">
        <v>2487.38</v>
      </c>
      <c r="AG271" s="28">
        <v>0</v>
      </c>
      <c r="AH271" s="28">
        <v>1761.62</v>
      </c>
      <c r="AI271" s="1">
        <v>0</v>
      </c>
      <c r="AJ271" s="1">
        <v>1236.87</v>
      </c>
      <c r="AK271" s="1">
        <v>0</v>
      </c>
      <c r="AL271" s="1">
        <v>1154.19</v>
      </c>
      <c r="AM271" s="8">
        <f t="shared" si="83"/>
        <v>0</v>
      </c>
      <c r="AN271" s="8">
        <f t="shared" si="84"/>
        <v>17704.551999999996</v>
      </c>
      <c r="AO271" s="23">
        <f t="shared" si="85"/>
        <v>17704.551999999996</v>
      </c>
      <c r="AP271" s="9"/>
      <c r="AQ271" s="9"/>
      <c r="AR271" s="9"/>
      <c r="AS271" s="9"/>
      <c r="AT271" s="9"/>
      <c r="AU271" s="9">
        <f t="shared" si="88"/>
        <v>17704.551999999996</v>
      </c>
      <c r="AV271" s="70"/>
      <c r="AW271" s="70"/>
      <c r="AX271" s="1">
        <v>-1162.73</v>
      </c>
      <c r="AY271" s="1"/>
      <c r="AZ271" s="26">
        <f t="shared" si="91"/>
        <v>32660.266000000007</v>
      </c>
      <c r="BA271" s="81">
        <v>11419.12</v>
      </c>
      <c r="BB271" s="1"/>
    </row>
    <row r="272" spans="1:54" ht="15.75">
      <c r="A272" s="1">
        <v>265</v>
      </c>
      <c r="B272" s="1" t="s">
        <v>310</v>
      </c>
      <c r="C272" s="1">
        <v>382</v>
      </c>
      <c r="D272" s="1">
        <v>0</v>
      </c>
      <c r="E272" s="1">
        <f t="shared" si="92"/>
        <v>382</v>
      </c>
      <c r="F272" s="1">
        <v>7.39</v>
      </c>
      <c r="G272" s="2">
        <f t="shared" si="80"/>
        <v>2822.98</v>
      </c>
      <c r="H272" s="2">
        <f t="shared" si="81"/>
        <v>16937.88</v>
      </c>
      <c r="I272" s="2">
        <f t="shared" si="89"/>
        <v>7.39</v>
      </c>
      <c r="J272" s="2">
        <f t="shared" si="90"/>
        <v>2822.98</v>
      </c>
      <c r="K272" s="2">
        <f t="shared" si="82"/>
        <v>16937.88</v>
      </c>
      <c r="L272" s="11">
        <f t="shared" si="86"/>
        <v>33875.76</v>
      </c>
      <c r="M272" s="26">
        <v>-41660.3244</v>
      </c>
      <c r="N272" s="29">
        <f t="shared" si="87"/>
        <v>-7784.564399999996</v>
      </c>
      <c r="O272" s="1">
        <v>0</v>
      </c>
      <c r="P272" s="1">
        <v>1110.99</v>
      </c>
      <c r="Q272" s="1">
        <v>0</v>
      </c>
      <c r="R272" s="1">
        <v>5367.36</v>
      </c>
      <c r="S272" s="61">
        <v>0</v>
      </c>
      <c r="T272" s="1">
        <v>947.36</v>
      </c>
      <c r="U272" s="28">
        <v>0</v>
      </c>
      <c r="V272" s="28">
        <v>947.36</v>
      </c>
      <c r="W272" s="54">
        <v>0</v>
      </c>
      <c r="X272" s="54">
        <v>947.36</v>
      </c>
      <c r="Y272" s="1">
        <v>0</v>
      </c>
      <c r="Z272" s="1">
        <v>947.36</v>
      </c>
      <c r="AA272" s="28">
        <v>0</v>
      </c>
      <c r="AB272" s="28">
        <v>947.36</v>
      </c>
      <c r="AC272" s="62">
        <v>0</v>
      </c>
      <c r="AD272" s="62">
        <v>947.36</v>
      </c>
      <c r="AE272" s="28">
        <v>0</v>
      </c>
      <c r="AF272" s="28">
        <v>947.36</v>
      </c>
      <c r="AG272" s="28">
        <v>0</v>
      </c>
      <c r="AH272" s="28">
        <v>1472.11</v>
      </c>
      <c r="AI272" s="1">
        <v>0</v>
      </c>
      <c r="AJ272" s="1">
        <v>947.36</v>
      </c>
      <c r="AK272" s="1">
        <v>0</v>
      </c>
      <c r="AL272" s="1">
        <v>0</v>
      </c>
      <c r="AM272" s="8">
        <f t="shared" si="83"/>
        <v>0</v>
      </c>
      <c r="AN272" s="8">
        <f t="shared" si="84"/>
        <v>15529.340000000004</v>
      </c>
      <c r="AO272" s="23">
        <f t="shared" si="85"/>
        <v>15529.340000000004</v>
      </c>
      <c r="AP272" s="9"/>
      <c r="AQ272" s="9"/>
      <c r="AR272" s="9"/>
      <c r="AS272" s="9"/>
      <c r="AT272" s="9"/>
      <c r="AU272" s="9">
        <f t="shared" si="88"/>
        <v>15529.340000000004</v>
      </c>
      <c r="AV272" s="70"/>
      <c r="AW272" s="70"/>
      <c r="AX272" s="1">
        <v>-5028.39</v>
      </c>
      <c r="AY272" s="1"/>
      <c r="AZ272" s="26">
        <f t="shared" si="91"/>
        <v>-18285.5144</v>
      </c>
      <c r="BA272" s="81">
        <v>195260.45</v>
      </c>
      <c r="BB272" s="1"/>
    </row>
    <row r="273" spans="1:54" ht="15">
      <c r="A273" s="1">
        <v>266</v>
      </c>
      <c r="B273" s="1" t="s">
        <v>237</v>
      </c>
      <c r="C273" s="1">
        <v>781.2</v>
      </c>
      <c r="D273" s="1">
        <v>0</v>
      </c>
      <c r="E273" s="1">
        <f t="shared" si="92"/>
        <v>781.2</v>
      </c>
      <c r="F273" s="1">
        <v>12.58</v>
      </c>
      <c r="G273" s="2">
        <f t="shared" si="80"/>
        <v>9827.496000000001</v>
      </c>
      <c r="H273" s="2">
        <f t="shared" si="81"/>
        <v>58964.97600000001</v>
      </c>
      <c r="I273" s="2">
        <f t="shared" si="89"/>
        <v>12.58</v>
      </c>
      <c r="J273" s="2">
        <f t="shared" si="90"/>
        <v>9827.496000000001</v>
      </c>
      <c r="K273" s="2">
        <f t="shared" si="82"/>
        <v>58964.97600000001</v>
      </c>
      <c r="L273" s="11">
        <f t="shared" si="86"/>
        <v>117929.95200000002</v>
      </c>
      <c r="M273" s="26"/>
      <c r="N273" s="29">
        <f t="shared" si="87"/>
        <v>117929.95200000002</v>
      </c>
      <c r="O273" s="1">
        <v>0</v>
      </c>
      <c r="P273" s="1">
        <v>5060.73</v>
      </c>
      <c r="Q273" s="1">
        <v>0</v>
      </c>
      <c r="R273" s="1">
        <v>3218.55</v>
      </c>
      <c r="S273" s="61">
        <v>0</v>
      </c>
      <c r="T273" s="1">
        <v>4722.27</v>
      </c>
      <c r="U273" s="28">
        <v>0</v>
      </c>
      <c r="V273" s="28">
        <v>3218.55</v>
      </c>
      <c r="W273" s="54">
        <v>0</v>
      </c>
      <c r="X273" s="54">
        <v>4320.04</v>
      </c>
      <c r="Y273" s="1">
        <v>0</v>
      </c>
      <c r="Z273" s="1">
        <v>4320.04</v>
      </c>
      <c r="AA273" s="28">
        <v>0</v>
      </c>
      <c r="AB273" s="28">
        <v>5260.836</v>
      </c>
      <c r="AC273" s="62">
        <v>0</v>
      </c>
      <c r="AD273" s="62">
        <v>4320.04</v>
      </c>
      <c r="AE273" s="28">
        <v>0</v>
      </c>
      <c r="AF273" s="28">
        <v>5120.67</v>
      </c>
      <c r="AG273" s="28">
        <v>0</v>
      </c>
      <c r="AH273" s="28">
        <v>3743.3</v>
      </c>
      <c r="AI273" s="1">
        <v>0</v>
      </c>
      <c r="AJ273" s="1">
        <v>5545.99</v>
      </c>
      <c r="AK273" s="1">
        <v>0</v>
      </c>
      <c r="AL273" s="1">
        <v>3301.23</v>
      </c>
      <c r="AM273" s="8">
        <f t="shared" si="83"/>
        <v>0</v>
      </c>
      <c r="AN273" s="8">
        <f t="shared" si="84"/>
        <v>52152.246</v>
      </c>
      <c r="AO273" s="23">
        <f t="shared" si="85"/>
        <v>52152.246</v>
      </c>
      <c r="AP273" s="9"/>
      <c r="AQ273" s="9">
        <f>44040.64-32637.29</f>
        <v>11403.349999999999</v>
      </c>
      <c r="AR273" s="9"/>
      <c r="AS273" s="9"/>
      <c r="AT273" s="9">
        <f>0.013*E273</f>
        <v>10.1556</v>
      </c>
      <c r="AU273" s="9">
        <f>AO273+AP273+AQ273+AR273+AS273</f>
        <v>63555.596</v>
      </c>
      <c r="AV273" s="2">
        <f>(E273*0.08)*2</f>
        <v>124.992</v>
      </c>
      <c r="AW273" s="2">
        <v>507.78</v>
      </c>
      <c r="AX273" s="1">
        <v>-3.42</v>
      </c>
      <c r="AY273" s="1"/>
      <c r="AZ273" s="26">
        <f t="shared" si="91"/>
        <v>55010.54800000002</v>
      </c>
      <c r="BA273" s="81">
        <v>299785.84</v>
      </c>
      <c r="BB273" s="1"/>
    </row>
    <row r="274" spans="1:54" ht="15">
      <c r="A274" s="1">
        <v>267</v>
      </c>
      <c r="B274" s="1" t="s">
        <v>238</v>
      </c>
      <c r="C274" s="1">
        <v>451.8</v>
      </c>
      <c r="D274" s="1"/>
      <c r="E274" s="1">
        <f t="shared" si="92"/>
        <v>451.8</v>
      </c>
      <c r="F274" s="1">
        <v>8.81</v>
      </c>
      <c r="G274" s="2">
        <f t="shared" si="80"/>
        <v>3980.358</v>
      </c>
      <c r="H274" s="2">
        <f t="shared" si="81"/>
        <v>23882.148</v>
      </c>
      <c r="I274" s="2">
        <f t="shared" si="89"/>
        <v>8.81</v>
      </c>
      <c r="J274" s="2">
        <f t="shared" si="90"/>
        <v>3980.358</v>
      </c>
      <c r="K274" s="2">
        <f t="shared" si="82"/>
        <v>23882.148</v>
      </c>
      <c r="L274" s="11">
        <f t="shared" si="86"/>
        <v>47764.296</v>
      </c>
      <c r="M274" s="26"/>
      <c r="N274" s="29">
        <f t="shared" si="87"/>
        <v>47764.296</v>
      </c>
      <c r="O274" s="1">
        <v>0</v>
      </c>
      <c r="P274" s="1">
        <v>5988.82</v>
      </c>
      <c r="Q274" s="1">
        <v>0</v>
      </c>
      <c r="R274" s="1">
        <v>1328.89</v>
      </c>
      <c r="S274" s="61">
        <v>0</v>
      </c>
      <c r="T274" s="1">
        <v>2996.24</v>
      </c>
      <c r="U274" s="28">
        <v>0</v>
      </c>
      <c r="V274" s="28">
        <v>1328.89</v>
      </c>
      <c r="W274" s="54">
        <v>0</v>
      </c>
      <c r="X274" s="54">
        <v>1328.89</v>
      </c>
      <c r="Y274" s="1">
        <v>0</v>
      </c>
      <c r="Z274" s="1">
        <v>3254.71</v>
      </c>
      <c r="AA274" s="28">
        <v>0</v>
      </c>
      <c r="AB274" s="28">
        <v>1328.894</v>
      </c>
      <c r="AC274" s="62">
        <v>0</v>
      </c>
      <c r="AD274" s="62">
        <v>11267.93</v>
      </c>
      <c r="AE274" s="28">
        <v>0</v>
      </c>
      <c r="AF274" s="28">
        <v>1328.89</v>
      </c>
      <c r="AG274" s="28">
        <v>0</v>
      </c>
      <c r="AH274" s="28">
        <v>1853.64</v>
      </c>
      <c r="AI274" s="1">
        <v>0</v>
      </c>
      <c r="AJ274" s="1">
        <v>1328.89</v>
      </c>
      <c r="AK274" s="1">
        <v>0</v>
      </c>
      <c r="AL274" s="1">
        <v>2833.27</v>
      </c>
      <c r="AM274" s="8">
        <f t="shared" si="83"/>
        <v>0</v>
      </c>
      <c r="AN274" s="8">
        <f t="shared" si="84"/>
        <v>36167.954</v>
      </c>
      <c r="AO274" s="23">
        <f t="shared" si="85"/>
        <v>36167.954</v>
      </c>
      <c r="AP274" s="9"/>
      <c r="AQ274" s="9"/>
      <c r="AR274" s="9"/>
      <c r="AS274" s="9"/>
      <c r="AT274" s="9">
        <f>0.013*E274</f>
        <v>5.8734</v>
      </c>
      <c r="AU274" s="9">
        <f>AO274+AP274+AQ274+AR274+AS274+AT274</f>
        <v>36173.827399999995</v>
      </c>
      <c r="AV274" s="2">
        <f>(E274*0.08)*2</f>
        <v>72.288</v>
      </c>
      <c r="AW274" s="2">
        <v>293.67</v>
      </c>
      <c r="AX274" s="1">
        <v>-3182</v>
      </c>
      <c r="AY274" s="1"/>
      <c r="AZ274" s="26">
        <f t="shared" si="91"/>
        <v>15138.426600000008</v>
      </c>
      <c r="BA274" s="81">
        <v>29519.08</v>
      </c>
      <c r="BB274" s="1"/>
    </row>
    <row r="275" spans="1:54" ht="15">
      <c r="A275" s="1">
        <v>268</v>
      </c>
      <c r="B275" s="1" t="s">
        <v>239</v>
      </c>
      <c r="C275" s="1">
        <v>464.2</v>
      </c>
      <c r="D275" s="1">
        <v>0</v>
      </c>
      <c r="E275" s="1">
        <f t="shared" si="92"/>
        <v>464.2</v>
      </c>
      <c r="F275" s="1">
        <v>8.81</v>
      </c>
      <c r="G275" s="2">
        <f t="shared" si="80"/>
        <v>4089.6020000000003</v>
      </c>
      <c r="H275" s="2">
        <f t="shared" si="81"/>
        <v>24537.612</v>
      </c>
      <c r="I275" s="2">
        <f t="shared" si="89"/>
        <v>8.81</v>
      </c>
      <c r="J275" s="2">
        <f t="shared" si="90"/>
        <v>4089.6020000000003</v>
      </c>
      <c r="K275" s="2">
        <f t="shared" si="82"/>
        <v>24537.612</v>
      </c>
      <c r="L275" s="11">
        <f t="shared" si="86"/>
        <v>49075.224</v>
      </c>
      <c r="M275" s="26">
        <v>-149631.24759999997</v>
      </c>
      <c r="N275" s="29">
        <f t="shared" si="87"/>
        <v>-100556.02359999997</v>
      </c>
      <c r="O275" s="1">
        <v>0</v>
      </c>
      <c r="P275" s="1">
        <v>2243.5</v>
      </c>
      <c r="Q275" s="1">
        <v>0</v>
      </c>
      <c r="R275" s="1">
        <v>1149.73</v>
      </c>
      <c r="S275" s="61">
        <v>0</v>
      </c>
      <c r="T275" s="1">
        <v>2391.95</v>
      </c>
      <c r="U275" s="28">
        <v>0</v>
      </c>
      <c r="V275" s="28">
        <v>1149.73</v>
      </c>
      <c r="W275" s="54">
        <v>0</v>
      </c>
      <c r="X275" s="54">
        <v>1149.73</v>
      </c>
      <c r="Y275" s="1">
        <v>0</v>
      </c>
      <c r="Z275" s="1">
        <v>1149.73</v>
      </c>
      <c r="AA275" s="28">
        <v>0</v>
      </c>
      <c r="AB275" s="28">
        <v>6567.407999999999</v>
      </c>
      <c r="AC275" s="62">
        <v>0</v>
      </c>
      <c r="AD275" s="62">
        <v>1149.73</v>
      </c>
      <c r="AE275" s="28">
        <v>0</v>
      </c>
      <c r="AF275" s="28">
        <v>3149.5</v>
      </c>
      <c r="AG275" s="28">
        <v>0</v>
      </c>
      <c r="AH275" s="28">
        <v>3007.67</v>
      </c>
      <c r="AI275" s="1">
        <v>0</v>
      </c>
      <c r="AJ275" s="1">
        <v>1149.73</v>
      </c>
      <c r="AK275" s="1">
        <v>0</v>
      </c>
      <c r="AL275" s="1">
        <v>1149.73</v>
      </c>
      <c r="AM275" s="8">
        <f t="shared" si="83"/>
        <v>0</v>
      </c>
      <c r="AN275" s="8">
        <f t="shared" si="84"/>
        <v>25408.138</v>
      </c>
      <c r="AO275" s="23">
        <f t="shared" si="85"/>
        <v>25408.138</v>
      </c>
      <c r="AP275" s="9"/>
      <c r="AQ275" s="9"/>
      <c r="AR275" s="9"/>
      <c r="AS275" s="9"/>
      <c r="AT275" s="9">
        <f>0.013*E275</f>
        <v>6.034599999999999</v>
      </c>
      <c r="AU275" s="9">
        <f>AO275+AP275+AQ275+AR275+AS275+AT275</f>
        <v>25414.172599999998</v>
      </c>
      <c r="AV275" s="2">
        <f>(E275*0.08)*2</f>
        <v>74.272</v>
      </c>
      <c r="AW275" s="2">
        <v>301.73</v>
      </c>
      <c r="AX275" s="1">
        <v>-17.03</v>
      </c>
      <c r="AY275" s="1"/>
      <c r="AZ275" s="26">
        <f t="shared" si="91"/>
        <v>-125577.16419999998</v>
      </c>
      <c r="BA275" s="81">
        <v>176032.31</v>
      </c>
      <c r="BB275" s="1"/>
    </row>
    <row r="276" spans="1:54" ht="15.75">
      <c r="A276" s="1">
        <v>269</v>
      </c>
      <c r="B276" s="1" t="s">
        <v>311</v>
      </c>
      <c r="C276" s="1">
        <v>372.9</v>
      </c>
      <c r="D276" s="1">
        <v>0</v>
      </c>
      <c r="E276" s="1">
        <f t="shared" si="92"/>
        <v>372.9</v>
      </c>
      <c r="F276" s="1">
        <v>7.39</v>
      </c>
      <c r="G276" s="2">
        <f t="shared" si="80"/>
        <v>2755.7309999999998</v>
      </c>
      <c r="H276" s="2">
        <f t="shared" si="81"/>
        <v>16534.386</v>
      </c>
      <c r="I276" s="2">
        <f t="shared" si="89"/>
        <v>7.39</v>
      </c>
      <c r="J276" s="2">
        <f t="shared" si="90"/>
        <v>2755.7309999999998</v>
      </c>
      <c r="K276" s="2">
        <f t="shared" si="82"/>
        <v>16534.386</v>
      </c>
      <c r="L276" s="11">
        <f t="shared" si="86"/>
        <v>33068.772</v>
      </c>
      <c r="M276" s="26">
        <v>-15474.219200000003</v>
      </c>
      <c r="N276" s="29">
        <f t="shared" si="87"/>
        <v>17594.552799999994</v>
      </c>
      <c r="O276" s="1">
        <v>0</v>
      </c>
      <c r="P276" s="1">
        <v>924.79</v>
      </c>
      <c r="Q276" s="1">
        <v>0</v>
      </c>
      <c r="R276" s="1">
        <v>5344.79</v>
      </c>
      <c r="S276" s="61">
        <v>0</v>
      </c>
      <c r="T276" s="1">
        <v>1006.6</v>
      </c>
      <c r="U276" s="28">
        <v>0</v>
      </c>
      <c r="V276" s="28">
        <v>924.79</v>
      </c>
      <c r="W276" s="54">
        <v>0</v>
      </c>
      <c r="X276" s="54">
        <v>924.79</v>
      </c>
      <c r="Y276" s="1">
        <v>0</v>
      </c>
      <c r="Z276" s="1">
        <v>924.79</v>
      </c>
      <c r="AA276" s="28">
        <v>0</v>
      </c>
      <c r="AB276" s="28">
        <v>924.7919999999999</v>
      </c>
      <c r="AC276" s="62">
        <v>0</v>
      </c>
      <c r="AD276" s="62">
        <v>924.79</v>
      </c>
      <c r="AE276" s="28">
        <v>0</v>
      </c>
      <c r="AF276" s="28">
        <v>924.79</v>
      </c>
      <c r="AG276" s="28">
        <v>0</v>
      </c>
      <c r="AH276" s="28">
        <v>1449.54</v>
      </c>
      <c r="AI276" s="1">
        <v>0</v>
      </c>
      <c r="AJ276" s="1">
        <v>-462.4</v>
      </c>
      <c r="AK276" s="1">
        <v>0</v>
      </c>
      <c r="AL276" s="1">
        <v>0</v>
      </c>
      <c r="AM276" s="8">
        <f t="shared" si="83"/>
        <v>0</v>
      </c>
      <c r="AN276" s="8">
        <f t="shared" si="84"/>
        <v>13812.062000000004</v>
      </c>
      <c r="AO276" s="23">
        <f t="shared" si="85"/>
        <v>13812.062000000004</v>
      </c>
      <c r="AP276" s="9"/>
      <c r="AQ276" s="9"/>
      <c r="AR276" s="9"/>
      <c r="AS276" s="9"/>
      <c r="AT276" s="9"/>
      <c r="AU276" s="9">
        <f>AO276+AP276+AQ276+AR276+AS276+AT276</f>
        <v>13812.062000000004</v>
      </c>
      <c r="AV276" s="70"/>
      <c r="AW276" s="70"/>
      <c r="AX276" s="1">
        <v>391.83</v>
      </c>
      <c r="AY276" s="1"/>
      <c r="AZ276" s="26">
        <f t="shared" si="91"/>
        <v>3390.6607999999906</v>
      </c>
      <c r="BA276" s="81">
        <v>187788.65</v>
      </c>
      <c r="BB276" s="1"/>
    </row>
    <row r="277" spans="1:54" ht="15">
      <c r="A277" s="1">
        <v>270</v>
      </c>
      <c r="B277" s="1" t="s">
        <v>345</v>
      </c>
      <c r="C277" s="1">
        <v>1593.8</v>
      </c>
      <c r="D277" s="1">
        <v>0</v>
      </c>
      <c r="E277" s="1">
        <f t="shared" si="92"/>
        <v>1593.8</v>
      </c>
      <c r="F277" s="1">
        <v>14.3</v>
      </c>
      <c r="G277" s="2">
        <f t="shared" si="80"/>
        <v>22791.34</v>
      </c>
      <c r="H277" s="2">
        <f t="shared" si="81"/>
        <v>136748.04</v>
      </c>
      <c r="I277" s="2">
        <f t="shared" si="89"/>
        <v>14.3</v>
      </c>
      <c r="J277" s="2">
        <f t="shared" si="90"/>
        <v>22791.34</v>
      </c>
      <c r="K277" s="2">
        <f t="shared" si="82"/>
        <v>136748.04</v>
      </c>
      <c r="L277" s="11">
        <f t="shared" si="86"/>
        <v>273496.08</v>
      </c>
      <c r="M277" s="26"/>
      <c r="N277" s="29">
        <f t="shared" si="87"/>
        <v>273496.08</v>
      </c>
      <c r="O277" s="1">
        <v>0</v>
      </c>
      <c r="P277" s="1">
        <v>11063.5</v>
      </c>
      <c r="Q277" s="1">
        <v>0</v>
      </c>
      <c r="R277" s="1">
        <v>93015.07</v>
      </c>
      <c r="S277" s="61">
        <v>0</v>
      </c>
      <c r="T277" s="1">
        <v>9804.3</v>
      </c>
      <c r="U277" s="28">
        <v>0</v>
      </c>
      <c r="V277" s="28">
        <v>11158.48</v>
      </c>
      <c r="W277" s="54">
        <v>0</v>
      </c>
      <c r="X277" s="54">
        <v>37627.74</v>
      </c>
      <c r="Y277" s="1">
        <v>0</v>
      </c>
      <c r="Z277" s="1">
        <v>38080.18</v>
      </c>
      <c r="AA277" s="28">
        <v>0</v>
      </c>
      <c r="AB277" s="28">
        <v>10139.68</v>
      </c>
      <c r="AC277" s="62">
        <v>0</v>
      </c>
      <c r="AD277" s="62">
        <v>16090.59</v>
      </c>
      <c r="AE277" s="28">
        <v>0</v>
      </c>
      <c r="AF277" s="28">
        <v>17136.66</v>
      </c>
      <c r="AG277" s="28">
        <v>0</v>
      </c>
      <c r="AH277" s="28">
        <v>50584.62</v>
      </c>
      <c r="AI277" s="1">
        <v>0</v>
      </c>
      <c r="AJ277" s="1">
        <v>295110.83</v>
      </c>
      <c r="AK277" s="1">
        <v>0</v>
      </c>
      <c r="AL277" s="1">
        <v>11506.6</v>
      </c>
      <c r="AM277" s="8">
        <f t="shared" si="83"/>
        <v>0</v>
      </c>
      <c r="AN277" s="8">
        <f t="shared" si="84"/>
        <v>601318.25</v>
      </c>
      <c r="AO277" s="23">
        <f t="shared" si="85"/>
        <v>601318.25</v>
      </c>
      <c r="AP277" s="9"/>
      <c r="AQ277" s="9"/>
      <c r="AR277" s="9">
        <v>592.05</v>
      </c>
      <c r="AS277" s="9"/>
      <c r="AT277" s="9">
        <f aca="true" t="shared" si="93" ref="AT277:AT285">0.013*E277</f>
        <v>20.719399999999997</v>
      </c>
      <c r="AU277" s="9">
        <f>AO277+AP277+AQ277+AR277+AS277</f>
        <v>601910.3</v>
      </c>
      <c r="AV277" s="2">
        <f aca="true" t="shared" si="94" ref="AV277:AV285">(E277*0.08)*2</f>
        <v>255.008</v>
      </c>
      <c r="AW277" s="2">
        <v>1035.97</v>
      </c>
      <c r="AX277" s="1">
        <v>-15274.38</v>
      </c>
      <c r="AY277" s="1"/>
      <c r="AZ277" s="26">
        <f t="shared" si="91"/>
        <v>-311848.8620000001</v>
      </c>
      <c r="BA277" s="81">
        <v>532267.53</v>
      </c>
      <c r="BB277" s="1"/>
    </row>
    <row r="278" spans="1:54" ht="15">
      <c r="A278" s="1">
        <v>271</v>
      </c>
      <c r="B278" s="1" t="s">
        <v>240</v>
      </c>
      <c r="C278" s="1">
        <v>906.8</v>
      </c>
      <c r="D278" s="1">
        <v>0</v>
      </c>
      <c r="E278" s="1">
        <f t="shared" si="92"/>
        <v>906.8</v>
      </c>
      <c r="F278" s="1">
        <v>14.07</v>
      </c>
      <c r="G278" s="2">
        <f t="shared" si="80"/>
        <v>12758.676</v>
      </c>
      <c r="H278" s="2">
        <f t="shared" si="81"/>
        <v>76552.056</v>
      </c>
      <c r="I278" s="2">
        <f t="shared" si="89"/>
        <v>14.07</v>
      </c>
      <c r="J278" s="2">
        <f t="shared" si="90"/>
        <v>12758.676</v>
      </c>
      <c r="K278" s="2">
        <f t="shared" si="82"/>
        <v>76552.056</v>
      </c>
      <c r="L278" s="11">
        <f t="shared" si="86"/>
        <v>153104.112</v>
      </c>
      <c r="M278" s="26">
        <v>-15183.435999999998</v>
      </c>
      <c r="N278" s="29">
        <f t="shared" si="87"/>
        <v>137920.676</v>
      </c>
      <c r="O278" s="1">
        <v>0</v>
      </c>
      <c r="P278" s="1">
        <v>2457.29</v>
      </c>
      <c r="Q278" s="1">
        <v>0</v>
      </c>
      <c r="R278" s="1">
        <v>2457.29</v>
      </c>
      <c r="S278" s="61">
        <v>0</v>
      </c>
      <c r="T278" s="1">
        <v>16617.29</v>
      </c>
      <c r="U278" s="28">
        <v>0</v>
      </c>
      <c r="V278" s="28">
        <v>2457.29</v>
      </c>
      <c r="W278" s="54">
        <v>0</v>
      </c>
      <c r="X278" s="54">
        <v>2457.29</v>
      </c>
      <c r="Y278" s="1">
        <v>0</v>
      </c>
      <c r="Z278" s="1">
        <v>23541.7</v>
      </c>
      <c r="AA278" s="28">
        <v>0</v>
      </c>
      <c r="AB278" s="28">
        <v>2457.294</v>
      </c>
      <c r="AC278" s="62">
        <v>0</v>
      </c>
      <c r="AD278" s="62">
        <v>2457.29</v>
      </c>
      <c r="AE278" s="28">
        <v>0</v>
      </c>
      <c r="AF278" s="28">
        <v>10274.96</v>
      </c>
      <c r="AG278" s="28">
        <v>0</v>
      </c>
      <c r="AH278" s="28">
        <v>3811.75</v>
      </c>
      <c r="AI278" s="1">
        <v>0</v>
      </c>
      <c r="AJ278" s="1">
        <v>2457.29</v>
      </c>
      <c r="AK278" s="1">
        <v>0</v>
      </c>
      <c r="AL278" s="1">
        <v>2457.29</v>
      </c>
      <c r="AM278" s="8">
        <f t="shared" si="83"/>
        <v>0</v>
      </c>
      <c r="AN278" s="8">
        <f t="shared" si="84"/>
        <v>73904.024</v>
      </c>
      <c r="AO278" s="23">
        <f t="shared" si="85"/>
        <v>73904.024</v>
      </c>
      <c r="AP278" s="9"/>
      <c r="AQ278" s="9"/>
      <c r="AR278" s="9"/>
      <c r="AS278" s="9"/>
      <c r="AT278" s="9">
        <f t="shared" si="93"/>
        <v>11.7884</v>
      </c>
      <c r="AU278" s="9">
        <f>AO278+AP278+AQ278+AR278+AS278+AT278</f>
        <v>73915.81240000001</v>
      </c>
      <c r="AV278" s="2">
        <f t="shared" si="94"/>
        <v>145.088</v>
      </c>
      <c r="AW278" s="2">
        <v>589.42</v>
      </c>
      <c r="AX278" s="1">
        <v>885.39</v>
      </c>
      <c r="AY278" s="1"/>
      <c r="AZ278" s="26">
        <f t="shared" si="91"/>
        <v>63853.9816</v>
      </c>
      <c r="BA278" s="81">
        <v>17230.51</v>
      </c>
      <c r="BB278" s="1"/>
    </row>
    <row r="279" spans="1:54" ht="15">
      <c r="A279" s="1">
        <v>272</v>
      </c>
      <c r="B279" s="1" t="s">
        <v>241</v>
      </c>
      <c r="C279" s="1">
        <v>511.9</v>
      </c>
      <c r="D279" s="1">
        <v>0</v>
      </c>
      <c r="E279" s="1">
        <f t="shared" si="92"/>
        <v>511.9</v>
      </c>
      <c r="F279" s="1">
        <v>13.94</v>
      </c>
      <c r="G279" s="2">
        <f t="shared" si="80"/>
        <v>7135.8859999999995</v>
      </c>
      <c r="H279" s="2">
        <f t="shared" si="81"/>
        <v>42815.316</v>
      </c>
      <c r="I279" s="2">
        <f t="shared" si="89"/>
        <v>13.94</v>
      </c>
      <c r="J279" s="2">
        <f t="shared" si="90"/>
        <v>7135.8859999999995</v>
      </c>
      <c r="K279" s="2">
        <f t="shared" si="82"/>
        <v>42815.316</v>
      </c>
      <c r="L279" s="11">
        <f t="shared" si="86"/>
        <v>85630.632</v>
      </c>
      <c r="M279" s="26"/>
      <c r="N279" s="29">
        <f t="shared" si="87"/>
        <v>85630.632</v>
      </c>
      <c r="O279" s="1">
        <v>0</v>
      </c>
      <c r="P279" s="1">
        <v>2317.46</v>
      </c>
      <c r="Q279" s="1">
        <v>0</v>
      </c>
      <c r="R279" s="1">
        <v>2317.46</v>
      </c>
      <c r="S279" s="61">
        <v>0</v>
      </c>
      <c r="T279" s="1">
        <v>20249.92</v>
      </c>
      <c r="U279" s="28">
        <v>0</v>
      </c>
      <c r="V279" s="28">
        <v>9400.42</v>
      </c>
      <c r="W279" s="54">
        <v>0</v>
      </c>
      <c r="X279" s="54">
        <v>5028.67</v>
      </c>
      <c r="Y279" s="1">
        <v>0</v>
      </c>
      <c r="Z279" s="1">
        <v>3039.24</v>
      </c>
      <c r="AA279" s="28">
        <v>0</v>
      </c>
      <c r="AB279" s="28">
        <v>3039.2369999999996</v>
      </c>
      <c r="AC279" s="62">
        <v>0</v>
      </c>
      <c r="AD279" s="62">
        <v>3039.24</v>
      </c>
      <c r="AE279" s="28">
        <v>0</v>
      </c>
      <c r="AF279" s="28">
        <v>3039.24</v>
      </c>
      <c r="AG279" s="28">
        <v>0</v>
      </c>
      <c r="AH279" s="28">
        <v>3477.87</v>
      </c>
      <c r="AI279" s="1">
        <v>0</v>
      </c>
      <c r="AJ279" s="1">
        <v>2317.46</v>
      </c>
      <c r="AK279" s="1">
        <v>0</v>
      </c>
      <c r="AL279" s="1">
        <v>2317.46</v>
      </c>
      <c r="AM279" s="8">
        <f t="shared" si="83"/>
        <v>0</v>
      </c>
      <c r="AN279" s="8">
        <f t="shared" si="84"/>
        <v>59583.67699999999</v>
      </c>
      <c r="AO279" s="23">
        <f t="shared" si="85"/>
        <v>59583.67699999999</v>
      </c>
      <c r="AP279" s="9"/>
      <c r="AQ279" s="9"/>
      <c r="AR279" s="9"/>
      <c r="AS279" s="9"/>
      <c r="AT279" s="9">
        <f t="shared" si="93"/>
        <v>6.654699999999999</v>
      </c>
      <c r="AU279" s="9">
        <f>AO279+AP279+AQ279+AR279+AS279</f>
        <v>59583.67699999999</v>
      </c>
      <c r="AV279" s="2">
        <f t="shared" si="94"/>
        <v>81.904</v>
      </c>
      <c r="AW279" s="2">
        <v>332.74</v>
      </c>
      <c r="AX279" s="1">
        <v>1184.15</v>
      </c>
      <c r="AY279" s="1"/>
      <c r="AZ279" s="26">
        <f t="shared" si="91"/>
        <v>25277.449000000008</v>
      </c>
      <c r="BA279" s="81">
        <v>13140.54</v>
      </c>
      <c r="BB279" s="1"/>
    </row>
    <row r="280" spans="1:54" ht="15">
      <c r="A280" s="1">
        <v>273</v>
      </c>
      <c r="B280" s="1" t="s">
        <v>242</v>
      </c>
      <c r="C280" s="1">
        <v>1345.9</v>
      </c>
      <c r="D280" s="1">
        <v>0</v>
      </c>
      <c r="E280" s="1">
        <f t="shared" si="92"/>
        <v>1345.9</v>
      </c>
      <c r="F280" s="1">
        <v>14.3</v>
      </c>
      <c r="G280" s="2">
        <f t="shared" si="80"/>
        <v>19246.370000000003</v>
      </c>
      <c r="H280" s="2">
        <f t="shared" si="81"/>
        <v>115478.22000000002</v>
      </c>
      <c r="I280" s="2">
        <f t="shared" si="89"/>
        <v>14.3</v>
      </c>
      <c r="J280" s="2">
        <f t="shared" si="90"/>
        <v>19246.370000000003</v>
      </c>
      <c r="K280" s="2">
        <f t="shared" si="82"/>
        <v>115478.22000000002</v>
      </c>
      <c r="L280" s="11">
        <f t="shared" si="86"/>
        <v>230956.44000000003</v>
      </c>
      <c r="M280" s="26"/>
      <c r="N280" s="29">
        <f t="shared" si="87"/>
        <v>230956.44000000003</v>
      </c>
      <c r="O280" s="1">
        <v>7947.3</v>
      </c>
      <c r="P280" s="1">
        <v>3546.26</v>
      </c>
      <c r="Q280" s="1">
        <v>2382.24</v>
      </c>
      <c r="R280" s="1">
        <v>3546.26</v>
      </c>
      <c r="S280" s="61">
        <v>35207.323000000004</v>
      </c>
      <c r="T280" s="1">
        <v>8168.63</v>
      </c>
      <c r="U280" s="28">
        <v>217548.793</v>
      </c>
      <c r="V280" s="28">
        <v>3546.26</v>
      </c>
      <c r="W280" s="54">
        <v>131488.423</v>
      </c>
      <c r="X280" s="54">
        <v>5535.69</v>
      </c>
      <c r="Y280" s="1">
        <v>12015.16</v>
      </c>
      <c r="Z280" s="1">
        <v>3972.83</v>
      </c>
      <c r="AA280" s="28">
        <v>5527.593000000001</v>
      </c>
      <c r="AB280" s="28">
        <v>12734.982</v>
      </c>
      <c r="AC280" s="62">
        <v>5074.043000000001</v>
      </c>
      <c r="AD280" s="62">
        <v>3546.26</v>
      </c>
      <c r="AE280" s="28">
        <v>6484.05</v>
      </c>
      <c r="AF280" s="28">
        <v>6936.06</v>
      </c>
      <c r="AG280" s="28">
        <v>2906.9930000000004</v>
      </c>
      <c r="AH280" s="28">
        <v>10483.4</v>
      </c>
      <c r="AI280" s="1">
        <v>2382.24</v>
      </c>
      <c r="AJ280" s="1">
        <v>3546.26</v>
      </c>
      <c r="AK280" s="1">
        <v>2382.24</v>
      </c>
      <c r="AL280" s="1">
        <v>8514.55</v>
      </c>
      <c r="AM280" s="8">
        <f t="shared" si="83"/>
        <v>431346.398</v>
      </c>
      <c r="AN280" s="8">
        <f t="shared" si="84"/>
        <v>74077.442</v>
      </c>
      <c r="AO280" s="23">
        <f t="shared" si="85"/>
        <v>505423.83999999997</v>
      </c>
      <c r="AP280" s="9"/>
      <c r="AQ280" s="9"/>
      <c r="AR280" s="9">
        <v>499.96</v>
      </c>
      <c r="AS280" s="9"/>
      <c r="AT280" s="9">
        <f t="shared" si="93"/>
        <v>17.4967</v>
      </c>
      <c r="AU280" s="9">
        <f>AO280+AP280+AQ280+AR280+AS280</f>
        <v>505923.8</v>
      </c>
      <c r="AV280" s="2">
        <f t="shared" si="94"/>
        <v>215.34400000000002</v>
      </c>
      <c r="AW280" s="2">
        <v>874.84</v>
      </c>
      <c r="AX280" s="1">
        <v>-23211.25</v>
      </c>
      <c r="AY280" s="1"/>
      <c r="AZ280" s="26">
        <f t="shared" si="91"/>
        <v>-250665.92599999998</v>
      </c>
      <c r="BA280" s="81">
        <v>470248.79</v>
      </c>
      <c r="BB280" s="1"/>
    </row>
    <row r="281" spans="1:54" ht="15">
      <c r="A281" s="1">
        <v>274</v>
      </c>
      <c r="B281" s="1" t="s">
        <v>243</v>
      </c>
      <c r="C281" s="1">
        <v>959.8</v>
      </c>
      <c r="D281" s="1">
        <v>0</v>
      </c>
      <c r="E281" s="1">
        <f t="shared" si="92"/>
        <v>959.8</v>
      </c>
      <c r="F281" s="1">
        <v>10.76</v>
      </c>
      <c r="G281" s="2">
        <f t="shared" si="80"/>
        <v>10327.447999999999</v>
      </c>
      <c r="H281" s="2">
        <f t="shared" si="81"/>
        <v>61964.687999999995</v>
      </c>
      <c r="I281" s="2">
        <f t="shared" si="89"/>
        <v>10.76</v>
      </c>
      <c r="J281" s="2">
        <f t="shared" si="90"/>
        <v>10327.447999999999</v>
      </c>
      <c r="K281" s="2">
        <f t="shared" si="82"/>
        <v>61964.687999999995</v>
      </c>
      <c r="L281" s="11">
        <f t="shared" si="86"/>
        <v>123929.37599999999</v>
      </c>
      <c r="M281" s="26"/>
      <c r="N281" s="29">
        <f t="shared" si="87"/>
        <v>123929.37599999999</v>
      </c>
      <c r="O281" s="1">
        <v>0</v>
      </c>
      <c r="P281" s="1">
        <v>2588.98</v>
      </c>
      <c r="Q281" s="1">
        <v>0</v>
      </c>
      <c r="R281" s="1">
        <v>2588.98</v>
      </c>
      <c r="S281" s="61">
        <v>0</v>
      </c>
      <c r="T281" s="1">
        <v>5431.6</v>
      </c>
      <c r="U281" s="28">
        <v>0</v>
      </c>
      <c r="V281" s="28">
        <v>2588.98</v>
      </c>
      <c r="W281" s="54">
        <v>0</v>
      </c>
      <c r="X281" s="54">
        <v>2588.98</v>
      </c>
      <c r="Y281" s="1">
        <v>0</v>
      </c>
      <c r="Z281" s="1">
        <v>2588.98</v>
      </c>
      <c r="AA281" s="28">
        <v>0</v>
      </c>
      <c r="AB281" s="28">
        <v>38819.092000000004</v>
      </c>
      <c r="AC281" s="62">
        <v>0</v>
      </c>
      <c r="AD281" s="62">
        <v>2588.98</v>
      </c>
      <c r="AE281" s="28">
        <v>0</v>
      </c>
      <c r="AF281" s="28">
        <v>2588.98</v>
      </c>
      <c r="AG281" s="28">
        <v>0</v>
      </c>
      <c r="AH281" s="28">
        <v>3749.39</v>
      </c>
      <c r="AI281" s="1">
        <v>0</v>
      </c>
      <c r="AJ281" s="1">
        <v>2588.98</v>
      </c>
      <c r="AK281" s="1">
        <v>0</v>
      </c>
      <c r="AL281" s="1">
        <v>2588.98</v>
      </c>
      <c r="AM281" s="8">
        <f t="shared" si="83"/>
        <v>0</v>
      </c>
      <c r="AN281" s="8">
        <f t="shared" si="84"/>
        <v>71300.902</v>
      </c>
      <c r="AO281" s="23">
        <f t="shared" si="85"/>
        <v>71300.902</v>
      </c>
      <c r="AP281" s="9"/>
      <c r="AQ281" s="9"/>
      <c r="AR281" s="9"/>
      <c r="AS281" s="9"/>
      <c r="AT281" s="9">
        <f t="shared" si="93"/>
        <v>12.4774</v>
      </c>
      <c r="AU281" s="9">
        <f>AO281+AP281+AQ281+AR281+AS281</f>
        <v>71300.902</v>
      </c>
      <c r="AV281" s="2">
        <f t="shared" si="94"/>
        <v>153.56799999999998</v>
      </c>
      <c r="AW281" s="2">
        <v>623.94</v>
      </c>
      <c r="AX281" s="1">
        <v>-4348.41</v>
      </c>
      <c r="AY281" s="1"/>
      <c r="AZ281" s="26">
        <f t="shared" si="91"/>
        <v>57754.39199999999</v>
      </c>
      <c r="BA281" s="81">
        <v>15061.19</v>
      </c>
      <c r="BB281" s="1"/>
    </row>
    <row r="282" spans="1:54" ht="15">
      <c r="A282" s="1">
        <v>275</v>
      </c>
      <c r="B282" s="1" t="s">
        <v>244</v>
      </c>
      <c r="C282" s="1">
        <v>745.2</v>
      </c>
      <c r="D282" s="1">
        <v>0</v>
      </c>
      <c r="E282" s="1">
        <f t="shared" si="92"/>
        <v>745.2</v>
      </c>
      <c r="F282" s="1">
        <v>14.3</v>
      </c>
      <c r="G282" s="2">
        <f t="shared" si="80"/>
        <v>10656.36</v>
      </c>
      <c r="H282" s="2">
        <f t="shared" si="81"/>
        <v>63938.16</v>
      </c>
      <c r="I282" s="2">
        <f t="shared" si="89"/>
        <v>14.3</v>
      </c>
      <c r="J282" s="2">
        <f t="shared" si="90"/>
        <v>10656.36</v>
      </c>
      <c r="K282" s="2">
        <f t="shared" si="82"/>
        <v>63938.16</v>
      </c>
      <c r="L282" s="11">
        <f t="shared" si="86"/>
        <v>127876.32</v>
      </c>
      <c r="M282" s="26"/>
      <c r="N282" s="29">
        <f t="shared" si="87"/>
        <v>127876.32</v>
      </c>
      <c r="O282" s="1">
        <v>4658.04</v>
      </c>
      <c r="P282" s="1">
        <v>4269.53</v>
      </c>
      <c r="Q282" s="1">
        <v>1319</v>
      </c>
      <c r="R282" s="1">
        <v>12795.77</v>
      </c>
      <c r="S282" s="61">
        <v>22264.084</v>
      </c>
      <c r="T282" s="1">
        <v>2056.53</v>
      </c>
      <c r="U282" s="28">
        <v>1319.0040000000001</v>
      </c>
      <c r="V282" s="28">
        <v>2056.53</v>
      </c>
      <c r="W282" s="54">
        <v>2809.404</v>
      </c>
      <c r="X282" s="54">
        <v>2056.53</v>
      </c>
      <c r="Y282" s="1">
        <v>2809.4</v>
      </c>
      <c r="Z282" s="1">
        <v>6482.53</v>
      </c>
      <c r="AA282" s="28">
        <v>3262.954</v>
      </c>
      <c r="AB282" s="28">
        <v>11245.246</v>
      </c>
      <c r="AC282" s="62">
        <v>2809.404</v>
      </c>
      <c r="AD282" s="62">
        <v>5620.56</v>
      </c>
      <c r="AE282" s="28">
        <v>2809.4</v>
      </c>
      <c r="AF282" s="28">
        <v>2056.53</v>
      </c>
      <c r="AG282" s="28">
        <v>1843.7540000000001</v>
      </c>
      <c r="AH282" s="28">
        <v>2692.19</v>
      </c>
      <c r="AI282" s="1">
        <v>1319</v>
      </c>
      <c r="AJ282" s="1">
        <v>2056.53</v>
      </c>
      <c r="AK282" s="1">
        <v>1319</v>
      </c>
      <c r="AL282" s="1">
        <v>2056.53</v>
      </c>
      <c r="AM282" s="8">
        <f t="shared" si="83"/>
        <v>48542.444</v>
      </c>
      <c r="AN282" s="8">
        <f t="shared" si="84"/>
        <v>55445.005999999994</v>
      </c>
      <c r="AO282" s="23">
        <f t="shared" si="85"/>
        <v>103987.45</v>
      </c>
      <c r="AP282" s="9"/>
      <c r="AQ282" s="9"/>
      <c r="AR282" s="9">
        <v>276.82</v>
      </c>
      <c r="AS282" s="9"/>
      <c r="AT282" s="9">
        <f t="shared" si="93"/>
        <v>9.6876</v>
      </c>
      <c r="AU282" s="9">
        <f>AO282+AP282+AQ282+AR282+AS282</f>
        <v>104264.27</v>
      </c>
      <c r="AV282" s="2">
        <f t="shared" si="94"/>
        <v>119.23200000000001</v>
      </c>
      <c r="AW282" s="2">
        <v>484.38</v>
      </c>
      <c r="AX282" s="1">
        <v>-496.5</v>
      </c>
      <c r="AY282" s="1"/>
      <c r="AZ282" s="26">
        <f t="shared" si="91"/>
        <v>24712.162000000004</v>
      </c>
      <c r="BA282" s="81">
        <v>285042.06</v>
      </c>
      <c r="BB282" s="1"/>
    </row>
    <row r="283" spans="1:54" ht="15">
      <c r="A283" s="1">
        <v>276</v>
      </c>
      <c r="B283" s="1" t="s">
        <v>245</v>
      </c>
      <c r="C283" s="1">
        <v>3239.55</v>
      </c>
      <c r="D283" s="1">
        <v>71.5</v>
      </c>
      <c r="E283" s="1">
        <f t="shared" si="92"/>
        <v>3311.05</v>
      </c>
      <c r="F283" s="1">
        <v>13.44</v>
      </c>
      <c r="G283" s="2">
        <f t="shared" si="80"/>
        <v>44500.512</v>
      </c>
      <c r="H283" s="2">
        <f t="shared" si="81"/>
        <v>267003.07200000004</v>
      </c>
      <c r="I283" s="2">
        <f t="shared" si="89"/>
        <v>13.44</v>
      </c>
      <c r="J283" s="2">
        <f t="shared" si="90"/>
        <v>44500.512</v>
      </c>
      <c r="K283" s="2">
        <f t="shared" si="82"/>
        <v>267003.07200000004</v>
      </c>
      <c r="L283" s="11">
        <f t="shared" si="86"/>
        <v>534006.1440000001</v>
      </c>
      <c r="M283" s="26">
        <v>-83506.09570000002</v>
      </c>
      <c r="N283" s="29">
        <f t="shared" si="87"/>
        <v>450500.0483000001</v>
      </c>
      <c r="O283" s="1">
        <v>5430.53</v>
      </c>
      <c r="P283" s="1">
        <v>8419.96</v>
      </c>
      <c r="Q283" s="1">
        <v>47178.79</v>
      </c>
      <c r="R283" s="1">
        <v>15558.98</v>
      </c>
      <c r="S283" s="61">
        <v>24906.802</v>
      </c>
      <c r="T283" s="1">
        <v>8419.96</v>
      </c>
      <c r="U283" s="28">
        <v>5430.532</v>
      </c>
      <c r="V283" s="28">
        <v>8419.96</v>
      </c>
      <c r="W283" s="54">
        <v>10099.465</v>
      </c>
      <c r="X283" s="54">
        <v>8419.96</v>
      </c>
      <c r="Y283" s="1">
        <v>81221.59</v>
      </c>
      <c r="Z283" s="1">
        <v>8419.96</v>
      </c>
      <c r="AA283" s="28">
        <v>410024.17500000005</v>
      </c>
      <c r="AB283" s="28">
        <v>8668.018</v>
      </c>
      <c r="AC283" s="62">
        <v>10099.465</v>
      </c>
      <c r="AD283" s="62">
        <v>17608.68</v>
      </c>
      <c r="AE283" s="28">
        <v>15331.77</v>
      </c>
      <c r="AF283" s="28">
        <v>16646.02</v>
      </c>
      <c r="AG283" s="28">
        <v>5955.282</v>
      </c>
      <c r="AH283" s="28">
        <v>14666.97</v>
      </c>
      <c r="AI283" s="1">
        <v>5430.53</v>
      </c>
      <c r="AJ283" s="1">
        <v>8885.26</v>
      </c>
      <c r="AK283" s="1">
        <v>7248.5</v>
      </c>
      <c r="AL283" s="1">
        <v>8419.96</v>
      </c>
      <c r="AM283" s="8">
        <f t="shared" si="83"/>
        <v>628357.4310000001</v>
      </c>
      <c r="AN283" s="8">
        <f t="shared" si="84"/>
        <v>132553.688</v>
      </c>
      <c r="AO283" s="23">
        <f t="shared" si="85"/>
        <v>760911.1190000001</v>
      </c>
      <c r="AP283" s="9"/>
      <c r="AQ283" s="9">
        <f>1725+71841.05</f>
        <v>73566.05</v>
      </c>
      <c r="AR283" s="9"/>
      <c r="AS283" s="9"/>
      <c r="AT283" s="9">
        <f t="shared" si="93"/>
        <v>43.04365</v>
      </c>
      <c r="AU283" s="9">
        <f>AO283+AP283+AQ283+AR283+AS283+AT283</f>
        <v>834520.2126500001</v>
      </c>
      <c r="AV283" s="2">
        <f t="shared" si="94"/>
        <v>529.768</v>
      </c>
      <c r="AW283" s="2"/>
      <c r="AX283" s="1">
        <v>36260.24</v>
      </c>
      <c r="AY283" s="1"/>
      <c r="AZ283" s="26">
        <f t="shared" si="91"/>
        <v>-419750.63635000004</v>
      </c>
      <c r="BA283" s="81">
        <v>271235.66</v>
      </c>
      <c r="BB283" s="1"/>
    </row>
    <row r="284" spans="1:54" ht="15">
      <c r="A284" s="1">
        <v>277</v>
      </c>
      <c r="B284" s="1" t="s">
        <v>246</v>
      </c>
      <c r="C284" s="1">
        <v>3584.2</v>
      </c>
      <c r="D284" s="1">
        <v>480.2</v>
      </c>
      <c r="E284" s="1">
        <f t="shared" si="92"/>
        <v>4064.3999999999996</v>
      </c>
      <c r="F284" s="1">
        <v>14.41</v>
      </c>
      <c r="G284" s="2">
        <f t="shared" si="80"/>
        <v>58568.00399999999</v>
      </c>
      <c r="H284" s="2">
        <f t="shared" si="81"/>
        <v>351408.024</v>
      </c>
      <c r="I284" s="2">
        <f t="shared" si="89"/>
        <v>14.41</v>
      </c>
      <c r="J284" s="2">
        <f t="shared" si="90"/>
        <v>58568.00399999999</v>
      </c>
      <c r="K284" s="2">
        <f t="shared" si="82"/>
        <v>351408.024</v>
      </c>
      <c r="L284" s="11">
        <f t="shared" si="86"/>
        <v>702816.048</v>
      </c>
      <c r="M284" s="26">
        <v>-326989.44979999994</v>
      </c>
      <c r="N284" s="29">
        <f t="shared" si="87"/>
        <v>375826.5982</v>
      </c>
      <c r="O284" s="1">
        <v>13559.4</v>
      </c>
      <c r="P284" s="1">
        <v>10934.14</v>
      </c>
      <c r="Q284" s="1">
        <v>41261.23</v>
      </c>
      <c r="R284" s="1">
        <v>23501.49</v>
      </c>
      <c r="S284" s="61">
        <v>20368.018</v>
      </c>
      <c r="T284" s="1">
        <v>16693.49</v>
      </c>
      <c r="U284" s="28">
        <v>19238.108</v>
      </c>
      <c r="V284" s="28">
        <v>44630.32</v>
      </c>
      <c r="W284" s="54">
        <v>16581.828</v>
      </c>
      <c r="X284" s="54">
        <v>19265.5</v>
      </c>
      <c r="Y284" s="1">
        <v>15742.47</v>
      </c>
      <c r="Z284" s="1">
        <v>16291.04</v>
      </c>
      <c r="AA284" s="28">
        <v>15322.788</v>
      </c>
      <c r="AB284" s="28">
        <v>18396.762</v>
      </c>
      <c r="AC284" s="62">
        <v>39417.268</v>
      </c>
      <c r="AD284" s="62">
        <v>17873.94</v>
      </c>
      <c r="AE284" s="28">
        <v>39555.65</v>
      </c>
      <c r="AF284" s="28">
        <v>18856.03</v>
      </c>
      <c r="AG284" s="28">
        <v>37950.238</v>
      </c>
      <c r="AH284" s="28">
        <v>19846.86</v>
      </c>
      <c r="AI284" s="1">
        <v>18478.8</v>
      </c>
      <c r="AJ284" s="1">
        <v>27422.92</v>
      </c>
      <c r="AK284" s="1">
        <v>23526.91</v>
      </c>
      <c r="AL284" s="1">
        <v>19163.33</v>
      </c>
      <c r="AM284" s="8">
        <f t="shared" si="83"/>
        <v>301002.7079999999</v>
      </c>
      <c r="AN284" s="8">
        <f t="shared" si="84"/>
        <v>252875.822</v>
      </c>
      <c r="AO284" s="23">
        <f t="shared" si="85"/>
        <v>553878.5299999999</v>
      </c>
      <c r="AP284" s="9"/>
      <c r="AQ284" s="9">
        <v>1725</v>
      </c>
      <c r="AR284" s="9"/>
      <c r="AS284" s="9"/>
      <c r="AT284" s="9">
        <f t="shared" si="93"/>
        <v>52.837199999999996</v>
      </c>
      <c r="AU284" s="9">
        <f>AO284+AP284+AQ284+AR284+AS284+AT284</f>
        <v>555656.3671999999</v>
      </c>
      <c r="AV284" s="2">
        <f t="shared" si="94"/>
        <v>650.304</v>
      </c>
      <c r="AW284" s="2">
        <v>2644.53</v>
      </c>
      <c r="AX284" s="1">
        <v>-19869.22</v>
      </c>
      <c r="AY284" s="1"/>
      <c r="AZ284" s="26">
        <f t="shared" si="91"/>
        <v>-156665.71499999985</v>
      </c>
      <c r="BA284" s="81">
        <v>252669</v>
      </c>
      <c r="BB284" s="1"/>
    </row>
    <row r="285" spans="1:54" ht="15">
      <c r="A285" s="1">
        <v>278</v>
      </c>
      <c r="B285" s="1" t="s">
        <v>247</v>
      </c>
      <c r="C285" s="1">
        <v>4144.9</v>
      </c>
      <c r="D285" s="1">
        <v>485.4</v>
      </c>
      <c r="E285" s="1">
        <f t="shared" si="92"/>
        <v>4630.299999999999</v>
      </c>
      <c r="F285" s="1">
        <v>13.82</v>
      </c>
      <c r="G285" s="2">
        <f t="shared" si="80"/>
        <v>63990.74599999999</v>
      </c>
      <c r="H285" s="2">
        <f t="shared" si="81"/>
        <v>383944.47599999997</v>
      </c>
      <c r="I285" s="2">
        <f t="shared" si="89"/>
        <v>13.82</v>
      </c>
      <c r="J285" s="2">
        <f t="shared" si="90"/>
        <v>63990.74599999999</v>
      </c>
      <c r="K285" s="2">
        <f t="shared" si="82"/>
        <v>383944.47599999997</v>
      </c>
      <c r="L285" s="11">
        <f t="shared" si="86"/>
        <v>767888.9519999999</v>
      </c>
      <c r="M285" s="26"/>
      <c r="N285" s="29">
        <f t="shared" si="87"/>
        <v>767888.9519999999</v>
      </c>
      <c r="O285" s="1">
        <v>8194.57</v>
      </c>
      <c r="P285" s="1">
        <v>11898.52</v>
      </c>
      <c r="Q285" s="1">
        <v>8794.75</v>
      </c>
      <c r="R285" s="1">
        <v>13639.69</v>
      </c>
      <c r="S285" s="61">
        <v>41960.049000000006</v>
      </c>
      <c r="T285" s="1">
        <v>11898.52</v>
      </c>
      <c r="U285" s="28">
        <v>52169.37899999999</v>
      </c>
      <c r="V285" s="28">
        <v>11898.52</v>
      </c>
      <c r="W285" s="54">
        <v>18293.329</v>
      </c>
      <c r="X285" s="54">
        <v>19183.65</v>
      </c>
      <c r="Y285" s="1">
        <v>29718.14</v>
      </c>
      <c r="Z285" s="1">
        <v>11898.52</v>
      </c>
      <c r="AA285" s="28">
        <v>17453.969</v>
      </c>
      <c r="AB285" s="28">
        <v>38523.206000000006</v>
      </c>
      <c r="AC285" s="62">
        <v>30841.469</v>
      </c>
      <c r="AD285" s="62">
        <v>21656.27</v>
      </c>
      <c r="AE285" s="28">
        <v>50147.96</v>
      </c>
      <c r="AF285" s="28">
        <v>11898.52</v>
      </c>
      <c r="AG285" s="28">
        <v>12397.139</v>
      </c>
      <c r="AH285" s="28">
        <v>21399.12</v>
      </c>
      <c r="AI285" s="1">
        <v>9885.62</v>
      </c>
      <c r="AJ285" s="1">
        <v>19027.25</v>
      </c>
      <c r="AK285" s="1">
        <v>18420.64</v>
      </c>
      <c r="AL285" s="1">
        <v>14037.6</v>
      </c>
      <c r="AM285" s="8">
        <f t="shared" si="83"/>
        <v>298277.014</v>
      </c>
      <c r="AN285" s="8">
        <f t="shared" si="84"/>
        <v>206959.386</v>
      </c>
      <c r="AO285" s="23">
        <f t="shared" si="85"/>
        <v>505236.4</v>
      </c>
      <c r="AP285" s="9"/>
      <c r="AQ285" s="9"/>
      <c r="AR285" s="9"/>
      <c r="AS285" s="9"/>
      <c r="AT285" s="9">
        <f t="shared" si="93"/>
        <v>60.193899999999985</v>
      </c>
      <c r="AU285" s="9">
        <f>AO285+AP285+AQ285+AR285+AS285</f>
        <v>505236.4</v>
      </c>
      <c r="AV285" s="2">
        <f t="shared" si="94"/>
        <v>740.8479999999998</v>
      </c>
      <c r="AW285" s="2"/>
      <c r="AX285" s="1">
        <v>-21394.53</v>
      </c>
      <c r="AY285" s="1"/>
      <c r="AZ285" s="26">
        <f t="shared" si="91"/>
        <v>284787.92999999993</v>
      </c>
      <c r="BA285" s="81">
        <v>211005.4</v>
      </c>
      <c r="BB285" s="1"/>
    </row>
    <row r="286" spans="1:77" s="16" customFormat="1" ht="15.75">
      <c r="A286" s="1">
        <v>279</v>
      </c>
      <c r="B286" s="1" t="s">
        <v>248</v>
      </c>
      <c r="C286" s="1">
        <v>255.5</v>
      </c>
      <c r="D286" s="1">
        <v>0</v>
      </c>
      <c r="E286" s="1">
        <f t="shared" si="92"/>
        <v>255.5</v>
      </c>
      <c r="F286" s="1">
        <v>7.39</v>
      </c>
      <c r="G286" s="2">
        <f t="shared" si="80"/>
        <v>1888.145</v>
      </c>
      <c r="H286" s="2">
        <f t="shared" si="81"/>
        <v>11328.869999999999</v>
      </c>
      <c r="I286" s="2">
        <f t="shared" si="89"/>
        <v>7.39</v>
      </c>
      <c r="J286" s="2">
        <f t="shared" si="90"/>
        <v>1888.145</v>
      </c>
      <c r="K286" s="2">
        <f t="shared" si="82"/>
        <v>11328.869999999999</v>
      </c>
      <c r="L286" s="11">
        <f t="shared" si="86"/>
        <v>22657.739999999998</v>
      </c>
      <c r="M286" s="26">
        <v>-43543.36400000001</v>
      </c>
      <c r="N286" s="29">
        <f t="shared" si="87"/>
        <v>-20885.62400000001</v>
      </c>
      <c r="O286" s="1">
        <v>0</v>
      </c>
      <c r="P286" s="1">
        <v>633.64</v>
      </c>
      <c r="Q286" s="1">
        <v>0</v>
      </c>
      <c r="R286" s="1">
        <v>633.64</v>
      </c>
      <c r="S286" s="61">
        <v>0</v>
      </c>
      <c r="T286" s="1">
        <v>633.64</v>
      </c>
      <c r="U286" s="28">
        <v>0</v>
      </c>
      <c r="V286" s="28">
        <v>633.64</v>
      </c>
      <c r="W286" s="54">
        <v>0</v>
      </c>
      <c r="X286" s="54">
        <v>633.64</v>
      </c>
      <c r="Y286" s="1">
        <v>0</v>
      </c>
      <c r="Z286" s="1">
        <v>633.64</v>
      </c>
      <c r="AA286" s="28">
        <v>0</v>
      </c>
      <c r="AB286" s="28">
        <v>633.64</v>
      </c>
      <c r="AC286" s="62">
        <v>0</v>
      </c>
      <c r="AD286" s="62">
        <v>633.64</v>
      </c>
      <c r="AE286" s="28">
        <v>0</v>
      </c>
      <c r="AF286" s="28">
        <v>633.64</v>
      </c>
      <c r="AG286" s="28">
        <v>0</v>
      </c>
      <c r="AH286" s="28">
        <v>1158.39</v>
      </c>
      <c r="AI286" s="1">
        <v>0</v>
      </c>
      <c r="AJ286" s="1">
        <v>633.64</v>
      </c>
      <c r="AK286" s="1">
        <v>0</v>
      </c>
      <c r="AL286" s="1">
        <v>633.64</v>
      </c>
      <c r="AM286" s="8">
        <f t="shared" si="83"/>
        <v>0</v>
      </c>
      <c r="AN286" s="8">
        <f t="shared" si="84"/>
        <v>8128.430000000001</v>
      </c>
      <c r="AO286" s="23">
        <f t="shared" si="85"/>
        <v>8128.430000000001</v>
      </c>
      <c r="AP286" s="9"/>
      <c r="AQ286" s="9"/>
      <c r="AR286" s="9"/>
      <c r="AS286" s="9"/>
      <c r="AT286" s="9"/>
      <c r="AU286" s="9">
        <f>AO286+AP286+AQ286+AR286+AS286+AT286</f>
        <v>8128.430000000001</v>
      </c>
      <c r="AV286" s="70"/>
      <c r="AW286" s="70"/>
      <c r="AX286" s="1">
        <v>-16.24</v>
      </c>
      <c r="AY286" s="1"/>
      <c r="AZ286" s="26">
        <f t="shared" si="91"/>
        <v>-28997.81400000001</v>
      </c>
      <c r="BA286" s="81">
        <v>199911.77</v>
      </c>
      <c r="BB286" s="1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</row>
    <row r="287" spans="1:77" s="16" customFormat="1" ht="15">
      <c r="A287" s="1">
        <v>280</v>
      </c>
      <c r="B287" s="1" t="s">
        <v>249</v>
      </c>
      <c r="C287" s="1">
        <v>480.7</v>
      </c>
      <c r="D287" s="1">
        <v>0</v>
      </c>
      <c r="E287" s="1">
        <f t="shared" si="92"/>
        <v>480.7</v>
      </c>
      <c r="F287" s="1">
        <v>12.51</v>
      </c>
      <c r="G287" s="2">
        <f t="shared" si="80"/>
        <v>6013.557</v>
      </c>
      <c r="H287" s="2">
        <f t="shared" si="81"/>
        <v>36081.342</v>
      </c>
      <c r="I287" s="2">
        <f t="shared" si="89"/>
        <v>12.51</v>
      </c>
      <c r="J287" s="2">
        <f t="shared" si="90"/>
        <v>6013.557</v>
      </c>
      <c r="K287" s="2">
        <f t="shared" si="82"/>
        <v>36081.342</v>
      </c>
      <c r="L287" s="11">
        <f t="shared" si="86"/>
        <v>72162.684</v>
      </c>
      <c r="M287" s="26">
        <v>-11705.041000000005</v>
      </c>
      <c r="N287" s="29">
        <f t="shared" si="87"/>
        <v>60457.64299999999</v>
      </c>
      <c r="O287" s="1">
        <v>786.54</v>
      </c>
      <c r="P287" s="1">
        <v>1189.41</v>
      </c>
      <c r="Q287" s="1">
        <v>786.54</v>
      </c>
      <c r="R287" s="1">
        <v>1189.41</v>
      </c>
      <c r="S287" s="61">
        <v>1946.9540000000002</v>
      </c>
      <c r="T287" s="1">
        <v>1189.41</v>
      </c>
      <c r="U287" s="28">
        <v>786.544</v>
      </c>
      <c r="V287" s="28">
        <v>1189.41</v>
      </c>
      <c r="W287" s="54">
        <v>1462.78</v>
      </c>
      <c r="X287" s="54">
        <v>1189.41</v>
      </c>
      <c r="Y287" s="1">
        <v>1462.78</v>
      </c>
      <c r="Z287" s="1">
        <v>1189.41</v>
      </c>
      <c r="AA287" s="28">
        <v>4675.21</v>
      </c>
      <c r="AB287" s="28">
        <v>1189.4080000000001</v>
      </c>
      <c r="AC287" s="62">
        <v>1462.78</v>
      </c>
      <c r="AD287" s="62">
        <v>1189.41</v>
      </c>
      <c r="AE287" s="28">
        <v>1462.78</v>
      </c>
      <c r="AF287" s="28">
        <v>1189.41</v>
      </c>
      <c r="AG287" s="28">
        <v>1311.2939999999999</v>
      </c>
      <c r="AH287" s="28">
        <v>1189.41</v>
      </c>
      <c r="AI287" s="1">
        <v>786.54</v>
      </c>
      <c r="AJ287" s="1">
        <v>1189.41</v>
      </c>
      <c r="AK287" s="1">
        <v>786.54</v>
      </c>
      <c r="AL287" s="1">
        <v>1189.41</v>
      </c>
      <c r="AM287" s="8">
        <f t="shared" si="83"/>
        <v>17717.282000000003</v>
      </c>
      <c r="AN287" s="8">
        <f t="shared" si="84"/>
        <v>14272.918</v>
      </c>
      <c r="AO287" s="23">
        <f t="shared" si="85"/>
        <v>31990.200000000004</v>
      </c>
      <c r="AP287" s="9"/>
      <c r="AQ287" s="9"/>
      <c r="AR287" s="9"/>
      <c r="AS287" s="9"/>
      <c r="AT287" s="9">
        <f aca="true" t="shared" si="95" ref="AT287:AT316">0.013*E287</f>
        <v>6.249099999999999</v>
      </c>
      <c r="AU287" s="9">
        <f>AO287+AP287+AQ287+AR287+AS287+AT287</f>
        <v>31996.449100000005</v>
      </c>
      <c r="AV287" s="2">
        <f aca="true" t="shared" si="96" ref="AV287:AV316">(E287*0.08)*2</f>
        <v>76.912</v>
      </c>
      <c r="AW287" s="2"/>
      <c r="AX287" s="1">
        <v>0</v>
      </c>
      <c r="AY287" s="1"/>
      <c r="AZ287" s="26">
        <f t="shared" si="91"/>
        <v>28538.105899999984</v>
      </c>
      <c r="BA287" s="81">
        <v>27271.74</v>
      </c>
      <c r="BB287" s="1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</row>
    <row r="288" spans="1:54" ht="15">
      <c r="A288" s="1">
        <v>281</v>
      </c>
      <c r="B288" s="1" t="s">
        <v>250</v>
      </c>
      <c r="C288" s="1">
        <v>1325.7</v>
      </c>
      <c r="D288" s="1">
        <v>482.3</v>
      </c>
      <c r="E288" s="1">
        <f t="shared" si="92"/>
        <v>1808</v>
      </c>
      <c r="F288" s="1">
        <v>12.49</v>
      </c>
      <c r="G288" s="2">
        <f t="shared" si="80"/>
        <v>22581.920000000002</v>
      </c>
      <c r="H288" s="2">
        <f t="shared" si="81"/>
        <v>135491.52000000002</v>
      </c>
      <c r="I288" s="2">
        <f t="shared" si="89"/>
        <v>12.49</v>
      </c>
      <c r="J288" s="2">
        <f t="shared" si="90"/>
        <v>22581.920000000002</v>
      </c>
      <c r="K288" s="2">
        <f t="shared" si="82"/>
        <v>135491.52000000002</v>
      </c>
      <c r="L288" s="11">
        <f t="shared" si="86"/>
        <v>270983.04000000004</v>
      </c>
      <c r="M288" s="26"/>
      <c r="N288" s="29">
        <f t="shared" si="87"/>
        <v>270983.04000000004</v>
      </c>
      <c r="O288" s="1">
        <v>0</v>
      </c>
      <c r="P288" s="1">
        <v>4693.76</v>
      </c>
      <c r="Q288" s="1">
        <v>0</v>
      </c>
      <c r="R288" s="1">
        <v>4988.1</v>
      </c>
      <c r="S288" s="61">
        <v>0</v>
      </c>
      <c r="T288" s="1">
        <v>17891.48</v>
      </c>
      <c r="U288" s="28">
        <v>0</v>
      </c>
      <c r="V288" s="28">
        <v>12082.02</v>
      </c>
      <c r="W288" s="54">
        <v>0</v>
      </c>
      <c r="X288" s="54">
        <v>6341.11</v>
      </c>
      <c r="Y288" s="1">
        <v>0</v>
      </c>
      <c r="Z288" s="1">
        <v>29287.34</v>
      </c>
      <c r="AA288" s="28">
        <v>0</v>
      </c>
      <c r="AB288" s="28">
        <v>4693.758</v>
      </c>
      <c r="AC288" s="62">
        <v>0</v>
      </c>
      <c r="AD288" s="62">
        <v>4693.76</v>
      </c>
      <c r="AE288" s="28">
        <v>0</v>
      </c>
      <c r="AF288" s="28">
        <v>7360.14</v>
      </c>
      <c r="AG288" s="28">
        <v>0</v>
      </c>
      <c r="AH288" s="28">
        <v>5854.17</v>
      </c>
      <c r="AI288" s="1">
        <v>0</v>
      </c>
      <c r="AJ288" s="1">
        <v>4693.76</v>
      </c>
      <c r="AK288" s="1">
        <v>0</v>
      </c>
      <c r="AL288" s="1">
        <v>4693.76</v>
      </c>
      <c r="AM288" s="8">
        <f t="shared" si="83"/>
        <v>0</v>
      </c>
      <c r="AN288" s="8">
        <f t="shared" si="84"/>
        <v>107273.15799999998</v>
      </c>
      <c r="AO288" s="23">
        <f t="shared" si="85"/>
        <v>107273.15799999998</v>
      </c>
      <c r="AP288" s="9"/>
      <c r="AQ288" s="9"/>
      <c r="AR288" s="9"/>
      <c r="AS288" s="9"/>
      <c r="AT288" s="9">
        <f t="shared" si="95"/>
        <v>23.503999999999998</v>
      </c>
      <c r="AU288" s="9">
        <f>AO288+AP288+AQ288+AR288+AS288</f>
        <v>107273.15799999998</v>
      </c>
      <c r="AV288" s="2">
        <f t="shared" si="96"/>
        <v>289.28000000000003</v>
      </c>
      <c r="AW288" s="2">
        <v>1175.2</v>
      </c>
      <c r="AX288" s="1">
        <v>-2620.19</v>
      </c>
      <c r="AY288" s="1"/>
      <c r="AZ288" s="26">
        <f t="shared" si="91"/>
        <v>167794.55200000005</v>
      </c>
      <c r="BA288" s="81">
        <v>176294.97</v>
      </c>
      <c r="BB288" s="1"/>
    </row>
    <row r="289" spans="1:54" ht="15">
      <c r="A289" s="1">
        <v>282</v>
      </c>
      <c r="B289" s="1" t="s">
        <v>251</v>
      </c>
      <c r="C289" s="1">
        <v>789.9</v>
      </c>
      <c r="D289" s="1">
        <v>0</v>
      </c>
      <c r="E289" s="1">
        <f t="shared" si="92"/>
        <v>789.9</v>
      </c>
      <c r="F289" s="1">
        <v>12.58</v>
      </c>
      <c r="G289" s="2">
        <f t="shared" si="80"/>
        <v>9936.942</v>
      </c>
      <c r="H289" s="2">
        <f t="shared" si="81"/>
        <v>59621.651999999995</v>
      </c>
      <c r="I289" s="2">
        <f t="shared" si="89"/>
        <v>12.58</v>
      </c>
      <c r="J289" s="2">
        <f t="shared" si="90"/>
        <v>9936.942</v>
      </c>
      <c r="K289" s="2">
        <f t="shared" si="82"/>
        <v>59621.651999999995</v>
      </c>
      <c r="L289" s="11">
        <f t="shared" si="86"/>
        <v>119243.30399999999</v>
      </c>
      <c r="M289" s="26"/>
      <c r="N289" s="29">
        <f t="shared" si="87"/>
        <v>119243.30399999999</v>
      </c>
      <c r="O289" s="1">
        <v>0</v>
      </c>
      <c r="P289" s="1">
        <v>4723.23</v>
      </c>
      <c r="Q289" s="1">
        <v>0</v>
      </c>
      <c r="R289" s="1">
        <v>24709.28</v>
      </c>
      <c r="S289" s="61">
        <v>0</v>
      </c>
      <c r="T289" s="1">
        <v>33915.98</v>
      </c>
      <c r="U289" s="28">
        <v>0</v>
      </c>
      <c r="V289" s="28">
        <v>3251.51</v>
      </c>
      <c r="W289" s="54">
        <v>0</v>
      </c>
      <c r="X289" s="54">
        <v>4364.28</v>
      </c>
      <c r="Y289" s="1">
        <v>0</v>
      </c>
      <c r="Z289" s="1">
        <v>4364.28</v>
      </c>
      <c r="AA289" s="28">
        <v>0</v>
      </c>
      <c r="AB289" s="28">
        <v>6615.6359999999995</v>
      </c>
      <c r="AC289" s="62">
        <v>0</v>
      </c>
      <c r="AD289" s="62">
        <v>10109.01</v>
      </c>
      <c r="AE289" s="28">
        <v>0</v>
      </c>
      <c r="AF289" s="28">
        <v>9725.88</v>
      </c>
      <c r="AG289" s="28">
        <v>0</v>
      </c>
      <c r="AH289" s="28">
        <v>4411.92</v>
      </c>
      <c r="AI289" s="1">
        <v>0</v>
      </c>
      <c r="AJ289" s="1">
        <v>3251.51</v>
      </c>
      <c r="AK289" s="1">
        <v>0</v>
      </c>
      <c r="AL289" s="1">
        <v>3251.51</v>
      </c>
      <c r="AM289" s="8">
        <f t="shared" si="83"/>
        <v>0</v>
      </c>
      <c r="AN289" s="8">
        <f t="shared" si="84"/>
        <v>112694.02599999998</v>
      </c>
      <c r="AO289" s="23">
        <f t="shared" si="85"/>
        <v>112694.02599999998</v>
      </c>
      <c r="AP289" s="9"/>
      <c r="AQ289" s="9"/>
      <c r="AR289" s="9"/>
      <c r="AS289" s="9"/>
      <c r="AT289" s="9">
        <f t="shared" si="95"/>
        <v>10.268699999999999</v>
      </c>
      <c r="AU289" s="9">
        <f>AO289+AP289+AQ289+AR289+AS289</f>
        <v>112694.02599999998</v>
      </c>
      <c r="AV289" s="2">
        <f t="shared" si="96"/>
        <v>126.384</v>
      </c>
      <c r="AW289" s="2"/>
      <c r="AX289" s="1">
        <v>-5637.64</v>
      </c>
      <c r="AY289" s="1"/>
      <c r="AZ289" s="26">
        <f t="shared" si="91"/>
        <v>12313.302000000005</v>
      </c>
      <c r="BA289" s="81">
        <v>16136.92</v>
      </c>
      <c r="BB289" s="1"/>
    </row>
    <row r="290" spans="1:54" ht="15">
      <c r="A290" s="1">
        <v>283</v>
      </c>
      <c r="B290" s="1" t="s">
        <v>252</v>
      </c>
      <c r="C290" s="1">
        <v>450.9</v>
      </c>
      <c r="D290" s="1">
        <v>0</v>
      </c>
      <c r="E290" s="1">
        <f t="shared" si="92"/>
        <v>450.9</v>
      </c>
      <c r="F290" s="1">
        <v>12.51</v>
      </c>
      <c r="G290" s="2">
        <f t="shared" si="80"/>
        <v>5640.759</v>
      </c>
      <c r="H290" s="2">
        <f t="shared" si="81"/>
        <v>33844.554000000004</v>
      </c>
      <c r="I290" s="2">
        <f t="shared" si="89"/>
        <v>12.51</v>
      </c>
      <c r="J290" s="2">
        <f t="shared" si="90"/>
        <v>5640.759</v>
      </c>
      <c r="K290" s="2">
        <f t="shared" si="82"/>
        <v>33844.554000000004</v>
      </c>
      <c r="L290" s="11">
        <f t="shared" si="86"/>
        <v>67689.10800000001</v>
      </c>
      <c r="M290" s="26"/>
      <c r="N290" s="29">
        <f t="shared" si="87"/>
        <v>67689.10800000001</v>
      </c>
      <c r="O290" s="1">
        <v>0</v>
      </c>
      <c r="P290" s="1">
        <v>3399.33</v>
      </c>
      <c r="Q290" s="1">
        <v>0</v>
      </c>
      <c r="R290" s="1">
        <v>2066.14</v>
      </c>
      <c r="S290" s="61">
        <v>0</v>
      </c>
      <c r="T290" s="1">
        <v>3569.86</v>
      </c>
      <c r="U290" s="28">
        <v>0</v>
      </c>
      <c r="V290" s="28">
        <v>2066.14</v>
      </c>
      <c r="W290" s="54">
        <v>0</v>
      </c>
      <c r="X290" s="54">
        <v>2701.91</v>
      </c>
      <c r="Y290" s="1">
        <v>0</v>
      </c>
      <c r="Z290" s="1">
        <v>2701.91</v>
      </c>
      <c r="AA290" s="28">
        <v>0</v>
      </c>
      <c r="AB290" s="28">
        <v>2701.9069999999997</v>
      </c>
      <c r="AC290" s="62">
        <v>0</v>
      </c>
      <c r="AD290" s="62">
        <v>2701.91</v>
      </c>
      <c r="AE290" s="28">
        <v>0</v>
      </c>
      <c r="AF290" s="28">
        <v>2701.91</v>
      </c>
      <c r="AG290" s="28">
        <v>0</v>
      </c>
      <c r="AH290" s="28">
        <v>2590.89</v>
      </c>
      <c r="AI290" s="1">
        <v>0</v>
      </c>
      <c r="AJ290" s="1">
        <v>2066.14</v>
      </c>
      <c r="AK290" s="1">
        <v>0</v>
      </c>
      <c r="AL290" s="1">
        <v>2066.14</v>
      </c>
      <c r="AM290" s="8">
        <f t="shared" si="83"/>
        <v>0</v>
      </c>
      <c r="AN290" s="8">
        <f t="shared" si="84"/>
        <v>31334.186999999998</v>
      </c>
      <c r="AO290" s="23">
        <f t="shared" si="85"/>
        <v>31334.186999999998</v>
      </c>
      <c r="AP290" s="9"/>
      <c r="AQ290" s="9"/>
      <c r="AR290" s="9"/>
      <c r="AS290" s="9"/>
      <c r="AT290" s="9">
        <f t="shared" si="95"/>
        <v>5.861699999999999</v>
      </c>
      <c r="AU290" s="9">
        <f>AO290+AP290+AQ290+AR290+AS290</f>
        <v>31334.186999999998</v>
      </c>
      <c r="AV290" s="2">
        <f t="shared" si="96"/>
        <v>72.14399999999999</v>
      </c>
      <c r="AW290" s="2">
        <v>293.09</v>
      </c>
      <c r="AX290" s="1">
        <v>-4305.62</v>
      </c>
      <c r="AY290" s="1"/>
      <c r="AZ290" s="26">
        <f t="shared" si="91"/>
        <v>41025.77500000001</v>
      </c>
      <c r="BA290" s="81">
        <v>116563.08</v>
      </c>
      <c r="BB290" s="1"/>
    </row>
    <row r="291" spans="1:54" ht="15">
      <c r="A291" s="1">
        <v>284</v>
      </c>
      <c r="B291" s="1" t="s">
        <v>253</v>
      </c>
      <c r="C291" s="1">
        <v>818.6</v>
      </c>
      <c r="D291" s="1">
        <v>0</v>
      </c>
      <c r="E291" s="1">
        <f t="shared" si="92"/>
        <v>818.6</v>
      </c>
      <c r="F291" s="1">
        <v>12.58</v>
      </c>
      <c r="G291" s="2">
        <f t="shared" si="80"/>
        <v>10297.988000000001</v>
      </c>
      <c r="H291" s="2">
        <f t="shared" si="81"/>
        <v>61787.92800000001</v>
      </c>
      <c r="I291" s="2">
        <f t="shared" si="89"/>
        <v>12.58</v>
      </c>
      <c r="J291" s="2">
        <f t="shared" si="90"/>
        <v>10297.988000000001</v>
      </c>
      <c r="K291" s="2">
        <f t="shared" si="82"/>
        <v>61787.92800000001</v>
      </c>
      <c r="L291" s="11">
        <f t="shared" si="86"/>
        <v>123575.85600000001</v>
      </c>
      <c r="M291" s="26">
        <v>-282930.46</v>
      </c>
      <c r="N291" s="29">
        <f t="shared" si="87"/>
        <v>-159354.604</v>
      </c>
      <c r="O291" s="1">
        <v>0</v>
      </c>
      <c r="P291" s="1">
        <v>2696.72</v>
      </c>
      <c r="Q291" s="1">
        <v>0</v>
      </c>
      <c r="R291" s="1">
        <v>3975.85</v>
      </c>
      <c r="S291" s="61">
        <v>0</v>
      </c>
      <c r="T291" s="1">
        <v>3190.54</v>
      </c>
      <c r="U291" s="28">
        <v>0</v>
      </c>
      <c r="V291" s="28">
        <v>2030.13</v>
      </c>
      <c r="W291" s="54">
        <v>0</v>
      </c>
      <c r="X291" s="54">
        <v>66951.41</v>
      </c>
      <c r="Y291" s="1">
        <v>0</v>
      </c>
      <c r="Z291" s="1">
        <v>4019.56</v>
      </c>
      <c r="AA291" s="28">
        <v>0</v>
      </c>
      <c r="AB291" s="28">
        <v>22874.338</v>
      </c>
      <c r="AC291" s="62">
        <v>0</v>
      </c>
      <c r="AD291" s="62">
        <v>2030.13</v>
      </c>
      <c r="AE291" s="28">
        <v>0</v>
      </c>
      <c r="AF291" s="28">
        <v>2030.13</v>
      </c>
      <c r="AG291" s="28">
        <v>0</v>
      </c>
      <c r="AH291" s="28">
        <v>2554.88</v>
      </c>
      <c r="AI291" s="1">
        <v>0</v>
      </c>
      <c r="AJ291" s="1">
        <v>2030.13</v>
      </c>
      <c r="AK291" s="1">
        <v>0</v>
      </c>
      <c r="AL291" s="1">
        <v>2030.13</v>
      </c>
      <c r="AM291" s="8">
        <f t="shared" si="83"/>
        <v>0</v>
      </c>
      <c r="AN291" s="8">
        <f t="shared" si="84"/>
        <v>116413.94800000003</v>
      </c>
      <c r="AO291" s="23">
        <f t="shared" si="85"/>
        <v>116413.94800000003</v>
      </c>
      <c r="AP291" s="9"/>
      <c r="AQ291" s="9">
        <v>690</v>
      </c>
      <c r="AR291" s="9"/>
      <c r="AS291" s="9"/>
      <c r="AT291" s="9">
        <f t="shared" si="95"/>
        <v>10.6418</v>
      </c>
      <c r="AU291" s="9">
        <f>AO291+AP291+AQ291+AR291+AS291+AT291</f>
        <v>117114.58980000003</v>
      </c>
      <c r="AV291" s="2">
        <f t="shared" si="96"/>
        <v>130.976</v>
      </c>
      <c r="AW291" s="2">
        <v>532.09</v>
      </c>
      <c r="AX291" s="1">
        <v>83568.42</v>
      </c>
      <c r="AY291" s="1"/>
      <c r="AZ291" s="26">
        <f t="shared" si="91"/>
        <v>-359374.54779999994</v>
      </c>
      <c r="BA291" s="81">
        <v>107633.39</v>
      </c>
      <c r="BB291" s="1"/>
    </row>
    <row r="292" spans="1:77" s="16" customFormat="1" ht="15">
      <c r="A292" s="1">
        <v>285</v>
      </c>
      <c r="B292" s="1" t="s">
        <v>254</v>
      </c>
      <c r="C292" s="1">
        <v>458.3</v>
      </c>
      <c r="D292" s="1">
        <v>0</v>
      </c>
      <c r="E292" s="1">
        <f t="shared" si="92"/>
        <v>458.3</v>
      </c>
      <c r="F292" s="1">
        <v>12.51</v>
      </c>
      <c r="G292" s="2">
        <f t="shared" si="80"/>
        <v>5733.333</v>
      </c>
      <c r="H292" s="2">
        <f t="shared" si="81"/>
        <v>34399.998</v>
      </c>
      <c r="I292" s="2">
        <f t="shared" si="89"/>
        <v>12.51</v>
      </c>
      <c r="J292" s="2">
        <f t="shared" si="90"/>
        <v>5733.333</v>
      </c>
      <c r="K292" s="2">
        <f t="shared" si="82"/>
        <v>34399.998</v>
      </c>
      <c r="L292" s="11">
        <f t="shared" si="86"/>
        <v>68799.996</v>
      </c>
      <c r="M292" s="26">
        <v>-88611.63</v>
      </c>
      <c r="N292" s="29">
        <f t="shared" si="87"/>
        <v>-19811.634000000005</v>
      </c>
      <c r="O292" s="1">
        <v>0</v>
      </c>
      <c r="P292" s="1">
        <v>2011.6</v>
      </c>
      <c r="Q292" s="1">
        <v>0</v>
      </c>
      <c r="R292" s="1">
        <v>1345.01</v>
      </c>
      <c r="S292" s="61">
        <v>0</v>
      </c>
      <c r="T292" s="1">
        <v>2505.42</v>
      </c>
      <c r="U292" s="28">
        <v>0</v>
      </c>
      <c r="V292" s="28">
        <v>1345.01</v>
      </c>
      <c r="W292" s="54">
        <v>0</v>
      </c>
      <c r="X292" s="54">
        <v>4603.78</v>
      </c>
      <c r="Y292" s="1">
        <v>0</v>
      </c>
      <c r="Z292" s="1">
        <v>1345.01</v>
      </c>
      <c r="AA292" s="28">
        <v>0</v>
      </c>
      <c r="AB292" s="28">
        <v>18847.144</v>
      </c>
      <c r="AC292" s="62">
        <v>0</v>
      </c>
      <c r="AD292" s="62">
        <v>7194.14</v>
      </c>
      <c r="AE292" s="28">
        <v>0</v>
      </c>
      <c r="AF292" s="28">
        <v>1345.01</v>
      </c>
      <c r="AG292" s="28">
        <v>0</v>
      </c>
      <c r="AH292" s="28">
        <v>1869.76</v>
      </c>
      <c r="AI292" s="1">
        <v>0</v>
      </c>
      <c r="AJ292" s="1">
        <v>1345.01</v>
      </c>
      <c r="AK292" s="1">
        <v>0</v>
      </c>
      <c r="AL292" s="1">
        <v>1345.01</v>
      </c>
      <c r="AM292" s="8">
        <f t="shared" si="83"/>
        <v>0</v>
      </c>
      <c r="AN292" s="8">
        <f t="shared" si="84"/>
        <v>45101.90400000001</v>
      </c>
      <c r="AO292" s="23">
        <f t="shared" si="85"/>
        <v>45101.90400000001</v>
      </c>
      <c r="AP292" s="9"/>
      <c r="AQ292" s="9"/>
      <c r="AR292" s="9"/>
      <c r="AS292" s="9"/>
      <c r="AT292" s="9">
        <f t="shared" si="95"/>
        <v>5.9578999999999995</v>
      </c>
      <c r="AU292" s="9">
        <f>AO292+AP292+AQ292+AR292+AS292+AT292</f>
        <v>45107.86190000001</v>
      </c>
      <c r="AV292" s="2">
        <f t="shared" si="96"/>
        <v>73.328</v>
      </c>
      <c r="AW292" s="2">
        <v>297.9</v>
      </c>
      <c r="AX292" s="1">
        <v>-3613.85</v>
      </c>
      <c r="AY292" s="1"/>
      <c r="AZ292" s="26">
        <f t="shared" si="91"/>
        <v>-60934.417900000015</v>
      </c>
      <c r="BA292" s="81">
        <v>141526.04</v>
      </c>
      <c r="BB292" s="1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</row>
    <row r="293" spans="1:54" ht="15">
      <c r="A293" s="1">
        <v>286</v>
      </c>
      <c r="B293" s="1" t="s">
        <v>255</v>
      </c>
      <c r="C293" s="1">
        <v>1522.1</v>
      </c>
      <c r="D293" s="1">
        <v>71.6</v>
      </c>
      <c r="E293" s="1">
        <f t="shared" si="92"/>
        <v>1593.6999999999998</v>
      </c>
      <c r="F293" s="1">
        <v>13.73</v>
      </c>
      <c r="G293" s="2">
        <f t="shared" si="80"/>
        <v>21881.500999999997</v>
      </c>
      <c r="H293" s="2">
        <f t="shared" si="81"/>
        <v>131289.006</v>
      </c>
      <c r="I293" s="2">
        <f t="shared" si="89"/>
        <v>13.73</v>
      </c>
      <c r="J293" s="2">
        <f t="shared" si="90"/>
        <v>21881.500999999997</v>
      </c>
      <c r="K293" s="2">
        <f t="shared" si="82"/>
        <v>131289.006</v>
      </c>
      <c r="L293" s="11">
        <f t="shared" si="86"/>
        <v>262578.012</v>
      </c>
      <c r="M293" s="26"/>
      <c r="N293" s="29">
        <f t="shared" si="87"/>
        <v>262578.012</v>
      </c>
      <c r="O293" s="1">
        <v>2613.67</v>
      </c>
      <c r="P293" s="1">
        <v>4160.81</v>
      </c>
      <c r="Q293" s="1">
        <v>4060.34</v>
      </c>
      <c r="R293" s="1">
        <v>4160.81</v>
      </c>
      <c r="S293" s="61">
        <v>31916.298000000003</v>
      </c>
      <c r="T293" s="1">
        <v>4160.81</v>
      </c>
      <c r="U293" s="28">
        <v>12322.988</v>
      </c>
      <c r="V293" s="28">
        <v>16610.97</v>
      </c>
      <c r="W293" s="54">
        <v>5460.965</v>
      </c>
      <c r="X293" s="54">
        <v>7045.29</v>
      </c>
      <c r="Y293" s="1">
        <v>61803.39</v>
      </c>
      <c r="Z293" s="1">
        <v>4160.81</v>
      </c>
      <c r="AA293" s="28">
        <v>48636.83500000001</v>
      </c>
      <c r="AB293" s="28">
        <v>4160.8060000000005</v>
      </c>
      <c r="AC293" s="62">
        <v>4860.785</v>
      </c>
      <c r="AD293" s="62">
        <v>4160.81</v>
      </c>
      <c r="AE293" s="28">
        <v>11720.94</v>
      </c>
      <c r="AF293" s="28">
        <v>12025.95</v>
      </c>
      <c r="AG293" s="28">
        <v>31866.847999999994</v>
      </c>
      <c r="AH293" s="28">
        <v>5209.9</v>
      </c>
      <c r="AI293" s="1">
        <v>2613.67</v>
      </c>
      <c r="AJ293" s="1">
        <v>4827.4</v>
      </c>
      <c r="AK293" s="1">
        <v>4431.64</v>
      </c>
      <c r="AL293" s="1">
        <v>4160.81</v>
      </c>
      <c r="AM293" s="8">
        <f t="shared" si="83"/>
        <v>222308.36900000004</v>
      </c>
      <c r="AN293" s="8">
        <f t="shared" si="84"/>
        <v>74845.17599999998</v>
      </c>
      <c r="AO293" s="23">
        <f t="shared" si="85"/>
        <v>297153.54500000004</v>
      </c>
      <c r="AP293" s="9"/>
      <c r="AQ293" s="9"/>
      <c r="AR293" s="9"/>
      <c r="AS293" s="9"/>
      <c r="AT293" s="9">
        <f t="shared" si="95"/>
        <v>20.718099999999996</v>
      </c>
      <c r="AU293" s="9">
        <f>AO293+AP293+AQ293+AR293+AS293</f>
        <v>297153.54500000004</v>
      </c>
      <c r="AV293" s="2">
        <f t="shared" si="96"/>
        <v>254.992</v>
      </c>
      <c r="AW293" s="2"/>
      <c r="AX293" s="1">
        <v>-11450.7</v>
      </c>
      <c r="AY293" s="1"/>
      <c r="AZ293" s="26">
        <f t="shared" si="91"/>
        <v>-22869.841000000055</v>
      </c>
      <c r="BA293" s="81">
        <v>283660.45</v>
      </c>
      <c r="BB293" s="1"/>
    </row>
    <row r="294" spans="1:54" ht="15">
      <c r="A294" s="1">
        <v>287</v>
      </c>
      <c r="B294" s="1" t="s">
        <v>256</v>
      </c>
      <c r="C294" s="1">
        <v>473.7</v>
      </c>
      <c r="D294" s="1">
        <v>0</v>
      </c>
      <c r="E294" s="1">
        <f t="shared" si="92"/>
        <v>473.7</v>
      </c>
      <c r="F294" s="1">
        <v>12.51</v>
      </c>
      <c r="G294" s="2">
        <f t="shared" si="80"/>
        <v>5925.987</v>
      </c>
      <c r="H294" s="2">
        <f t="shared" si="81"/>
        <v>35555.922</v>
      </c>
      <c r="I294" s="2">
        <f t="shared" si="89"/>
        <v>12.51</v>
      </c>
      <c r="J294" s="2">
        <f t="shared" si="90"/>
        <v>5925.987</v>
      </c>
      <c r="K294" s="2">
        <f t="shared" si="82"/>
        <v>35555.922</v>
      </c>
      <c r="L294" s="11">
        <f t="shared" si="86"/>
        <v>71111.844</v>
      </c>
      <c r="M294" s="26"/>
      <c r="N294" s="29">
        <f t="shared" si="87"/>
        <v>71111.844</v>
      </c>
      <c r="O294" s="1">
        <v>0</v>
      </c>
      <c r="P294" s="1">
        <v>2507.97</v>
      </c>
      <c r="Q294" s="1">
        <v>0</v>
      </c>
      <c r="R294" s="1">
        <v>1174.78</v>
      </c>
      <c r="S294" s="61">
        <v>0</v>
      </c>
      <c r="T294" s="1">
        <v>2678.5</v>
      </c>
      <c r="U294" s="28">
        <v>0</v>
      </c>
      <c r="V294" s="28">
        <v>1174.78</v>
      </c>
      <c r="W294" s="54">
        <v>0</v>
      </c>
      <c r="X294" s="54">
        <v>1174.78</v>
      </c>
      <c r="Y294" s="1">
        <v>0</v>
      </c>
      <c r="Z294" s="1">
        <v>1174.78</v>
      </c>
      <c r="AA294" s="28">
        <v>0</v>
      </c>
      <c r="AB294" s="28">
        <v>1174.776</v>
      </c>
      <c r="AC294" s="62">
        <v>0</v>
      </c>
      <c r="AD294" s="62">
        <v>1174.78</v>
      </c>
      <c r="AE294" s="28">
        <v>0</v>
      </c>
      <c r="AF294" s="28">
        <v>1174.78</v>
      </c>
      <c r="AG294" s="28">
        <v>0</v>
      </c>
      <c r="AH294" s="28">
        <v>1699.53</v>
      </c>
      <c r="AI294" s="1">
        <v>0</v>
      </c>
      <c r="AJ294" s="1">
        <v>1174.78</v>
      </c>
      <c r="AK294" s="1">
        <v>0</v>
      </c>
      <c r="AL294" s="1">
        <v>1174.78</v>
      </c>
      <c r="AM294" s="8">
        <f t="shared" si="83"/>
        <v>0</v>
      </c>
      <c r="AN294" s="8">
        <f t="shared" si="84"/>
        <v>17459.016000000003</v>
      </c>
      <c r="AO294" s="23">
        <f t="shared" si="85"/>
        <v>17459.016000000003</v>
      </c>
      <c r="AP294" s="9"/>
      <c r="AQ294" s="9"/>
      <c r="AR294" s="9"/>
      <c r="AS294" s="9"/>
      <c r="AT294" s="9">
        <f t="shared" si="95"/>
        <v>6.158099999999999</v>
      </c>
      <c r="AU294" s="9">
        <f>AO294+AP294+AQ294+AR294+AS294+AT294</f>
        <v>17465.174100000004</v>
      </c>
      <c r="AV294" s="2">
        <f t="shared" si="96"/>
        <v>75.792</v>
      </c>
      <c r="AW294" s="2">
        <v>307.91</v>
      </c>
      <c r="AX294" s="1">
        <v>-3483.35</v>
      </c>
      <c r="AY294" s="1"/>
      <c r="AZ294" s="26">
        <f t="shared" si="91"/>
        <v>57513.7219</v>
      </c>
      <c r="BA294" s="81">
        <v>18929.1</v>
      </c>
      <c r="BB294" s="1"/>
    </row>
    <row r="295" spans="1:54" ht="15">
      <c r="A295" s="1">
        <v>288</v>
      </c>
      <c r="B295" s="1" t="s">
        <v>257</v>
      </c>
      <c r="C295" s="1">
        <v>1093.5</v>
      </c>
      <c r="D295" s="1">
        <v>0</v>
      </c>
      <c r="E295" s="1">
        <f t="shared" si="92"/>
        <v>1093.5</v>
      </c>
      <c r="F295" s="1">
        <v>14.32</v>
      </c>
      <c r="G295" s="2">
        <f t="shared" si="80"/>
        <v>15658.92</v>
      </c>
      <c r="H295" s="2">
        <f t="shared" si="81"/>
        <v>93953.52</v>
      </c>
      <c r="I295" s="2">
        <f t="shared" si="89"/>
        <v>14.32</v>
      </c>
      <c r="J295" s="2">
        <f t="shared" si="90"/>
        <v>15658.92</v>
      </c>
      <c r="K295" s="2">
        <f t="shared" si="82"/>
        <v>93953.52</v>
      </c>
      <c r="L295" s="11">
        <f t="shared" si="86"/>
        <v>187907.04</v>
      </c>
      <c r="M295" s="26">
        <v>-176563.1503999999</v>
      </c>
      <c r="N295" s="29">
        <f t="shared" si="87"/>
        <v>11343.889600000111</v>
      </c>
      <c r="O295" s="1">
        <v>1935.32</v>
      </c>
      <c r="P295" s="1">
        <v>2920.06</v>
      </c>
      <c r="Q295" s="1">
        <v>-393.3</v>
      </c>
      <c r="R295" s="1">
        <v>2920.06</v>
      </c>
      <c r="S295" s="61">
        <v>2842.62</v>
      </c>
      <c r="T295" s="1">
        <v>7607.65</v>
      </c>
      <c r="U295" s="28">
        <v>0</v>
      </c>
      <c r="V295" s="28">
        <v>2920.06</v>
      </c>
      <c r="W295" s="54">
        <v>0</v>
      </c>
      <c r="X295" s="54">
        <v>4386.57</v>
      </c>
      <c r="Y295" s="1">
        <v>0</v>
      </c>
      <c r="Z295" s="1">
        <v>12108.78</v>
      </c>
      <c r="AA295" s="28">
        <v>978.51</v>
      </c>
      <c r="AB295" s="28">
        <v>16973.532</v>
      </c>
      <c r="AC295" s="62">
        <v>0</v>
      </c>
      <c r="AD295" s="62">
        <v>2717.63</v>
      </c>
      <c r="AE295" s="28">
        <v>16411.14</v>
      </c>
      <c r="AF295" s="28">
        <v>21035.28</v>
      </c>
      <c r="AG295" s="28">
        <v>14255.51</v>
      </c>
      <c r="AH295" s="28">
        <v>3555.72</v>
      </c>
      <c r="AI295" s="1">
        <v>11632.44</v>
      </c>
      <c r="AJ295" s="1">
        <v>2920.06</v>
      </c>
      <c r="AK295" s="1">
        <v>2272.46</v>
      </c>
      <c r="AL295" s="1">
        <v>2920.06</v>
      </c>
      <c r="AM295" s="8">
        <f t="shared" si="83"/>
        <v>49934.700000000004</v>
      </c>
      <c r="AN295" s="8">
        <f t="shared" si="84"/>
        <v>82985.462</v>
      </c>
      <c r="AO295" s="23">
        <f t="shared" si="85"/>
        <v>132920.162</v>
      </c>
      <c r="AP295" s="9">
        <v>17217</v>
      </c>
      <c r="AQ295" s="9">
        <f>(130167.52-100282.54)+690</f>
        <v>30574.98000000001</v>
      </c>
      <c r="AR295" s="9"/>
      <c r="AS295" s="9"/>
      <c r="AT295" s="9">
        <f t="shared" si="95"/>
        <v>14.215499999999999</v>
      </c>
      <c r="AU295" s="9">
        <f>AO295+AP295+AQ295+AR295+AS295+AT295</f>
        <v>180726.3575</v>
      </c>
      <c r="AV295" s="2">
        <f t="shared" si="96"/>
        <v>174.96</v>
      </c>
      <c r="AW295" s="2">
        <v>710.78</v>
      </c>
      <c r="AX295" s="1">
        <v>5.78</v>
      </c>
      <c r="AY295" s="1"/>
      <c r="AZ295" s="26">
        <f t="shared" si="91"/>
        <v>-168502.5078999999</v>
      </c>
      <c r="BA295" s="81">
        <v>297387.61</v>
      </c>
      <c r="BB295" s="1"/>
    </row>
    <row r="296" spans="1:54" ht="15">
      <c r="A296" s="1">
        <v>289</v>
      </c>
      <c r="B296" s="1" t="s">
        <v>258</v>
      </c>
      <c r="C296" s="1">
        <v>1283.2</v>
      </c>
      <c r="D296" s="1">
        <v>0</v>
      </c>
      <c r="E296" s="1">
        <f t="shared" si="92"/>
        <v>1283.2</v>
      </c>
      <c r="F296" s="1">
        <v>14.32</v>
      </c>
      <c r="G296" s="2">
        <f t="shared" si="80"/>
        <v>18375.424000000003</v>
      </c>
      <c r="H296" s="2">
        <f t="shared" si="81"/>
        <v>110252.54400000002</v>
      </c>
      <c r="I296" s="2">
        <f t="shared" si="89"/>
        <v>14.32</v>
      </c>
      <c r="J296" s="2">
        <f t="shared" si="90"/>
        <v>18375.424000000003</v>
      </c>
      <c r="K296" s="2">
        <f t="shared" si="82"/>
        <v>110252.54400000002</v>
      </c>
      <c r="L296" s="11">
        <f t="shared" si="86"/>
        <v>220505.08800000005</v>
      </c>
      <c r="M296" s="26"/>
      <c r="N296" s="29">
        <f t="shared" si="87"/>
        <v>220505.08800000005</v>
      </c>
      <c r="O296" s="1">
        <v>4917.46</v>
      </c>
      <c r="P296" s="1">
        <v>3390.52</v>
      </c>
      <c r="Q296" s="1">
        <v>5389.91</v>
      </c>
      <c r="R296" s="1">
        <v>29438.57</v>
      </c>
      <c r="S296" s="61">
        <v>6553.927</v>
      </c>
      <c r="T296" s="1">
        <v>3390.52</v>
      </c>
      <c r="U296" s="28">
        <v>15760.787</v>
      </c>
      <c r="V296" s="28">
        <v>25808.9</v>
      </c>
      <c r="W296" s="54">
        <v>4837.286999999999</v>
      </c>
      <c r="X296" s="54">
        <v>4857.03</v>
      </c>
      <c r="Y296" s="1">
        <v>4837.29</v>
      </c>
      <c r="Z296" s="1">
        <v>12579.24</v>
      </c>
      <c r="AA296" s="28">
        <v>4837.286999999999</v>
      </c>
      <c r="AB296" s="28">
        <v>3390.5179999999996</v>
      </c>
      <c r="AC296" s="62">
        <v>16763.427</v>
      </c>
      <c r="AD296" s="62">
        <v>3390.52</v>
      </c>
      <c r="AE296" s="28">
        <v>4837.29</v>
      </c>
      <c r="AF296" s="28">
        <v>4723.71</v>
      </c>
      <c r="AG296" s="28">
        <v>21103.517</v>
      </c>
      <c r="AH296" s="28">
        <v>4026.18</v>
      </c>
      <c r="AI296" s="1">
        <v>42171.09</v>
      </c>
      <c r="AJ296" s="1">
        <v>20209.22</v>
      </c>
      <c r="AK296" s="1">
        <v>12298.59</v>
      </c>
      <c r="AL296" s="1">
        <v>3390.52</v>
      </c>
      <c r="AM296" s="8">
        <f t="shared" si="83"/>
        <v>144307.862</v>
      </c>
      <c r="AN296" s="8">
        <f t="shared" si="84"/>
        <v>118595.448</v>
      </c>
      <c r="AO296" s="23">
        <f t="shared" si="85"/>
        <v>262903.31</v>
      </c>
      <c r="AP296" s="9"/>
      <c r="AQ296" s="9"/>
      <c r="AR296" s="9"/>
      <c r="AS296" s="9"/>
      <c r="AT296" s="9">
        <f t="shared" si="95"/>
        <v>16.6816</v>
      </c>
      <c r="AU296" s="9">
        <f>AO296+AP296+AQ296+AR296+AS296+AT296</f>
        <v>262919.9916</v>
      </c>
      <c r="AV296" s="2">
        <f t="shared" si="96"/>
        <v>205.312</v>
      </c>
      <c r="AW296" s="2">
        <v>834.08</v>
      </c>
      <c r="AX296" s="1">
        <v>-244.43</v>
      </c>
      <c r="AY296" s="1"/>
      <c r="AZ296" s="26">
        <f t="shared" si="91"/>
        <v>-41131.08159999996</v>
      </c>
      <c r="BA296" s="81">
        <v>414003.44</v>
      </c>
      <c r="BB296" s="1"/>
    </row>
    <row r="297" spans="1:54" ht="15">
      <c r="A297" s="1">
        <v>290</v>
      </c>
      <c r="B297" s="1" t="s">
        <v>259</v>
      </c>
      <c r="C297" s="1">
        <v>946.5</v>
      </c>
      <c r="D297" s="1">
        <v>0</v>
      </c>
      <c r="E297" s="1">
        <f t="shared" si="92"/>
        <v>946.5</v>
      </c>
      <c r="F297" s="1">
        <v>14.32</v>
      </c>
      <c r="G297" s="2">
        <f t="shared" si="80"/>
        <v>13553.880000000001</v>
      </c>
      <c r="H297" s="2">
        <f t="shared" si="81"/>
        <v>81323.28</v>
      </c>
      <c r="I297" s="2">
        <f t="shared" si="89"/>
        <v>14.32</v>
      </c>
      <c r="J297" s="2">
        <f t="shared" si="90"/>
        <v>13553.880000000001</v>
      </c>
      <c r="K297" s="2">
        <f t="shared" si="82"/>
        <v>81323.28</v>
      </c>
      <c r="L297" s="11">
        <f t="shared" si="86"/>
        <v>162646.56</v>
      </c>
      <c r="M297" s="26">
        <v>-208670.60059999998</v>
      </c>
      <c r="N297" s="29">
        <f t="shared" si="87"/>
        <v>-46024.04059999998</v>
      </c>
      <c r="O297" s="1">
        <v>2108.17</v>
      </c>
      <c r="P297" s="1">
        <v>2801.19</v>
      </c>
      <c r="Q297" s="1">
        <v>0</v>
      </c>
      <c r="R297" s="1">
        <v>2555.75</v>
      </c>
      <c r="S297" s="61">
        <v>5442.71</v>
      </c>
      <c r="T297" s="1">
        <v>4099.33</v>
      </c>
      <c r="U297" s="28">
        <v>0</v>
      </c>
      <c r="V297" s="28">
        <v>5096</v>
      </c>
      <c r="W297" s="54">
        <v>0</v>
      </c>
      <c r="X297" s="54">
        <v>4022.26</v>
      </c>
      <c r="Y297" s="1">
        <v>2924.62</v>
      </c>
      <c r="Z297" s="1">
        <v>28110.87</v>
      </c>
      <c r="AA297" s="28">
        <v>0</v>
      </c>
      <c r="AB297" s="28">
        <v>4768.75</v>
      </c>
      <c r="AC297" s="62">
        <v>0</v>
      </c>
      <c r="AD297" s="62">
        <v>3555.63</v>
      </c>
      <c r="AE297" s="28">
        <v>397.01</v>
      </c>
      <c r="AF297" s="28">
        <v>19372.14</v>
      </c>
      <c r="AG297" s="28">
        <v>524.75</v>
      </c>
      <c r="AH297" s="28">
        <v>3191.41</v>
      </c>
      <c r="AI297" s="1">
        <v>0</v>
      </c>
      <c r="AJ297" s="1">
        <v>2555.75</v>
      </c>
      <c r="AK297" s="1">
        <v>2272.46</v>
      </c>
      <c r="AL297" s="1">
        <v>2555.75</v>
      </c>
      <c r="AM297" s="8">
        <f t="shared" si="83"/>
        <v>13669.720000000001</v>
      </c>
      <c r="AN297" s="8">
        <f t="shared" si="84"/>
        <v>82684.82999999999</v>
      </c>
      <c r="AO297" s="23">
        <f t="shared" si="85"/>
        <v>96354.54999999999</v>
      </c>
      <c r="AP297" s="9"/>
      <c r="AQ297" s="9">
        <v>55400.77</v>
      </c>
      <c r="AR297" s="9"/>
      <c r="AS297" s="9"/>
      <c r="AT297" s="9">
        <f t="shared" si="95"/>
        <v>12.304499999999999</v>
      </c>
      <c r="AU297" s="9">
        <f>AO297+AP297+AQ297+AR297+AS297+AT297</f>
        <v>151767.62449999998</v>
      </c>
      <c r="AV297" s="2">
        <f t="shared" si="96"/>
        <v>151.44</v>
      </c>
      <c r="AW297" s="2">
        <v>615.23</v>
      </c>
      <c r="AX297" s="1">
        <v>13.59</v>
      </c>
      <c r="AY297" s="1"/>
      <c r="AZ297" s="26">
        <f t="shared" si="91"/>
        <v>-197038.58509999994</v>
      </c>
      <c r="BA297" s="81">
        <v>171793.52</v>
      </c>
      <c r="BB297" s="1"/>
    </row>
    <row r="298" spans="1:54" ht="15">
      <c r="A298" s="1">
        <v>291</v>
      </c>
      <c r="B298" s="1" t="s">
        <v>260</v>
      </c>
      <c r="C298" s="1">
        <v>525.5</v>
      </c>
      <c r="D298" s="1">
        <v>0</v>
      </c>
      <c r="E298" s="1">
        <f t="shared" si="92"/>
        <v>525.5</v>
      </c>
      <c r="F298" s="1">
        <v>12.62</v>
      </c>
      <c r="G298" s="2">
        <f t="shared" si="80"/>
        <v>6631.8099999999995</v>
      </c>
      <c r="H298" s="2">
        <f t="shared" si="81"/>
        <v>39790.86</v>
      </c>
      <c r="I298" s="2">
        <f t="shared" si="89"/>
        <v>12.62</v>
      </c>
      <c r="J298" s="2">
        <f t="shared" si="90"/>
        <v>6631.8099999999995</v>
      </c>
      <c r="K298" s="2">
        <f t="shared" si="82"/>
        <v>39790.86</v>
      </c>
      <c r="L298" s="11">
        <f t="shared" si="86"/>
        <v>79581.72</v>
      </c>
      <c r="M298" s="26">
        <v>-40031.65459999999</v>
      </c>
      <c r="N298" s="29">
        <f t="shared" si="87"/>
        <v>39550.065400000014</v>
      </c>
      <c r="O298" s="1">
        <v>0</v>
      </c>
      <c r="P298" s="1">
        <v>1511.67</v>
      </c>
      <c r="Q298" s="1">
        <v>0</v>
      </c>
      <c r="R298" s="1">
        <v>1511.67</v>
      </c>
      <c r="S298" s="61">
        <v>9883.46</v>
      </c>
      <c r="T298" s="1">
        <v>1511.67</v>
      </c>
      <c r="U298" s="28">
        <v>0</v>
      </c>
      <c r="V298" s="28">
        <v>1511.67</v>
      </c>
      <c r="W298" s="54">
        <v>0</v>
      </c>
      <c r="X298" s="54">
        <v>1511.67</v>
      </c>
      <c r="Y298" s="1">
        <v>0</v>
      </c>
      <c r="Z298" s="1">
        <v>1511.67</v>
      </c>
      <c r="AA298" s="28">
        <v>0</v>
      </c>
      <c r="AB298" s="28">
        <v>2826.84</v>
      </c>
      <c r="AC298" s="62">
        <v>0</v>
      </c>
      <c r="AD298" s="62">
        <v>1511.67</v>
      </c>
      <c r="AE298" s="28">
        <v>0</v>
      </c>
      <c r="AF298" s="28">
        <v>2844.86</v>
      </c>
      <c r="AG298" s="28">
        <v>524.75</v>
      </c>
      <c r="AH298" s="28">
        <v>1511.67</v>
      </c>
      <c r="AI298" s="1">
        <v>0</v>
      </c>
      <c r="AJ298" s="1">
        <v>1511.67</v>
      </c>
      <c r="AK298" s="1">
        <v>2272.46</v>
      </c>
      <c r="AL298" s="1">
        <v>3650.75</v>
      </c>
      <c r="AM298" s="8">
        <f t="shared" si="83"/>
        <v>12680.669999999998</v>
      </c>
      <c r="AN298" s="8">
        <f t="shared" si="84"/>
        <v>22927.480000000003</v>
      </c>
      <c r="AO298" s="23">
        <f t="shared" si="85"/>
        <v>35608.15</v>
      </c>
      <c r="AP298" s="9"/>
      <c r="AQ298" s="9">
        <v>690</v>
      </c>
      <c r="AR298" s="9"/>
      <c r="AS298" s="9"/>
      <c r="AT298" s="9">
        <f t="shared" si="95"/>
        <v>6.8315</v>
      </c>
      <c r="AU298" s="9">
        <f>AO298+AP298+AQ298+AR298+AS298+AT298</f>
        <v>36304.9815</v>
      </c>
      <c r="AV298" s="2">
        <f t="shared" si="96"/>
        <v>84.08</v>
      </c>
      <c r="AW298" s="2"/>
      <c r="AX298" s="1">
        <v>9570.21</v>
      </c>
      <c r="AY298" s="1"/>
      <c r="AZ298" s="26">
        <f t="shared" si="91"/>
        <v>-6241.046099999987</v>
      </c>
      <c r="BA298" s="81">
        <v>204684.66</v>
      </c>
      <c r="BB298" s="1"/>
    </row>
    <row r="299" spans="1:54" ht="15">
      <c r="A299" s="1">
        <v>292</v>
      </c>
      <c r="B299" s="1" t="s">
        <v>261</v>
      </c>
      <c r="C299" s="1">
        <v>1842</v>
      </c>
      <c r="D299" s="1">
        <v>0</v>
      </c>
      <c r="E299" s="1">
        <f t="shared" si="92"/>
        <v>1842</v>
      </c>
      <c r="F299" s="1">
        <v>13.82</v>
      </c>
      <c r="G299" s="2">
        <f t="shared" si="80"/>
        <v>25456.440000000002</v>
      </c>
      <c r="H299" s="2">
        <f t="shared" si="81"/>
        <v>152738.64</v>
      </c>
      <c r="I299" s="2">
        <f t="shared" si="89"/>
        <v>13.82</v>
      </c>
      <c r="J299" s="2">
        <f t="shared" si="90"/>
        <v>25456.440000000002</v>
      </c>
      <c r="K299" s="2">
        <f t="shared" si="82"/>
        <v>152738.64</v>
      </c>
      <c r="L299" s="11">
        <f t="shared" si="86"/>
        <v>305477.28</v>
      </c>
      <c r="M299" s="26"/>
      <c r="N299" s="29">
        <f t="shared" si="87"/>
        <v>305477.28</v>
      </c>
      <c r="O299" s="1">
        <v>3020.88</v>
      </c>
      <c r="P299" s="1">
        <v>4776.59</v>
      </c>
      <c r="Q299" s="1">
        <v>4157.11</v>
      </c>
      <c r="R299" s="1">
        <v>4776.59</v>
      </c>
      <c r="S299" s="61">
        <v>6475.58</v>
      </c>
      <c r="T299" s="1">
        <v>21368.45</v>
      </c>
      <c r="U299" s="28">
        <v>3020.88</v>
      </c>
      <c r="V299" s="28">
        <v>4776.59</v>
      </c>
      <c r="W299" s="54">
        <v>3020.88</v>
      </c>
      <c r="X299" s="54">
        <v>4776.59</v>
      </c>
      <c r="Y299" s="1">
        <v>8748.47</v>
      </c>
      <c r="Z299" s="1">
        <v>5349.29</v>
      </c>
      <c r="AA299" s="28">
        <v>3429.98</v>
      </c>
      <c r="AB299" s="28">
        <v>4776.59</v>
      </c>
      <c r="AC299" s="62">
        <v>174254.07</v>
      </c>
      <c r="AD299" s="62">
        <v>61832.18</v>
      </c>
      <c r="AE299" s="28">
        <v>31821.49</v>
      </c>
      <c r="AF299" s="28">
        <v>41990.15</v>
      </c>
      <c r="AG299" s="28">
        <v>27415.61</v>
      </c>
      <c r="AH299" s="28">
        <v>5412.25</v>
      </c>
      <c r="AI299" s="1">
        <v>3020.88</v>
      </c>
      <c r="AJ299" s="1">
        <v>4776.59</v>
      </c>
      <c r="AK299" s="1">
        <v>4426.4</v>
      </c>
      <c r="AL299" s="1">
        <v>4776.59</v>
      </c>
      <c r="AM299" s="8">
        <f t="shared" si="83"/>
        <v>272812.23000000004</v>
      </c>
      <c r="AN299" s="8">
        <f t="shared" si="84"/>
        <v>169388.44999999998</v>
      </c>
      <c r="AO299" s="23">
        <f t="shared" si="85"/>
        <v>442200.68000000005</v>
      </c>
      <c r="AP299" s="9"/>
      <c r="AQ299" s="9"/>
      <c r="AR299" s="9"/>
      <c r="AS299" s="9"/>
      <c r="AT299" s="9">
        <f t="shared" si="95"/>
        <v>23.945999999999998</v>
      </c>
      <c r="AU299" s="9">
        <f>AO299+AP299+AQ299+AR299+AS299</f>
        <v>442200.68000000005</v>
      </c>
      <c r="AV299" s="2">
        <f t="shared" si="96"/>
        <v>294.72</v>
      </c>
      <c r="AW299" s="2"/>
      <c r="AX299" s="1">
        <v>3747.38</v>
      </c>
      <c r="AY299" s="1"/>
      <c r="AZ299" s="26">
        <f t="shared" si="91"/>
        <v>-140176.06000000003</v>
      </c>
      <c r="BA299" s="81">
        <v>248206.25</v>
      </c>
      <c r="BB299" s="1"/>
    </row>
    <row r="300" spans="1:54" ht="15">
      <c r="A300" s="1">
        <v>293</v>
      </c>
      <c r="B300" s="1" t="s">
        <v>262</v>
      </c>
      <c r="C300" s="1">
        <v>4897.4</v>
      </c>
      <c r="D300" s="1">
        <v>0</v>
      </c>
      <c r="E300" s="1">
        <f t="shared" si="92"/>
        <v>4897.4</v>
      </c>
      <c r="F300" s="1">
        <v>14.41</v>
      </c>
      <c r="G300" s="2">
        <f t="shared" si="80"/>
        <v>70571.534</v>
      </c>
      <c r="H300" s="2">
        <f t="shared" si="81"/>
        <v>423429.204</v>
      </c>
      <c r="I300" s="2">
        <f t="shared" si="89"/>
        <v>14.41</v>
      </c>
      <c r="J300" s="2">
        <f t="shared" si="90"/>
        <v>70571.534</v>
      </c>
      <c r="K300" s="2">
        <f t="shared" si="82"/>
        <v>423429.204</v>
      </c>
      <c r="L300" s="11">
        <f t="shared" si="86"/>
        <v>846858.408</v>
      </c>
      <c r="M300" s="26">
        <v>-212852.4594</v>
      </c>
      <c r="N300" s="29">
        <f t="shared" si="87"/>
        <v>634005.9486</v>
      </c>
      <c r="O300" s="1">
        <v>0</v>
      </c>
      <c r="P300" s="1">
        <v>30298.77</v>
      </c>
      <c r="Q300" s="1">
        <v>0</v>
      </c>
      <c r="R300" s="1">
        <v>59936.65</v>
      </c>
      <c r="S300" s="61">
        <v>0</v>
      </c>
      <c r="T300" s="1">
        <v>89611.35</v>
      </c>
      <c r="U300" s="28">
        <v>0</v>
      </c>
      <c r="V300" s="28">
        <v>35875.45</v>
      </c>
      <c r="W300" s="54">
        <v>0</v>
      </c>
      <c r="X300" s="54">
        <v>63686.88</v>
      </c>
      <c r="Y300" s="1">
        <v>0</v>
      </c>
      <c r="Z300" s="1">
        <v>81386.27</v>
      </c>
      <c r="AA300" s="28">
        <v>0</v>
      </c>
      <c r="AB300" s="28">
        <v>36472.425</v>
      </c>
      <c r="AC300" s="62">
        <v>0</v>
      </c>
      <c r="AD300" s="62">
        <v>90574.75</v>
      </c>
      <c r="AE300" s="28">
        <v>0</v>
      </c>
      <c r="AF300" s="28">
        <v>55670.63</v>
      </c>
      <c r="AG300" s="28">
        <v>0</v>
      </c>
      <c r="AH300" s="28">
        <v>50798.76</v>
      </c>
      <c r="AI300" s="1">
        <v>0</v>
      </c>
      <c r="AJ300" s="1">
        <v>35580.15</v>
      </c>
      <c r="AK300" s="1">
        <v>0</v>
      </c>
      <c r="AL300" s="1">
        <v>57434.09</v>
      </c>
      <c r="AM300" s="8">
        <f t="shared" si="83"/>
        <v>0</v>
      </c>
      <c r="AN300" s="8">
        <f t="shared" si="84"/>
        <v>687326.175</v>
      </c>
      <c r="AO300" s="23">
        <f t="shared" si="85"/>
        <v>687326.175</v>
      </c>
      <c r="AP300" s="9"/>
      <c r="AQ300" s="9">
        <f>1609+1725+1725+1725+1725+1725+1725+128996.52</f>
        <v>140955.52000000002</v>
      </c>
      <c r="AR300" s="9"/>
      <c r="AS300" s="9"/>
      <c r="AT300" s="9">
        <f t="shared" si="95"/>
        <v>63.66619999999999</v>
      </c>
      <c r="AU300" s="9">
        <f>AO300+AP300+AQ300+AR300+AS300+AT300</f>
        <v>828345.3612</v>
      </c>
      <c r="AV300" s="2">
        <f t="shared" si="96"/>
        <v>783.584</v>
      </c>
      <c r="AW300" s="2">
        <v>3183.31</v>
      </c>
      <c r="AX300" s="1">
        <v>-28366.13</v>
      </c>
      <c r="AY300" s="1"/>
      <c r="AZ300" s="26">
        <f t="shared" si="91"/>
        <v>-162006.38860000003</v>
      </c>
      <c r="BA300" s="81">
        <v>154082.99</v>
      </c>
      <c r="BB300" s="1"/>
    </row>
    <row r="301" spans="1:54" ht="15">
      <c r="A301" s="1">
        <v>294</v>
      </c>
      <c r="B301" s="1" t="s">
        <v>263</v>
      </c>
      <c r="C301" s="1">
        <v>1266.4</v>
      </c>
      <c r="D301" s="1">
        <v>0</v>
      </c>
      <c r="E301" s="1">
        <f t="shared" si="92"/>
        <v>1266.4</v>
      </c>
      <c r="F301" s="1">
        <v>14.3</v>
      </c>
      <c r="G301" s="2">
        <f t="shared" si="80"/>
        <v>18109.52</v>
      </c>
      <c r="H301" s="2">
        <f t="shared" si="81"/>
        <v>108657.12</v>
      </c>
      <c r="I301" s="2">
        <f t="shared" si="89"/>
        <v>14.3</v>
      </c>
      <c r="J301" s="2">
        <f t="shared" si="90"/>
        <v>18109.52</v>
      </c>
      <c r="K301" s="2">
        <f t="shared" si="82"/>
        <v>108657.12</v>
      </c>
      <c r="L301" s="11">
        <f t="shared" si="86"/>
        <v>217314.24</v>
      </c>
      <c r="M301" s="26"/>
      <c r="N301" s="29">
        <f t="shared" si="87"/>
        <v>217314.24</v>
      </c>
      <c r="O301" s="1">
        <v>0</v>
      </c>
      <c r="P301" s="1">
        <v>8989.39</v>
      </c>
      <c r="Q301" s="1">
        <v>0</v>
      </c>
      <c r="R301" s="1">
        <v>7441.15</v>
      </c>
      <c r="S301" s="61">
        <v>0</v>
      </c>
      <c r="T301" s="1">
        <v>27571.32</v>
      </c>
      <c r="U301" s="28">
        <v>0</v>
      </c>
      <c r="V301" s="28">
        <v>93359.57</v>
      </c>
      <c r="W301" s="54">
        <v>0</v>
      </c>
      <c r="X301" s="54">
        <v>7441.62</v>
      </c>
      <c r="Y301" s="1">
        <v>0</v>
      </c>
      <c r="Z301" s="1">
        <v>9556.63</v>
      </c>
      <c r="AA301" s="28">
        <v>0</v>
      </c>
      <c r="AB301" s="28">
        <v>18740.629</v>
      </c>
      <c r="AC301" s="62">
        <v>0</v>
      </c>
      <c r="AD301" s="62">
        <v>18155.05</v>
      </c>
      <c r="AE301" s="28">
        <v>0</v>
      </c>
      <c r="AF301" s="28">
        <v>10108</v>
      </c>
      <c r="AG301" s="28">
        <v>0</v>
      </c>
      <c r="AH301" s="28">
        <v>23443.83</v>
      </c>
      <c r="AI301" s="1">
        <v>0</v>
      </c>
      <c r="AJ301" s="1">
        <v>20638.94</v>
      </c>
      <c r="AK301" s="1">
        <v>0</v>
      </c>
      <c r="AL301" s="1">
        <v>26282.99</v>
      </c>
      <c r="AM301" s="8">
        <f t="shared" si="83"/>
        <v>0</v>
      </c>
      <c r="AN301" s="8">
        <f t="shared" si="84"/>
        <v>271729.119</v>
      </c>
      <c r="AO301" s="23">
        <f t="shared" si="85"/>
        <v>271729.119</v>
      </c>
      <c r="AP301" s="9"/>
      <c r="AQ301" s="9"/>
      <c r="AR301" s="9">
        <v>470.43</v>
      </c>
      <c r="AS301" s="9"/>
      <c r="AT301" s="9">
        <f t="shared" si="95"/>
        <v>16.4632</v>
      </c>
      <c r="AU301" s="9">
        <f aca="true" t="shared" si="97" ref="AU301:AU306">AO301+AP301+AQ301+AR301+AS301</f>
        <v>272199.549</v>
      </c>
      <c r="AV301" s="2">
        <f t="shared" si="96"/>
        <v>202.62400000000002</v>
      </c>
      <c r="AW301" s="2">
        <v>823.16</v>
      </c>
      <c r="AX301" s="1">
        <v>16390.27</v>
      </c>
      <c r="AY301" s="1"/>
      <c r="AZ301" s="26">
        <f t="shared" si="91"/>
        <v>-70249.79500000001</v>
      </c>
      <c r="BA301" s="81">
        <v>992514.81</v>
      </c>
      <c r="BB301" s="1"/>
    </row>
    <row r="302" spans="1:54" ht="15">
      <c r="A302" s="1">
        <v>295</v>
      </c>
      <c r="B302" s="1" t="s">
        <v>264</v>
      </c>
      <c r="C302" s="1">
        <v>487</v>
      </c>
      <c r="D302" s="1">
        <v>0</v>
      </c>
      <c r="E302" s="1">
        <f t="shared" si="92"/>
        <v>487</v>
      </c>
      <c r="F302" s="1">
        <v>10.8</v>
      </c>
      <c r="G302" s="2">
        <f t="shared" si="80"/>
        <v>5259.6</v>
      </c>
      <c r="H302" s="2">
        <f t="shared" si="81"/>
        <v>31557.600000000002</v>
      </c>
      <c r="I302" s="2">
        <f t="shared" si="89"/>
        <v>10.8</v>
      </c>
      <c r="J302" s="2">
        <f t="shared" si="90"/>
        <v>5259.6</v>
      </c>
      <c r="K302" s="2">
        <f t="shared" si="82"/>
        <v>31557.600000000002</v>
      </c>
      <c r="L302" s="11">
        <f t="shared" si="86"/>
        <v>63115.200000000004</v>
      </c>
      <c r="M302" s="26"/>
      <c r="N302" s="29">
        <f t="shared" si="87"/>
        <v>63115.200000000004</v>
      </c>
      <c r="O302" s="1">
        <v>0</v>
      </c>
      <c r="P302" s="1">
        <v>1416.19</v>
      </c>
      <c r="Q302" s="1">
        <v>0</v>
      </c>
      <c r="R302" s="1">
        <v>1416.19</v>
      </c>
      <c r="S302" s="61">
        <v>0</v>
      </c>
      <c r="T302" s="1">
        <v>2576.6</v>
      </c>
      <c r="U302" s="28">
        <v>0</v>
      </c>
      <c r="V302" s="28">
        <v>1416.19</v>
      </c>
      <c r="W302" s="54">
        <v>0</v>
      </c>
      <c r="X302" s="54">
        <v>1416.19</v>
      </c>
      <c r="Y302" s="1">
        <v>0</v>
      </c>
      <c r="Z302" s="1">
        <v>1416.19</v>
      </c>
      <c r="AA302" s="28">
        <v>0</v>
      </c>
      <c r="AB302" s="28">
        <v>1416.19</v>
      </c>
      <c r="AC302" s="62">
        <v>0</v>
      </c>
      <c r="AD302" s="62">
        <v>3808.56</v>
      </c>
      <c r="AE302" s="28">
        <v>0</v>
      </c>
      <c r="AF302" s="28">
        <v>1416.19</v>
      </c>
      <c r="AG302" s="28">
        <v>0</v>
      </c>
      <c r="AH302" s="28">
        <v>1940.94</v>
      </c>
      <c r="AI302" s="1">
        <v>0</v>
      </c>
      <c r="AJ302" s="1">
        <v>82978.71</v>
      </c>
      <c r="AK302" s="1">
        <v>0</v>
      </c>
      <c r="AL302" s="1">
        <v>1416.19</v>
      </c>
      <c r="AM302" s="8">
        <f t="shared" si="83"/>
        <v>0</v>
      </c>
      <c r="AN302" s="8">
        <f t="shared" si="84"/>
        <v>102634.33000000002</v>
      </c>
      <c r="AO302" s="23">
        <f t="shared" si="85"/>
        <v>102634.33000000002</v>
      </c>
      <c r="AP302" s="9"/>
      <c r="AQ302" s="9"/>
      <c r="AR302" s="9"/>
      <c r="AS302" s="9"/>
      <c r="AT302" s="9">
        <f t="shared" si="95"/>
        <v>6.3309999999999995</v>
      </c>
      <c r="AU302" s="9">
        <f t="shared" si="97"/>
        <v>102634.33000000002</v>
      </c>
      <c r="AV302" s="2">
        <f t="shared" si="96"/>
        <v>77.92</v>
      </c>
      <c r="AW302" s="2">
        <v>316.55</v>
      </c>
      <c r="AX302" s="1">
        <v>-2128.51</v>
      </c>
      <c r="AY302" s="1"/>
      <c r="AZ302" s="26">
        <f t="shared" si="91"/>
        <v>-36996.15000000001</v>
      </c>
      <c r="BA302" s="81">
        <v>40093.14</v>
      </c>
      <c r="BB302" s="1"/>
    </row>
    <row r="303" spans="1:54" ht="15">
      <c r="A303" s="1">
        <v>296</v>
      </c>
      <c r="B303" s="1" t="s">
        <v>265</v>
      </c>
      <c r="C303" s="1">
        <v>482.1</v>
      </c>
      <c r="D303" s="1">
        <v>0</v>
      </c>
      <c r="E303" s="1">
        <f t="shared" si="92"/>
        <v>482.1</v>
      </c>
      <c r="F303" s="1">
        <v>13.2</v>
      </c>
      <c r="G303" s="2">
        <f t="shared" si="80"/>
        <v>6363.72</v>
      </c>
      <c r="H303" s="2">
        <f t="shared" si="81"/>
        <v>38182.32</v>
      </c>
      <c r="I303" s="2">
        <f t="shared" si="89"/>
        <v>13.2</v>
      </c>
      <c r="J303" s="2">
        <f t="shared" si="90"/>
        <v>6363.72</v>
      </c>
      <c r="K303" s="2">
        <f t="shared" si="82"/>
        <v>38182.32</v>
      </c>
      <c r="L303" s="11">
        <f t="shared" si="86"/>
        <v>76364.64</v>
      </c>
      <c r="M303" s="26"/>
      <c r="N303" s="29">
        <f t="shared" si="87"/>
        <v>76364.64</v>
      </c>
      <c r="O303" s="1">
        <v>0</v>
      </c>
      <c r="P303" s="1">
        <v>4782.31</v>
      </c>
      <c r="Q303" s="1">
        <v>0</v>
      </c>
      <c r="R303" s="1">
        <v>2194.68</v>
      </c>
      <c r="S303" s="61">
        <v>0</v>
      </c>
      <c r="T303" s="1">
        <v>3355.09</v>
      </c>
      <c r="U303" s="28">
        <v>0</v>
      </c>
      <c r="V303" s="28">
        <v>22292.1</v>
      </c>
      <c r="W303" s="54">
        <v>0</v>
      </c>
      <c r="X303" s="54">
        <v>2874.45</v>
      </c>
      <c r="Y303" s="1">
        <v>0</v>
      </c>
      <c r="Z303" s="1">
        <v>2874.45</v>
      </c>
      <c r="AA303" s="28">
        <v>0</v>
      </c>
      <c r="AB303" s="28">
        <v>4075.8329999999996</v>
      </c>
      <c r="AC303" s="62">
        <v>0</v>
      </c>
      <c r="AD303" s="62">
        <v>2874.45</v>
      </c>
      <c r="AE303" s="28">
        <v>0</v>
      </c>
      <c r="AF303" s="28">
        <v>2874.45</v>
      </c>
      <c r="AG303" s="28">
        <v>0</v>
      </c>
      <c r="AH303" s="28">
        <v>2719.43</v>
      </c>
      <c r="AI303" s="1">
        <v>0</v>
      </c>
      <c r="AJ303" s="1">
        <v>2194.68</v>
      </c>
      <c r="AK303" s="1">
        <v>0</v>
      </c>
      <c r="AL303" s="1">
        <v>2194.68</v>
      </c>
      <c r="AM303" s="8">
        <f t="shared" si="83"/>
        <v>0</v>
      </c>
      <c r="AN303" s="8">
        <f t="shared" si="84"/>
        <v>55306.60299999999</v>
      </c>
      <c r="AO303" s="23">
        <f t="shared" si="85"/>
        <v>55306.60299999999</v>
      </c>
      <c r="AP303" s="9"/>
      <c r="AQ303" s="9"/>
      <c r="AR303" s="9"/>
      <c r="AS303" s="9"/>
      <c r="AT303" s="9">
        <f t="shared" si="95"/>
        <v>6.2673</v>
      </c>
      <c r="AU303" s="9">
        <f t="shared" si="97"/>
        <v>55306.60299999999</v>
      </c>
      <c r="AV303" s="2">
        <f t="shared" si="96"/>
        <v>77.13600000000001</v>
      </c>
      <c r="AW303" s="2">
        <v>313.37</v>
      </c>
      <c r="AX303" s="1">
        <v>-741.01</v>
      </c>
      <c r="AY303" s="1"/>
      <c r="AZ303" s="26">
        <f t="shared" si="91"/>
        <v>22189.553000000007</v>
      </c>
      <c r="BA303" s="81">
        <v>99032.03</v>
      </c>
      <c r="BB303" s="1"/>
    </row>
    <row r="304" spans="1:54" ht="15">
      <c r="A304" s="1">
        <v>297</v>
      </c>
      <c r="B304" s="1" t="s">
        <v>266</v>
      </c>
      <c r="C304" s="1">
        <v>342.3</v>
      </c>
      <c r="D304" s="1">
        <v>116.8</v>
      </c>
      <c r="E304" s="1">
        <f t="shared" si="92"/>
        <v>459.1</v>
      </c>
      <c r="F304" s="1">
        <v>13.2</v>
      </c>
      <c r="G304" s="2">
        <f aca="true" t="shared" si="98" ref="G304:G330">E304*F304</f>
        <v>6060.12</v>
      </c>
      <c r="H304" s="2">
        <f t="shared" si="81"/>
        <v>36360.72</v>
      </c>
      <c r="I304" s="2">
        <f t="shared" si="89"/>
        <v>13.2</v>
      </c>
      <c r="J304" s="2">
        <f t="shared" si="90"/>
        <v>6060.12</v>
      </c>
      <c r="K304" s="2">
        <f t="shared" si="82"/>
        <v>36360.72</v>
      </c>
      <c r="L304" s="11">
        <f t="shared" si="86"/>
        <v>72721.44</v>
      </c>
      <c r="M304" s="26"/>
      <c r="N304" s="29">
        <f t="shared" si="87"/>
        <v>72721.44</v>
      </c>
      <c r="O304" s="1">
        <v>0</v>
      </c>
      <c r="P304" s="1">
        <v>1138.57</v>
      </c>
      <c r="Q304" s="1">
        <v>0</v>
      </c>
      <c r="R304" s="1">
        <v>1138.57</v>
      </c>
      <c r="S304" s="61">
        <v>0</v>
      </c>
      <c r="T304" s="1">
        <v>11086.61</v>
      </c>
      <c r="U304" s="28">
        <v>0</v>
      </c>
      <c r="V304" s="28">
        <v>1138.57</v>
      </c>
      <c r="W304" s="54">
        <v>0</v>
      </c>
      <c r="X304" s="54">
        <v>1138.57</v>
      </c>
      <c r="Y304" s="1">
        <v>0</v>
      </c>
      <c r="Z304" s="1">
        <v>1138.57</v>
      </c>
      <c r="AA304" s="28">
        <v>0</v>
      </c>
      <c r="AB304" s="28">
        <v>1138.568</v>
      </c>
      <c r="AC304" s="62">
        <v>0</v>
      </c>
      <c r="AD304" s="62">
        <v>6501.02</v>
      </c>
      <c r="AE304" s="28">
        <v>0</v>
      </c>
      <c r="AF304" s="28">
        <v>1138.57</v>
      </c>
      <c r="AG304" s="28">
        <v>0</v>
      </c>
      <c r="AH304" s="28">
        <v>113008.77</v>
      </c>
      <c r="AI304" s="1">
        <v>0</v>
      </c>
      <c r="AJ304" s="1">
        <v>1138.57</v>
      </c>
      <c r="AK304" s="1">
        <v>0</v>
      </c>
      <c r="AL304" s="1">
        <v>1138.57</v>
      </c>
      <c r="AM304" s="8">
        <f t="shared" si="83"/>
        <v>0</v>
      </c>
      <c r="AN304" s="8">
        <f t="shared" si="84"/>
        <v>140843.52800000002</v>
      </c>
      <c r="AO304" s="23">
        <f t="shared" si="85"/>
        <v>140843.52800000002</v>
      </c>
      <c r="AP304" s="9"/>
      <c r="AQ304" s="9"/>
      <c r="AR304" s="9"/>
      <c r="AS304" s="9"/>
      <c r="AT304" s="9">
        <f t="shared" si="95"/>
        <v>5.9683</v>
      </c>
      <c r="AU304" s="9">
        <f t="shared" si="97"/>
        <v>140843.52800000002</v>
      </c>
      <c r="AV304" s="2">
        <f t="shared" si="96"/>
        <v>73.456</v>
      </c>
      <c r="AW304" s="2">
        <v>298.42</v>
      </c>
      <c r="AX304" s="1">
        <v>-591.98</v>
      </c>
      <c r="AY304" s="1"/>
      <c r="AZ304" s="26">
        <f t="shared" si="91"/>
        <v>-67158.23200000002</v>
      </c>
      <c r="BA304" s="81">
        <v>27954.86</v>
      </c>
      <c r="BB304" s="1"/>
    </row>
    <row r="305" spans="1:54" ht="15">
      <c r="A305" s="1">
        <v>298</v>
      </c>
      <c r="B305" s="1" t="s">
        <v>336</v>
      </c>
      <c r="C305" s="1">
        <v>2165.7</v>
      </c>
      <c r="D305" s="1">
        <v>0</v>
      </c>
      <c r="E305" s="1">
        <f t="shared" si="92"/>
        <v>2165.7</v>
      </c>
      <c r="F305" s="1">
        <v>12.53</v>
      </c>
      <c r="G305" s="2">
        <f t="shared" si="98"/>
        <v>27136.220999999998</v>
      </c>
      <c r="H305" s="2">
        <f t="shared" si="81"/>
        <v>162817.326</v>
      </c>
      <c r="I305" s="2">
        <f t="shared" si="89"/>
        <v>12.53</v>
      </c>
      <c r="J305" s="2">
        <f t="shared" si="90"/>
        <v>27136.220999999998</v>
      </c>
      <c r="K305" s="2">
        <f t="shared" si="82"/>
        <v>162817.326</v>
      </c>
      <c r="L305" s="11">
        <f t="shared" si="86"/>
        <v>325634.652</v>
      </c>
      <c r="M305" s="26">
        <v>-8858.738000000129</v>
      </c>
      <c r="N305" s="29">
        <f t="shared" si="87"/>
        <v>316775.9139999999</v>
      </c>
      <c r="O305" s="1">
        <v>8469.78</v>
      </c>
      <c r="P305" s="1">
        <v>5579.37</v>
      </c>
      <c r="Q305" s="1">
        <v>107672.49</v>
      </c>
      <c r="R305" s="1">
        <v>5579.37</v>
      </c>
      <c r="S305" s="61">
        <v>6675.909</v>
      </c>
      <c r="T305" s="1">
        <v>9147.36</v>
      </c>
      <c r="U305" s="28">
        <v>10342.559000000001</v>
      </c>
      <c r="V305" s="28">
        <v>5579.37</v>
      </c>
      <c r="W305" s="54">
        <v>9948.448999999999</v>
      </c>
      <c r="X305" s="54">
        <v>5579.37</v>
      </c>
      <c r="Y305" s="1">
        <v>8164.69</v>
      </c>
      <c r="Z305" s="1">
        <v>5579.37</v>
      </c>
      <c r="AA305" s="28">
        <v>11394.139</v>
      </c>
      <c r="AB305" s="28">
        <v>8210.476</v>
      </c>
      <c r="AC305" s="62">
        <v>8164.688999999999</v>
      </c>
      <c r="AD305" s="62">
        <v>5579.37</v>
      </c>
      <c r="AE305" s="28">
        <v>18452.03</v>
      </c>
      <c r="AF305" s="28">
        <v>5579.37</v>
      </c>
      <c r="AG305" s="28">
        <v>7483.308999999999</v>
      </c>
      <c r="AH305" s="28">
        <v>6215.03</v>
      </c>
      <c r="AI305" s="1">
        <v>3833.29</v>
      </c>
      <c r="AJ305" s="1">
        <v>5579.37</v>
      </c>
      <c r="AK305" s="1">
        <v>6787.49</v>
      </c>
      <c r="AL305" s="1">
        <v>5579.37</v>
      </c>
      <c r="AM305" s="8">
        <f t="shared" si="83"/>
        <v>207388.82400000002</v>
      </c>
      <c r="AN305" s="8">
        <f t="shared" si="84"/>
        <v>73787.196</v>
      </c>
      <c r="AO305" s="23">
        <f t="shared" si="85"/>
        <v>281176.02</v>
      </c>
      <c r="AP305" s="9"/>
      <c r="AQ305" s="9">
        <v>1035</v>
      </c>
      <c r="AR305" s="9">
        <v>804.49</v>
      </c>
      <c r="AS305" s="9"/>
      <c r="AT305" s="9">
        <f t="shared" si="95"/>
        <v>28.154099999999996</v>
      </c>
      <c r="AU305" s="9">
        <f t="shared" si="97"/>
        <v>283015.51</v>
      </c>
      <c r="AV305" s="2">
        <f t="shared" si="96"/>
        <v>346.512</v>
      </c>
      <c r="AW305" s="2">
        <v>1407.71</v>
      </c>
      <c r="AX305" s="1">
        <v>123302.47</v>
      </c>
      <c r="AY305" s="1"/>
      <c r="AZ305" s="26">
        <f t="shared" si="91"/>
        <v>-87787.84400000013</v>
      </c>
      <c r="BA305" s="81">
        <v>378984.82</v>
      </c>
      <c r="BB305" s="1"/>
    </row>
    <row r="306" spans="1:54" ht="15">
      <c r="A306" s="1">
        <v>299</v>
      </c>
      <c r="B306" s="1" t="s">
        <v>331</v>
      </c>
      <c r="C306" s="1">
        <v>2027.6</v>
      </c>
      <c r="D306" s="1">
        <v>0</v>
      </c>
      <c r="E306" s="1">
        <f t="shared" si="92"/>
        <v>2027.6</v>
      </c>
      <c r="F306" s="1">
        <v>12.53</v>
      </c>
      <c r="G306" s="2">
        <f t="shared" si="98"/>
        <v>25405.827999999998</v>
      </c>
      <c r="H306" s="2">
        <f t="shared" si="81"/>
        <v>152434.968</v>
      </c>
      <c r="I306" s="2">
        <f t="shared" si="89"/>
        <v>12.53</v>
      </c>
      <c r="J306" s="2">
        <f t="shared" si="90"/>
        <v>25405.827999999998</v>
      </c>
      <c r="K306" s="2">
        <f t="shared" si="82"/>
        <v>152434.968</v>
      </c>
      <c r="L306" s="11">
        <f t="shared" si="86"/>
        <v>304869.936</v>
      </c>
      <c r="M306" s="26"/>
      <c r="N306" s="29">
        <f t="shared" si="87"/>
        <v>304869.936</v>
      </c>
      <c r="O306" s="1">
        <v>4542.36</v>
      </c>
      <c r="P306" s="1">
        <v>5236.88</v>
      </c>
      <c r="Q306" s="1">
        <v>105430.05</v>
      </c>
      <c r="R306" s="1">
        <v>5236.88</v>
      </c>
      <c r="S306" s="61">
        <v>6431.472</v>
      </c>
      <c r="T306" s="1">
        <v>5236.88</v>
      </c>
      <c r="U306" s="28">
        <v>3588.852</v>
      </c>
      <c r="V306" s="28">
        <v>5236.88</v>
      </c>
      <c r="W306" s="54">
        <v>7644.052</v>
      </c>
      <c r="X306" s="54">
        <v>5236.88</v>
      </c>
      <c r="Y306" s="1">
        <v>7644.05</v>
      </c>
      <c r="Z306" s="1">
        <v>5236.88</v>
      </c>
      <c r="AA306" s="28">
        <v>10471.002</v>
      </c>
      <c r="AB306" s="28">
        <v>5236.878</v>
      </c>
      <c r="AC306" s="62">
        <v>7644.052</v>
      </c>
      <c r="AD306" s="62">
        <v>5236.88</v>
      </c>
      <c r="AE306" s="28">
        <v>10480.59</v>
      </c>
      <c r="AF306" s="28">
        <v>5236.88</v>
      </c>
      <c r="AG306" s="28">
        <v>6508.252</v>
      </c>
      <c r="AH306" s="28">
        <v>5872.54</v>
      </c>
      <c r="AI306" s="1">
        <v>3588.85</v>
      </c>
      <c r="AJ306" s="1">
        <v>5236.88</v>
      </c>
      <c r="AK306" s="1">
        <v>6543.05</v>
      </c>
      <c r="AL306" s="1">
        <v>5236.88</v>
      </c>
      <c r="AM306" s="8">
        <f t="shared" si="83"/>
        <v>180516.63199999998</v>
      </c>
      <c r="AN306" s="8">
        <f t="shared" si="84"/>
        <v>63478.21799999999</v>
      </c>
      <c r="AO306" s="23">
        <f t="shared" si="85"/>
        <v>243994.84999999998</v>
      </c>
      <c r="AP306" s="9"/>
      <c r="AQ306" s="9"/>
      <c r="AR306" s="9">
        <v>753.19</v>
      </c>
      <c r="AS306" s="9"/>
      <c r="AT306" s="9">
        <f t="shared" si="95"/>
        <v>26.3588</v>
      </c>
      <c r="AU306" s="9">
        <f t="shared" si="97"/>
        <v>244748.03999999998</v>
      </c>
      <c r="AV306" s="2">
        <f t="shared" si="96"/>
        <v>324.416</v>
      </c>
      <c r="AW306" s="2">
        <v>1317.94</v>
      </c>
      <c r="AX306" s="1">
        <v>127609.28</v>
      </c>
      <c r="AY306" s="1"/>
      <c r="AZ306" s="26">
        <f t="shared" si="91"/>
        <v>-65845.02799999999</v>
      </c>
      <c r="BA306" s="81">
        <v>589814.72</v>
      </c>
      <c r="BB306" s="1"/>
    </row>
    <row r="307" spans="1:54" ht="15">
      <c r="A307" s="1">
        <v>300</v>
      </c>
      <c r="B307" s="1" t="s">
        <v>332</v>
      </c>
      <c r="C307" s="1">
        <v>713.9</v>
      </c>
      <c r="D307" s="1">
        <v>0</v>
      </c>
      <c r="E307" s="1">
        <f t="shared" si="92"/>
        <v>713.9</v>
      </c>
      <c r="F307" s="1">
        <v>12.53</v>
      </c>
      <c r="G307" s="2">
        <f t="shared" si="98"/>
        <v>8945.167</v>
      </c>
      <c r="H307" s="2">
        <f t="shared" si="81"/>
        <v>53671.00199999999</v>
      </c>
      <c r="I307" s="2">
        <f t="shared" si="89"/>
        <v>12.53</v>
      </c>
      <c r="J307" s="2">
        <f t="shared" si="90"/>
        <v>8945.167</v>
      </c>
      <c r="K307" s="2">
        <f t="shared" si="82"/>
        <v>53671.00199999999</v>
      </c>
      <c r="L307" s="11">
        <f t="shared" si="86"/>
        <v>107342.00399999999</v>
      </c>
      <c r="M307" s="26">
        <v>-58497.930199999995</v>
      </c>
      <c r="N307" s="29">
        <f t="shared" si="87"/>
        <v>48844.07379999999</v>
      </c>
      <c r="O307" s="1">
        <v>2217.11</v>
      </c>
      <c r="P307" s="1">
        <v>3924.62</v>
      </c>
      <c r="Q307" s="1">
        <v>15575.83</v>
      </c>
      <c r="R307" s="1">
        <v>3924.62</v>
      </c>
      <c r="S307" s="61">
        <v>4106.223</v>
      </c>
      <c r="T307" s="1">
        <v>8369.31</v>
      </c>
      <c r="U307" s="28">
        <v>1263.603</v>
      </c>
      <c r="V307" s="28">
        <v>1978.9</v>
      </c>
      <c r="W307" s="54">
        <v>2691.403</v>
      </c>
      <c r="X307" s="54">
        <v>1978.9</v>
      </c>
      <c r="Y307" s="1">
        <v>2691.4</v>
      </c>
      <c r="Z307" s="1">
        <v>1978.9</v>
      </c>
      <c r="AA307" s="28">
        <v>5408.4529999999995</v>
      </c>
      <c r="AB307" s="28">
        <v>1978.902</v>
      </c>
      <c r="AC307" s="62">
        <v>2691.403</v>
      </c>
      <c r="AD307" s="62">
        <v>1978.9</v>
      </c>
      <c r="AE307" s="28">
        <v>2691.4</v>
      </c>
      <c r="AF307" s="28">
        <v>1978.9</v>
      </c>
      <c r="AG307" s="28">
        <v>2588.983</v>
      </c>
      <c r="AH307" s="28">
        <v>12040.79</v>
      </c>
      <c r="AI307" s="1">
        <v>1263.6</v>
      </c>
      <c r="AJ307" s="1">
        <v>1978.9</v>
      </c>
      <c r="AK307" s="1">
        <v>4217.8</v>
      </c>
      <c r="AL307" s="1">
        <v>4140.05</v>
      </c>
      <c r="AM307" s="8">
        <f t="shared" si="83"/>
        <v>47407.208</v>
      </c>
      <c r="AN307" s="8">
        <f t="shared" si="84"/>
        <v>46251.69200000001</v>
      </c>
      <c r="AO307" s="23">
        <f t="shared" si="85"/>
        <v>93658.90000000001</v>
      </c>
      <c r="AP307" s="9"/>
      <c r="AQ307" s="9"/>
      <c r="AR307" s="9">
        <v>265.19</v>
      </c>
      <c r="AS307" s="9"/>
      <c r="AT307" s="9">
        <f t="shared" si="95"/>
        <v>9.2807</v>
      </c>
      <c r="AU307" s="9">
        <f>AO307+AP307+AQ307+AR307+AS307+AT307</f>
        <v>93933.37070000001</v>
      </c>
      <c r="AV307" s="2">
        <f t="shared" si="96"/>
        <v>114.224</v>
      </c>
      <c r="AW307" s="2">
        <v>464.04</v>
      </c>
      <c r="AX307" s="1">
        <v>2446.67</v>
      </c>
      <c r="AY307" s="1"/>
      <c r="AZ307" s="26">
        <f t="shared" si="91"/>
        <v>-46957.70290000002</v>
      </c>
      <c r="BA307" s="81">
        <v>144030.44</v>
      </c>
      <c r="BB307" s="1"/>
    </row>
    <row r="308" spans="1:54" ht="15">
      <c r="A308" s="1">
        <v>301</v>
      </c>
      <c r="B308" s="1" t="s">
        <v>267</v>
      </c>
      <c r="C308" s="1">
        <v>263.9</v>
      </c>
      <c r="D308" s="1">
        <v>0</v>
      </c>
      <c r="E308" s="1">
        <f t="shared" si="92"/>
        <v>263.9</v>
      </c>
      <c r="F308" s="1">
        <v>12.55</v>
      </c>
      <c r="G308" s="2">
        <f t="shared" si="98"/>
        <v>3311.9449999999997</v>
      </c>
      <c r="H308" s="2">
        <f t="shared" si="81"/>
        <v>19871.67</v>
      </c>
      <c r="I308" s="2">
        <f t="shared" si="89"/>
        <v>12.55</v>
      </c>
      <c r="J308" s="2">
        <f t="shared" si="90"/>
        <v>3311.9449999999997</v>
      </c>
      <c r="K308" s="2">
        <f t="shared" si="82"/>
        <v>19871.67</v>
      </c>
      <c r="L308" s="11">
        <f t="shared" si="86"/>
        <v>39743.34</v>
      </c>
      <c r="M308" s="26">
        <v>-87780.73480000002</v>
      </c>
      <c r="N308" s="29">
        <f t="shared" si="87"/>
        <v>-48037.394800000024</v>
      </c>
      <c r="O308" s="1">
        <v>987.05</v>
      </c>
      <c r="P308" s="1">
        <v>1370.4</v>
      </c>
      <c r="Q308" s="1">
        <v>0</v>
      </c>
      <c r="R308" s="1">
        <v>1025.04</v>
      </c>
      <c r="S308" s="61">
        <v>2392.29</v>
      </c>
      <c r="T308" s="1">
        <v>1025.04</v>
      </c>
      <c r="U308" s="28">
        <v>38375.73</v>
      </c>
      <c r="V308" s="28">
        <v>1025.04</v>
      </c>
      <c r="W308" s="54">
        <v>5545.91</v>
      </c>
      <c r="X308" s="54">
        <v>2850.84</v>
      </c>
      <c r="Y308" s="1">
        <v>0</v>
      </c>
      <c r="Z308" s="1">
        <v>1025.04</v>
      </c>
      <c r="AA308" s="28">
        <v>0</v>
      </c>
      <c r="AB308" s="28">
        <v>861.414</v>
      </c>
      <c r="AC308" s="62">
        <v>0</v>
      </c>
      <c r="AD308" s="62">
        <v>861.41</v>
      </c>
      <c r="AE308" s="28">
        <v>0</v>
      </c>
      <c r="AF308" s="28">
        <v>1026.78</v>
      </c>
      <c r="AG308" s="28">
        <v>524.75</v>
      </c>
      <c r="AH308" s="28">
        <v>861.41</v>
      </c>
      <c r="AI308" s="1">
        <v>0</v>
      </c>
      <c r="AJ308" s="1">
        <v>1109.47</v>
      </c>
      <c r="AK308" s="1">
        <v>1590.72</v>
      </c>
      <c r="AL308" s="1">
        <v>861.41</v>
      </c>
      <c r="AM308" s="8">
        <f t="shared" si="83"/>
        <v>49416.45000000001</v>
      </c>
      <c r="AN308" s="8">
        <f t="shared" si="84"/>
        <v>13903.294000000002</v>
      </c>
      <c r="AO308" s="23">
        <f t="shared" si="85"/>
        <v>63319.74400000001</v>
      </c>
      <c r="AP308" s="9"/>
      <c r="AQ308" s="9">
        <v>690</v>
      </c>
      <c r="AR308" s="9"/>
      <c r="AS308" s="9"/>
      <c r="AT308" s="9">
        <f t="shared" si="95"/>
        <v>3.4306999999999994</v>
      </c>
      <c r="AU308" s="9">
        <f>AO308+AP308+AQ308+AR308+AS308+AT308</f>
        <v>64013.17470000001</v>
      </c>
      <c r="AV308" s="2">
        <f t="shared" si="96"/>
        <v>42.224</v>
      </c>
      <c r="AW308" s="2">
        <v>171.54</v>
      </c>
      <c r="AX308" s="1">
        <v>29074.77</v>
      </c>
      <c r="AY308" s="1"/>
      <c r="AZ308" s="26">
        <f t="shared" si="91"/>
        <v>-140911.57550000004</v>
      </c>
      <c r="BA308" s="81">
        <v>172098.77</v>
      </c>
      <c r="BB308" s="1"/>
    </row>
    <row r="309" spans="1:54" ht="15">
      <c r="A309" s="1">
        <v>302</v>
      </c>
      <c r="B309" s="1" t="s">
        <v>268</v>
      </c>
      <c r="C309" s="1">
        <v>417.3</v>
      </c>
      <c r="D309" s="1">
        <v>0</v>
      </c>
      <c r="E309" s="1">
        <f t="shared" si="92"/>
        <v>417.3</v>
      </c>
      <c r="F309" s="1">
        <v>12.51</v>
      </c>
      <c r="G309" s="2">
        <f t="shared" si="98"/>
        <v>5220.423</v>
      </c>
      <c r="H309" s="2">
        <f t="shared" si="81"/>
        <v>31322.538</v>
      </c>
      <c r="I309" s="2">
        <f t="shared" si="89"/>
        <v>12.51</v>
      </c>
      <c r="J309" s="2">
        <f t="shared" si="90"/>
        <v>5220.423</v>
      </c>
      <c r="K309" s="2">
        <f t="shared" si="82"/>
        <v>31322.538</v>
      </c>
      <c r="L309" s="11">
        <f t="shared" si="86"/>
        <v>62645.076</v>
      </c>
      <c r="M309" s="26">
        <v>-358778.92039999994</v>
      </c>
      <c r="N309" s="29">
        <f t="shared" si="87"/>
        <v>-296133.84439999994</v>
      </c>
      <c r="O309" s="1">
        <v>680</v>
      </c>
      <c r="P309" s="1">
        <v>1245.57</v>
      </c>
      <c r="Q309" s="1">
        <v>8386.84</v>
      </c>
      <c r="R309" s="1">
        <v>1245.57</v>
      </c>
      <c r="S309" s="61">
        <v>6897.1</v>
      </c>
      <c r="T309" s="1">
        <v>3458.57</v>
      </c>
      <c r="U309" s="28">
        <v>10803.94</v>
      </c>
      <c r="V309" s="28">
        <v>1245.57</v>
      </c>
      <c r="W309" s="54">
        <v>0</v>
      </c>
      <c r="X309" s="54">
        <v>1245.57</v>
      </c>
      <c r="Y309" s="1">
        <v>0</v>
      </c>
      <c r="Z309" s="1">
        <v>1245.57</v>
      </c>
      <c r="AA309" s="28">
        <v>0</v>
      </c>
      <c r="AB309" s="28">
        <v>1245.566</v>
      </c>
      <c r="AC309" s="62">
        <v>0</v>
      </c>
      <c r="AD309" s="62">
        <v>1245.57</v>
      </c>
      <c r="AE309" s="28">
        <v>0</v>
      </c>
      <c r="AF309" s="28">
        <v>1245.57</v>
      </c>
      <c r="AG309" s="28">
        <v>524.75</v>
      </c>
      <c r="AH309" s="28">
        <v>1245.57</v>
      </c>
      <c r="AI309" s="1">
        <v>0</v>
      </c>
      <c r="AJ309" s="1">
        <v>1328.25</v>
      </c>
      <c r="AK309" s="1">
        <v>1590.72</v>
      </c>
      <c r="AL309" s="1">
        <v>2245.45</v>
      </c>
      <c r="AM309" s="8">
        <f t="shared" si="83"/>
        <v>28883.350000000002</v>
      </c>
      <c r="AN309" s="8">
        <f t="shared" si="84"/>
        <v>18242.396</v>
      </c>
      <c r="AO309" s="23">
        <f t="shared" si="85"/>
        <v>47125.746</v>
      </c>
      <c r="AP309" s="9"/>
      <c r="AQ309" s="9"/>
      <c r="AR309" s="9"/>
      <c r="AS309" s="9"/>
      <c r="AT309" s="9">
        <f t="shared" si="95"/>
        <v>5.4249</v>
      </c>
      <c r="AU309" s="9">
        <f>AO309+AP309+AQ309+AR309+AS309+AT309</f>
        <v>47131.1709</v>
      </c>
      <c r="AV309" s="2">
        <f t="shared" si="96"/>
        <v>66.768</v>
      </c>
      <c r="AW309" s="2">
        <v>271.25</v>
      </c>
      <c r="AX309" s="1">
        <v>-3056.32</v>
      </c>
      <c r="AY309" s="1"/>
      <c r="AZ309" s="26">
        <f t="shared" si="91"/>
        <v>-339870.6773</v>
      </c>
      <c r="BA309" s="81">
        <v>89322.74</v>
      </c>
      <c r="BB309" s="1"/>
    </row>
    <row r="310" spans="1:54" ht="15">
      <c r="A310" s="1">
        <v>303</v>
      </c>
      <c r="B310" s="1" t="s">
        <v>269</v>
      </c>
      <c r="C310" s="1">
        <v>620</v>
      </c>
      <c r="D310" s="1">
        <v>0</v>
      </c>
      <c r="E310" s="1">
        <f t="shared" si="92"/>
        <v>620</v>
      </c>
      <c r="F310" s="1">
        <v>12.51</v>
      </c>
      <c r="G310" s="2">
        <f t="shared" si="98"/>
        <v>7756.2</v>
      </c>
      <c r="H310" s="2">
        <f t="shared" si="81"/>
        <v>46537.2</v>
      </c>
      <c r="I310" s="2">
        <f t="shared" si="89"/>
        <v>12.51</v>
      </c>
      <c r="J310" s="2">
        <f t="shared" si="90"/>
        <v>7756.2</v>
      </c>
      <c r="K310" s="2">
        <f t="shared" si="82"/>
        <v>46537.2</v>
      </c>
      <c r="L310" s="11">
        <f t="shared" si="86"/>
        <v>93074.4</v>
      </c>
      <c r="M310" s="26"/>
      <c r="N310" s="29">
        <f t="shared" si="87"/>
        <v>93074.4</v>
      </c>
      <c r="O310" s="1">
        <v>0</v>
      </c>
      <c r="P310" s="1">
        <v>1537.1</v>
      </c>
      <c r="Q310" s="1">
        <v>8386.84</v>
      </c>
      <c r="R310" s="1">
        <v>1537.1</v>
      </c>
      <c r="S310" s="61">
        <v>13516.85</v>
      </c>
      <c r="T310" s="1">
        <v>1537.1</v>
      </c>
      <c r="U310" s="28">
        <v>48123.32</v>
      </c>
      <c r="V310" s="28">
        <v>1537.1</v>
      </c>
      <c r="W310" s="54">
        <v>0</v>
      </c>
      <c r="X310" s="54">
        <v>1537.1</v>
      </c>
      <c r="Y310" s="1">
        <v>0</v>
      </c>
      <c r="Z310" s="1">
        <v>1537.1</v>
      </c>
      <c r="AA310" s="28">
        <v>0</v>
      </c>
      <c r="AB310" s="28">
        <v>1537.1039999999998</v>
      </c>
      <c r="AC310" s="62">
        <v>0</v>
      </c>
      <c r="AD310" s="62">
        <v>1537.1</v>
      </c>
      <c r="AE310" s="28">
        <v>397.01</v>
      </c>
      <c r="AF310" s="28">
        <v>1537.1</v>
      </c>
      <c r="AG310" s="28">
        <v>524.75</v>
      </c>
      <c r="AH310" s="28">
        <v>1537.1</v>
      </c>
      <c r="AI310" s="1">
        <v>0</v>
      </c>
      <c r="AJ310" s="1">
        <v>1537.1</v>
      </c>
      <c r="AK310" s="1">
        <v>0</v>
      </c>
      <c r="AL310" s="1">
        <v>2536.98</v>
      </c>
      <c r="AM310" s="8">
        <f t="shared" si="83"/>
        <v>70948.77</v>
      </c>
      <c r="AN310" s="8">
        <f t="shared" si="84"/>
        <v>19445.084</v>
      </c>
      <c r="AO310" s="23">
        <f t="shared" si="85"/>
        <v>90393.854</v>
      </c>
      <c r="AP310" s="9"/>
      <c r="AQ310" s="9"/>
      <c r="AR310" s="9"/>
      <c r="AS310" s="9"/>
      <c r="AT310" s="9">
        <f t="shared" si="95"/>
        <v>8.06</v>
      </c>
      <c r="AU310" s="9">
        <f>AO310+AP310+AQ310+AR310+AS310</f>
        <v>90393.854</v>
      </c>
      <c r="AV310" s="2">
        <f t="shared" si="96"/>
        <v>99.2</v>
      </c>
      <c r="AW310" s="2">
        <v>403</v>
      </c>
      <c r="AX310" s="1">
        <v>-4997.4</v>
      </c>
      <c r="AY310" s="1"/>
      <c r="AZ310" s="26">
        <f t="shared" si="91"/>
        <v>8180.145999999987</v>
      </c>
      <c r="BA310" s="81">
        <v>17243.71</v>
      </c>
      <c r="BB310" s="1"/>
    </row>
    <row r="311" spans="1:77" s="16" customFormat="1" ht="15">
      <c r="A311" s="1">
        <v>304</v>
      </c>
      <c r="B311" s="1" t="s">
        <v>270</v>
      </c>
      <c r="C311" s="1">
        <v>537.2</v>
      </c>
      <c r="D311" s="1">
        <v>0</v>
      </c>
      <c r="E311" s="1">
        <f t="shared" si="92"/>
        <v>537.2</v>
      </c>
      <c r="F311" s="1">
        <v>12.62</v>
      </c>
      <c r="G311" s="2">
        <f t="shared" si="98"/>
        <v>6779.464</v>
      </c>
      <c r="H311" s="2">
        <f t="shared" si="81"/>
        <v>40676.784</v>
      </c>
      <c r="I311" s="2">
        <f t="shared" si="89"/>
        <v>12.62</v>
      </c>
      <c r="J311" s="2">
        <f t="shared" si="90"/>
        <v>6779.464</v>
      </c>
      <c r="K311" s="2">
        <f t="shared" si="82"/>
        <v>40676.784</v>
      </c>
      <c r="L311" s="11">
        <f t="shared" si="86"/>
        <v>81353.568</v>
      </c>
      <c r="M311" s="26">
        <v>-631878.0408000001</v>
      </c>
      <c r="N311" s="29">
        <f t="shared" si="87"/>
        <v>-550524.4728000001</v>
      </c>
      <c r="O311" s="1">
        <v>680</v>
      </c>
      <c r="P311" s="1">
        <v>1622.5</v>
      </c>
      <c r="Q311" s="1">
        <v>8386.84</v>
      </c>
      <c r="R311" s="1">
        <v>1622.5</v>
      </c>
      <c r="S311" s="61">
        <v>5665.22</v>
      </c>
      <c r="T311" s="1">
        <v>1540.69</v>
      </c>
      <c r="U311" s="28">
        <v>0</v>
      </c>
      <c r="V311" s="28">
        <v>1540.69</v>
      </c>
      <c r="W311" s="54">
        <v>0</v>
      </c>
      <c r="X311" s="54">
        <v>1540.69</v>
      </c>
      <c r="Y311" s="1">
        <v>0</v>
      </c>
      <c r="Z311" s="1">
        <v>1704.32</v>
      </c>
      <c r="AA311" s="28">
        <v>0</v>
      </c>
      <c r="AB311" s="28">
        <v>1540.6860000000001</v>
      </c>
      <c r="AC311" s="62">
        <v>0</v>
      </c>
      <c r="AD311" s="62">
        <v>1540.69</v>
      </c>
      <c r="AE311" s="28">
        <v>397.01</v>
      </c>
      <c r="AF311" s="28">
        <v>1706.06</v>
      </c>
      <c r="AG311" s="28">
        <v>524.75</v>
      </c>
      <c r="AH311" s="28">
        <v>1540.69</v>
      </c>
      <c r="AI311" s="1">
        <v>0</v>
      </c>
      <c r="AJ311" s="1">
        <v>3679.77</v>
      </c>
      <c r="AK311" s="1">
        <v>1590.72</v>
      </c>
      <c r="AL311" s="1">
        <v>2540.57</v>
      </c>
      <c r="AM311" s="8">
        <f t="shared" si="83"/>
        <v>17244.54</v>
      </c>
      <c r="AN311" s="8">
        <f t="shared" si="84"/>
        <v>22119.856</v>
      </c>
      <c r="AO311" s="23">
        <f t="shared" si="85"/>
        <v>39364.396</v>
      </c>
      <c r="AP311" s="9"/>
      <c r="AQ311" s="9"/>
      <c r="AR311" s="9"/>
      <c r="AS311" s="9"/>
      <c r="AT311" s="9">
        <f t="shared" si="95"/>
        <v>6.9836</v>
      </c>
      <c r="AU311" s="9">
        <f>AO311+AP311+AQ311+AR311+AS311+AT311</f>
        <v>39371.3796</v>
      </c>
      <c r="AV311" s="2">
        <f t="shared" si="96"/>
        <v>85.95200000000001</v>
      </c>
      <c r="AW311" s="2">
        <v>349.18</v>
      </c>
      <c r="AX311" s="1">
        <v>167284.73</v>
      </c>
      <c r="AY311" s="1"/>
      <c r="AZ311" s="26">
        <f t="shared" si="91"/>
        <v>-756745.4504</v>
      </c>
      <c r="BA311" s="81">
        <v>231959.12</v>
      </c>
      <c r="BB311" s="1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</row>
    <row r="312" spans="1:77" s="16" customFormat="1" ht="15">
      <c r="A312" s="1">
        <v>305</v>
      </c>
      <c r="B312" s="1" t="s">
        <v>271</v>
      </c>
      <c r="C312" s="1">
        <v>531.3</v>
      </c>
      <c r="D312" s="1">
        <v>0</v>
      </c>
      <c r="E312" s="1">
        <f t="shared" si="92"/>
        <v>531.3</v>
      </c>
      <c r="F312" s="1">
        <v>8.92</v>
      </c>
      <c r="G312" s="2">
        <f t="shared" si="98"/>
        <v>4739.196</v>
      </c>
      <c r="H312" s="2">
        <f t="shared" si="81"/>
        <v>28435.176</v>
      </c>
      <c r="I312" s="2">
        <f t="shared" si="89"/>
        <v>8.92</v>
      </c>
      <c r="J312" s="2">
        <f t="shared" si="90"/>
        <v>4739.196</v>
      </c>
      <c r="K312" s="2">
        <f t="shared" si="82"/>
        <v>28435.176</v>
      </c>
      <c r="L312" s="11">
        <f t="shared" si="86"/>
        <v>56870.352</v>
      </c>
      <c r="M312" s="26">
        <v>-90406.64679999996</v>
      </c>
      <c r="N312" s="29">
        <f t="shared" si="87"/>
        <v>-33536.29479999996</v>
      </c>
      <c r="O312" s="1">
        <v>680</v>
      </c>
      <c r="P312" s="1">
        <v>1817.04</v>
      </c>
      <c r="Q312" s="1">
        <v>8386.84</v>
      </c>
      <c r="R312" s="1">
        <v>2244.22</v>
      </c>
      <c r="S312" s="61">
        <v>6897.1</v>
      </c>
      <c r="T312" s="1">
        <v>1817.04</v>
      </c>
      <c r="U312" s="28">
        <v>0</v>
      </c>
      <c r="V312" s="28">
        <v>1898.86</v>
      </c>
      <c r="W312" s="54">
        <v>0</v>
      </c>
      <c r="X312" s="54">
        <v>1735.23</v>
      </c>
      <c r="Y312" s="1">
        <v>0</v>
      </c>
      <c r="Z312" s="1">
        <v>1898.86</v>
      </c>
      <c r="AA312" s="28">
        <v>0</v>
      </c>
      <c r="AB312" s="28">
        <v>1817.038</v>
      </c>
      <c r="AC312" s="62">
        <v>0</v>
      </c>
      <c r="AD312" s="62">
        <v>1735.23</v>
      </c>
      <c r="AE312" s="28">
        <v>0</v>
      </c>
      <c r="AF312" s="28">
        <v>2065.98</v>
      </c>
      <c r="AG312" s="28">
        <v>5520.64</v>
      </c>
      <c r="AH312" s="28">
        <v>1983.29</v>
      </c>
      <c r="AI312" s="1">
        <v>0</v>
      </c>
      <c r="AJ312" s="1">
        <v>1735.23</v>
      </c>
      <c r="AK312" s="1">
        <v>1590.72</v>
      </c>
      <c r="AL312" s="1">
        <v>4680.83</v>
      </c>
      <c r="AM312" s="8">
        <f t="shared" si="83"/>
        <v>23075.300000000003</v>
      </c>
      <c r="AN312" s="8">
        <f t="shared" si="84"/>
        <v>25428.847999999998</v>
      </c>
      <c r="AO312" s="23">
        <f t="shared" si="85"/>
        <v>48504.148</v>
      </c>
      <c r="AP312" s="9"/>
      <c r="AQ312" s="9"/>
      <c r="AR312" s="9"/>
      <c r="AS312" s="9"/>
      <c r="AT312" s="9">
        <f t="shared" si="95"/>
        <v>6.906899999999999</v>
      </c>
      <c r="AU312" s="9">
        <f>AO312+AP312+AQ312+AR312+AS312+AT312</f>
        <v>48511.0549</v>
      </c>
      <c r="AV312" s="2">
        <f t="shared" si="96"/>
        <v>85.008</v>
      </c>
      <c r="AW312" s="2">
        <v>345.35</v>
      </c>
      <c r="AX312" s="1">
        <v>21015.39</v>
      </c>
      <c r="AY312" s="1"/>
      <c r="AZ312" s="26">
        <f t="shared" si="91"/>
        <v>-102632.38169999995</v>
      </c>
      <c r="BA312" s="81">
        <v>319002.83</v>
      </c>
      <c r="BB312" s="1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</row>
    <row r="313" spans="1:54" ht="15">
      <c r="A313" s="1">
        <v>306</v>
      </c>
      <c r="B313" s="1" t="s">
        <v>272</v>
      </c>
      <c r="C313" s="1">
        <v>527.1</v>
      </c>
      <c r="D313" s="1">
        <v>0</v>
      </c>
      <c r="E313" s="1">
        <f t="shared" si="92"/>
        <v>527.1</v>
      </c>
      <c r="F313" s="1">
        <v>12.51</v>
      </c>
      <c r="G313" s="2">
        <f t="shared" si="98"/>
        <v>6594.021</v>
      </c>
      <c r="H313" s="2">
        <f t="shared" si="81"/>
        <v>39564.126</v>
      </c>
      <c r="I313" s="2">
        <f t="shared" si="89"/>
        <v>12.51</v>
      </c>
      <c r="J313" s="2">
        <f t="shared" si="90"/>
        <v>6594.021</v>
      </c>
      <c r="K313" s="2">
        <f t="shared" si="82"/>
        <v>39564.126</v>
      </c>
      <c r="L313" s="11">
        <f t="shared" si="86"/>
        <v>79128.252</v>
      </c>
      <c r="M313" s="26"/>
      <c r="N313" s="29">
        <f t="shared" si="87"/>
        <v>79128.252</v>
      </c>
      <c r="O313" s="1">
        <v>680</v>
      </c>
      <c r="P313" s="1">
        <v>1679.27</v>
      </c>
      <c r="Q313" s="1">
        <v>9955.42</v>
      </c>
      <c r="R313" s="1">
        <v>1679.27</v>
      </c>
      <c r="S313" s="61">
        <v>5214.89</v>
      </c>
      <c r="T313" s="1">
        <v>1515.64</v>
      </c>
      <c r="U313" s="28">
        <v>0</v>
      </c>
      <c r="V313" s="28">
        <v>13591.08</v>
      </c>
      <c r="W313" s="54">
        <v>58221.75</v>
      </c>
      <c r="X313" s="54">
        <v>1515.64</v>
      </c>
      <c r="Y313" s="1">
        <v>43637.92</v>
      </c>
      <c r="Z313" s="1">
        <v>11297.92</v>
      </c>
      <c r="AA313" s="28">
        <v>0</v>
      </c>
      <c r="AB313" s="28">
        <v>1515.6380000000001</v>
      </c>
      <c r="AC313" s="62">
        <v>0</v>
      </c>
      <c r="AD313" s="62">
        <v>1679.27</v>
      </c>
      <c r="AE313" s="28">
        <v>1667.87</v>
      </c>
      <c r="AF313" s="28">
        <v>1681.01</v>
      </c>
      <c r="AG313" s="28">
        <v>524.75</v>
      </c>
      <c r="AH313" s="28">
        <v>1515.64</v>
      </c>
      <c r="AI313" s="1">
        <v>0</v>
      </c>
      <c r="AJ313" s="1">
        <v>12971.98</v>
      </c>
      <c r="AK313" s="1">
        <v>1590.72</v>
      </c>
      <c r="AL313" s="1">
        <v>2515.52</v>
      </c>
      <c r="AM313" s="8">
        <f t="shared" si="83"/>
        <v>121493.31999999999</v>
      </c>
      <c r="AN313" s="8">
        <f t="shared" si="84"/>
        <v>53157.87799999999</v>
      </c>
      <c r="AO313" s="23">
        <f t="shared" si="85"/>
        <v>174651.19799999997</v>
      </c>
      <c r="AP313" s="9"/>
      <c r="AQ313" s="9"/>
      <c r="AR313" s="9"/>
      <c r="AS313" s="9"/>
      <c r="AT313" s="9">
        <f t="shared" si="95"/>
        <v>6.8523</v>
      </c>
      <c r="AU313" s="9">
        <f>AO313+AP313+AQ313+AR313+AS313+AT313</f>
        <v>174658.05029999997</v>
      </c>
      <c r="AV313" s="2">
        <f t="shared" si="96"/>
        <v>84.336</v>
      </c>
      <c r="AW313" s="2">
        <v>342.62</v>
      </c>
      <c r="AX313" s="1">
        <v>-4801.26</v>
      </c>
      <c r="AY313" s="1"/>
      <c r="AZ313" s="26">
        <f t="shared" si="91"/>
        <v>-90301.5823</v>
      </c>
      <c r="BA313" s="81">
        <v>321555.49</v>
      </c>
      <c r="BB313" s="1"/>
    </row>
    <row r="314" spans="1:54" ht="15">
      <c r="A314" s="1">
        <v>307</v>
      </c>
      <c r="B314" s="1" t="s">
        <v>273</v>
      </c>
      <c r="C314" s="1">
        <v>400.6</v>
      </c>
      <c r="D314" s="1">
        <v>0</v>
      </c>
      <c r="E314" s="1">
        <f t="shared" si="92"/>
        <v>400.6</v>
      </c>
      <c r="F314" s="1">
        <v>9.39</v>
      </c>
      <c r="G314" s="2">
        <f t="shared" si="98"/>
        <v>3761.6340000000005</v>
      </c>
      <c r="H314" s="2">
        <f t="shared" si="81"/>
        <v>22569.804000000004</v>
      </c>
      <c r="I314" s="2">
        <f t="shared" si="89"/>
        <v>9.39</v>
      </c>
      <c r="J314" s="2">
        <f t="shared" si="90"/>
        <v>3761.6340000000005</v>
      </c>
      <c r="K314" s="2">
        <f t="shared" si="82"/>
        <v>22569.804000000004</v>
      </c>
      <c r="L314" s="11">
        <f t="shared" si="86"/>
        <v>45139.60800000001</v>
      </c>
      <c r="M314" s="26">
        <v>-119095.822</v>
      </c>
      <c r="N314" s="29">
        <f t="shared" si="87"/>
        <v>-73956.21399999999</v>
      </c>
      <c r="O314" s="1">
        <v>2466.28</v>
      </c>
      <c r="P314" s="1">
        <v>1200.68</v>
      </c>
      <c r="Q314" s="1">
        <v>12999.06</v>
      </c>
      <c r="R314" s="1">
        <v>1200.68</v>
      </c>
      <c r="S314" s="61">
        <v>6966.98</v>
      </c>
      <c r="T314" s="1">
        <v>2580.63</v>
      </c>
      <c r="U314" s="28">
        <v>0</v>
      </c>
      <c r="V314" s="28">
        <v>1282.49</v>
      </c>
      <c r="W314" s="54">
        <v>0</v>
      </c>
      <c r="X314" s="54">
        <v>1200.68</v>
      </c>
      <c r="Y314" s="1">
        <v>0</v>
      </c>
      <c r="Z314" s="1">
        <v>1364.31</v>
      </c>
      <c r="AA314" s="28">
        <v>0</v>
      </c>
      <c r="AB314" s="28">
        <v>1200.678</v>
      </c>
      <c r="AC314" s="62">
        <v>0</v>
      </c>
      <c r="AD314" s="62">
        <v>1200.68</v>
      </c>
      <c r="AE314" s="28">
        <v>7716.95</v>
      </c>
      <c r="AF314" s="28">
        <v>1200.68</v>
      </c>
      <c r="AG314" s="28">
        <v>2359.05</v>
      </c>
      <c r="AH314" s="28">
        <v>1200.68</v>
      </c>
      <c r="AI314" s="1">
        <v>0</v>
      </c>
      <c r="AJ314" s="1">
        <v>1200.68</v>
      </c>
      <c r="AK314" s="1">
        <v>0</v>
      </c>
      <c r="AL314" s="1">
        <v>1200.68</v>
      </c>
      <c r="AM314" s="8">
        <f t="shared" si="83"/>
        <v>32508.32</v>
      </c>
      <c r="AN314" s="8">
        <f t="shared" si="84"/>
        <v>16033.548</v>
      </c>
      <c r="AO314" s="23">
        <f t="shared" si="85"/>
        <v>48541.868</v>
      </c>
      <c r="AP314" s="9"/>
      <c r="AQ314" s="9"/>
      <c r="AR314" s="9"/>
      <c r="AS314" s="9"/>
      <c r="AT314" s="9">
        <f t="shared" si="95"/>
        <v>5.2078</v>
      </c>
      <c r="AU314" s="9">
        <f>AO314+AP314+AQ314+AR314+AS314+AT314</f>
        <v>48547.0758</v>
      </c>
      <c r="AV314" s="2">
        <f t="shared" si="96"/>
        <v>64.096</v>
      </c>
      <c r="AW314" s="2">
        <v>260.39</v>
      </c>
      <c r="AX314" s="1">
        <v>53775.12</v>
      </c>
      <c r="AY314" s="1"/>
      <c r="AZ314" s="26">
        <f t="shared" si="91"/>
        <v>-175953.9238</v>
      </c>
      <c r="BA314" s="81">
        <v>6140.92</v>
      </c>
      <c r="BB314" s="1"/>
    </row>
    <row r="315" spans="1:54" ht="15">
      <c r="A315" s="1">
        <v>308</v>
      </c>
      <c r="B315" s="1" t="s">
        <v>274</v>
      </c>
      <c r="C315" s="1">
        <v>5911.28</v>
      </c>
      <c r="D315" s="1">
        <v>0</v>
      </c>
      <c r="E315" s="1">
        <f t="shared" si="92"/>
        <v>5911.28</v>
      </c>
      <c r="F315" s="1">
        <v>14.33</v>
      </c>
      <c r="G315" s="2">
        <f t="shared" si="98"/>
        <v>84708.6424</v>
      </c>
      <c r="H315" s="2">
        <f t="shared" si="81"/>
        <v>508251.85439999995</v>
      </c>
      <c r="I315" s="2">
        <f t="shared" si="89"/>
        <v>14.33</v>
      </c>
      <c r="J315" s="2">
        <f t="shared" si="90"/>
        <v>84708.6424</v>
      </c>
      <c r="K315" s="2">
        <f t="shared" si="82"/>
        <v>508251.85439999995</v>
      </c>
      <c r="L315" s="11">
        <f t="shared" si="86"/>
        <v>1016503.7087999999</v>
      </c>
      <c r="M315" s="26"/>
      <c r="N315" s="29">
        <f t="shared" si="87"/>
        <v>1016503.7087999999</v>
      </c>
      <c r="O315" s="1">
        <v>26823.13</v>
      </c>
      <c r="P315" s="1">
        <v>43559.26</v>
      </c>
      <c r="Q315" s="1">
        <v>21061.22</v>
      </c>
      <c r="R315" s="1">
        <v>70361.21</v>
      </c>
      <c r="S315" s="61">
        <v>48556.695999999996</v>
      </c>
      <c r="T315" s="1">
        <v>24727.18</v>
      </c>
      <c r="U315" s="28">
        <v>12186.896</v>
      </c>
      <c r="V315" s="28">
        <v>44638.21</v>
      </c>
      <c r="W315" s="54">
        <v>24938.456000000002</v>
      </c>
      <c r="X315" s="54">
        <v>28611.16</v>
      </c>
      <c r="Y315" s="1">
        <v>31477.06</v>
      </c>
      <c r="Z315" s="1">
        <v>23248.84</v>
      </c>
      <c r="AA315" s="28">
        <v>26836.436</v>
      </c>
      <c r="AB315" s="28">
        <v>28704.304</v>
      </c>
      <c r="AC315" s="62">
        <v>24667.406000000003</v>
      </c>
      <c r="AD315" s="62">
        <v>73689.45</v>
      </c>
      <c r="AE315" s="28">
        <v>32165.08</v>
      </c>
      <c r="AF315" s="28">
        <v>16032.26</v>
      </c>
      <c r="AG315" s="28">
        <v>12349.806</v>
      </c>
      <c r="AH315" s="28">
        <v>20315.77</v>
      </c>
      <c r="AI315" s="1">
        <v>29516.46</v>
      </c>
      <c r="AJ315" s="1">
        <v>23129.85</v>
      </c>
      <c r="AK315" s="1">
        <v>20118.27</v>
      </c>
      <c r="AL315" s="1">
        <v>17261.77</v>
      </c>
      <c r="AM315" s="8">
        <f t="shared" si="83"/>
        <v>310696.9160000001</v>
      </c>
      <c r="AN315" s="8">
        <f t="shared" si="84"/>
        <v>414279.264</v>
      </c>
      <c r="AO315" s="23">
        <f t="shared" si="85"/>
        <v>724976.1800000002</v>
      </c>
      <c r="AP315" s="9"/>
      <c r="AQ315" s="9"/>
      <c r="AR315" s="9">
        <v>2196.01</v>
      </c>
      <c r="AS315" s="9"/>
      <c r="AT315" s="9">
        <f t="shared" si="95"/>
        <v>76.84664</v>
      </c>
      <c r="AU315" s="9">
        <f>AO315+AP315+AQ315+AR315+AS315+AT315</f>
        <v>727249.0366400002</v>
      </c>
      <c r="AV315" s="2">
        <f t="shared" si="96"/>
        <v>945.8048</v>
      </c>
      <c r="AW315" s="2">
        <v>3842.33</v>
      </c>
      <c r="AX315" s="1">
        <v>5592.23</v>
      </c>
      <c r="AY315" s="1"/>
      <c r="AZ315" s="26">
        <f t="shared" si="91"/>
        <v>288450.57695999974</v>
      </c>
      <c r="BA315" s="81">
        <v>2089611.86</v>
      </c>
      <c r="BB315" s="1"/>
    </row>
    <row r="316" spans="1:54" ht="15">
      <c r="A316" s="1">
        <v>309</v>
      </c>
      <c r="B316" s="1" t="s">
        <v>275</v>
      </c>
      <c r="C316" s="1">
        <v>3834.6</v>
      </c>
      <c r="D316" s="1">
        <v>0</v>
      </c>
      <c r="E316" s="1">
        <f t="shared" si="92"/>
        <v>3834.6</v>
      </c>
      <c r="F316" s="1">
        <v>14.41</v>
      </c>
      <c r="G316" s="2">
        <f t="shared" si="98"/>
        <v>55256.585999999996</v>
      </c>
      <c r="H316" s="2">
        <f t="shared" si="81"/>
        <v>331539.51599999995</v>
      </c>
      <c r="I316" s="2">
        <f t="shared" si="89"/>
        <v>14.41</v>
      </c>
      <c r="J316" s="2">
        <f t="shared" si="90"/>
        <v>55256.585999999996</v>
      </c>
      <c r="K316" s="2">
        <f t="shared" si="82"/>
        <v>331539.51599999995</v>
      </c>
      <c r="L316" s="11">
        <f t="shared" si="86"/>
        <v>663079.0319999999</v>
      </c>
      <c r="M316" s="26"/>
      <c r="N316" s="29">
        <f t="shared" si="87"/>
        <v>663079.0319999999</v>
      </c>
      <c r="O316" s="1">
        <v>10934.46</v>
      </c>
      <c r="P316" s="1">
        <v>12494.97</v>
      </c>
      <c r="Q316" s="1">
        <v>23327.08</v>
      </c>
      <c r="R316" s="1">
        <v>21878.83</v>
      </c>
      <c r="S316" s="61">
        <v>55832.692</v>
      </c>
      <c r="T316" s="1">
        <v>54249.67</v>
      </c>
      <c r="U316" s="28">
        <v>10295.682</v>
      </c>
      <c r="V316" s="28">
        <v>13385.7</v>
      </c>
      <c r="W316" s="54">
        <v>15590.601999999999</v>
      </c>
      <c r="X316" s="54">
        <v>27284.81</v>
      </c>
      <c r="Y316" s="1">
        <v>15755.04</v>
      </c>
      <c r="Z316" s="1">
        <v>53892.24</v>
      </c>
      <c r="AA316" s="28">
        <v>40411.322</v>
      </c>
      <c r="AB316" s="28">
        <v>11051.428</v>
      </c>
      <c r="AC316" s="62">
        <v>16806.582</v>
      </c>
      <c r="AD316" s="62">
        <v>20240.15</v>
      </c>
      <c r="AE316" s="28">
        <v>14456.44</v>
      </c>
      <c r="AF316" s="28">
        <v>34802.56</v>
      </c>
      <c r="AG316" s="28">
        <v>19095.172</v>
      </c>
      <c r="AH316" s="28">
        <v>24932.99</v>
      </c>
      <c r="AI316" s="1">
        <v>7359.25</v>
      </c>
      <c r="AJ316" s="1">
        <v>11857.32</v>
      </c>
      <c r="AK316" s="1">
        <v>22623.35</v>
      </c>
      <c r="AL316" s="1">
        <v>18484.58</v>
      </c>
      <c r="AM316" s="8">
        <f t="shared" si="83"/>
        <v>252487.67200000002</v>
      </c>
      <c r="AN316" s="8">
        <f t="shared" si="84"/>
        <v>304555.248</v>
      </c>
      <c r="AO316" s="23">
        <f t="shared" si="85"/>
        <v>557042.92</v>
      </c>
      <c r="AP316" s="17"/>
      <c r="AQ316" s="9"/>
      <c r="AR316" s="9"/>
      <c r="AS316" s="9"/>
      <c r="AT316" s="9">
        <f t="shared" si="95"/>
        <v>49.849799999999995</v>
      </c>
      <c r="AU316" s="9">
        <f>AO316+AP316+AQ316+AR316+AS316</f>
        <v>557042.92</v>
      </c>
      <c r="AV316" s="2">
        <f t="shared" si="96"/>
        <v>613.536</v>
      </c>
      <c r="AW316" s="2">
        <v>2492.49</v>
      </c>
      <c r="AX316" s="1">
        <v>8834.26</v>
      </c>
      <c r="AY316" s="1">
        <v>6000</v>
      </c>
      <c r="AZ316" s="26">
        <f t="shared" si="91"/>
        <v>106307.87799999985</v>
      </c>
      <c r="BA316" s="81">
        <v>200041.36</v>
      </c>
      <c r="BB316" s="1"/>
    </row>
    <row r="317" spans="1:54" ht="15.75">
      <c r="A317" s="1">
        <v>310</v>
      </c>
      <c r="B317" s="1" t="s">
        <v>276</v>
      </c>
      <c r="C317" s="1">
        <v>453.7</v>
      </c>
      <c r="D317" s="1">
        <v>0</v>
      </c>
      <c r="E317" s="1">
        <f t="shared" si="92"/>
        <v>453.7</v>
      </c>
      <c r="F317" s="1">
        <v>9.8</v>
      </c>
      <c r="G317" s="2">
        <f t="shared" si="98"/>
        <v>4446.26</v>
      </c>
      <c r="H317" s="2">
        <f t="shared" si="81"/>
        <v>26677.56</v>
      </c>
      <c r="I317" s="2">
        <f t="shared" si="89"/>
        <v>9.8</v>
      </c>
      <c r="J317" s="2">
        <f t="shared" si="90"/>
        <v>4446.26</v>
      </c>
      <c r="K317" s="2">
        <f t="shared" si="82"/>
        <v>26677.56</v>
      </c>
      <c r="L317" s="11">
        <f t="shared" si="86"/>
        <v>53355.12</v>
      </c>
      <c r="M317" s="26"/>
      <c r="N317" s="29">
        <f t="shared" si="87"/>
        <v>53355.12</v>
      </c>
      <c r="O317" s="1">
        <v>0</v>
      </c>
      <c r="P317" s="1">
        <v>8908.06</v>
      </c>
      <c r="Q317" s="1">
        <v>0</v>
      </c>
      <c r="R317" s="1">
        <v>5016.62</v>
      </c>
      <c r="S317" s="61">
        <v>0</v>
      </c>
      <c r="T317" s="1">
        <v>1125.18</v>
      </c>
      <c r="U317" s="28">
        <v>0</v>
      </c>
      <c r="V317" s="28">
        <v>1125.18</v>
      </c>
      <c r="W317" s="54">
        <v>0</v>
      </c>
      <c r="X317" s="54">
        <v>1125.18</v>
      </c>
      <c r="Y317" s="1">
        <v>0</v>
      </c>
      <c r="Z317" s="1">
        <v>2440.82</v>
      </c>
      <c r="AA317" s="28">
        <v>0</v>
      </c>
      <c r="AB317" s="28">
        <v>1290.5459999999998</v>
      </c>
      <c r="AC317" s="62">
        <v>0</v>
      </c>
      <c r="AD317" s="62">
        <v>1125.18</v>
      </c>
      <c r="AE317" s="28">
        <v>0</v>
      </c>
      <c r="AF317" s="28">
        <v>1125.18</v>
      </c>
      <c r="AG317" s="28">
        <v>0</v>
      </c>
      <c r="AH317" s="28">
        <v>1649.93</v>
      </c>
      <c r="AI317" s="1">
        <v>0</v>
      </c>
      <c r="AJ317" s="1">
        <v>1125.18</v>
      </c>
      <c r="AK317" s="1">
        <v>0</v>
      </c>
      <c r="AL317" s="1">
        <v>1125.18</v>
      </c>
      <c r="AM317" s="8">
        <f t="shared" si="83"/>
        <v>0</v>
      </c>
      <c r="AN317" s="8">
        <f t="shared" si="84"/>
        <v>27182.236</v>
      </c>
      <c r="AO317" s="23">
        <f t="shared" si="85"/>
        <v>27182.236</v>
      </c>
      <c r="AP317" s="9"/>
      <c r="AQ317" s="9"/>
      <c r="AR317" s="9"/>
      <c r="AS317" s="9"/>
      <c r="AT317" s="9"/>
      <c r="AU317" s="9">
        <f>AO317+AP317+AQ317+AR317+AS317+AT317</f>
        <v>27182.236</v>
      </c>
      <c r="AV317" s="70"/>
      <c r="AW317" s="70"/>
      <c r="AX317" s="1">
        <v>-4044.73</v>
      </c>
      <c r="AY317" s="1"/>
      <c r="AZ317" s="26">
        <f t="shared" si="91"/>
        <v>30217.614</v>
      </c>
      <c r="BA317" s="81">
        <v>429435.05</v>
      </c>
      <c r="BB317" s="1"/>
    </row>
    <row r="318" spans="1:54" ht="15.75">
      <c r="A318" s="1">
        <v>311</v>
      </c>
      <c r="B318" s="1" t="s">
        <v>277</v>
      </c>
      <c r="C318" s="1">
        <v>510.7</v>
      </c>
      <c r="D318" s="1">
        <v>0</v>
      </c>
      <c r="E318" s="1">
        <f t="shared" si="92"/>
        <v>510.7</v>
      </c>
      <c r="F318" s="1">
        <v>9.8</v>
      </c>
      <c r="G318" s="2">
        <f t="shared" si="98"/>
        <v>5004.860000000001</v>
      </c>
      <c r="H318" s="2">
        <f t="shared" si="81"/>
        <v>30029.160000000003</v>
      </c>
      <c r="I318" s="2">
        <f t="shared" si="89"/>
        <v>9.8</v>
      </c>
      <c r="J318" s="2">
        <f t="shared" si="90"/>
        <v>5004.860000000001</v>
      </c>
      <c r="K318" s="2">
        <f t="shared" si="82"/>
        <v>30029.160000000003</v>
      </c>
      <c r="L318" s="11">
        <f t="shared" si="86"/>
        <v>60058.32000000001</v>
      </c>
      <c r="M318" s="26"/>
      <c r="N318" s="29">
        <f t="shared" si="87"/>
        <v>60058.32000000001</v>
      </c>
      <c r="O318" s="1">
        <v>0</v>
      </c>
      <c r="P318" s="1">
        <v>3212.26</v>
      </c>
      <c r="Q318" s="1">
        <v>0</v>
      </c>
      <c r="R318" s="1">
        <v>4318.76</v>
      </c>
      <c r="S318" s="61">
        <v>0</v>
      </c>
      <c r="T318" s="1">
        <v>5706.53</v>
      </c>
      <c r="U318" s="28">
        <v>0</v>
      </c>
      <c r="V318" s="28">
        <v>1266.54</v>
      </c>
      <c r="W318" s="54">
        <v>0</v>
      </c>
      <c r="X318" s="54">
        <v>1266.54</v>
      </c>
      <c r="Y318" s="1">
        <v>0</v>
      </c>
      <c r="Z318" s="1">
        <v>2582.18</v>
      </c>
      <c r="AA318" s="28">
        <v>0</v>
      </c>
      <c r="AB318" s="28">
        <v>1266.536</v>
      </c>
      <c r="AC318" s="62">
        <v>0</v>
      </c>
      <c r="AD318" s="62">
        <v>1266.54</v>
      </c>
      <c r="AE318" s="28">
        <v>0</v>
      </c>
      <c r="AF318" s="28">
        <v>1266.54</v>
      </c>
      <c r="AG318" s="28">
        <v>0</v>
      </c>
      <c r="AH318" s="28">
        <v>1956.66</v>
      </c>
      <c r="AI318" s="1">
        <v>0</v>
      </c>
      <c r="AJ318" s="1">
        <v>1266.54</v>
      </c>
      <c r="AK318" s="1">
        <v>0</v>
      </c>
      <c r="AL318" s="1">
        <v>1266.54</v>
      </c>
      <c r="AM318" s="8">
        <f t="shared" si="83"/>
        <v>0</v>
      </c>
      <c r="AN318" s="8">
        <f t="shared" si="84"/>
        <v>26642.166000000005</v>
      </c>
      <c r="AO318" s="23">
        <f t="shared" si="85"/>
        <v>26642.166000000005</v>
      </c>
      <c r="AP318" s="9"/>
      <c r="AQ318" s="9"/>
      <c r="AR318" s="9"/>
      <c r="AS318" s="9"/>
      <c r="AT318" s="9"/>
      <c r="AU318" s="9">
        <f>AO318+AP318+AQ318+AR318+AS318+AT318</f>
        <v>26642.166000000005</v>
      </c>
      <c r="AV318" s="70"/>
      <c r="AW318" s="70"/>
      <c r="AX318" s="1">
        <v>-4718.64</v>
      </c>
      <c r="AY318" s="1"/>
      <c r="AZ318" s="26">
        <f t="shared" si="91"/>
        <v>38134.794</v>
      </c>
      <c r="BA318" s="81">
        <v>680593.16</v>
      </c>
      <c r="BB318" s="1"/>
    </row>
    <row r="319" spans="1:54" ht="15">
      <c r="A319" s="1">
        <v>312</v>
      </c>
      <c r="B319" s="1" t="s">
        <v>278</v>
      </c>
      <c r="C319" s="1">
        <v>479.7</v>
      </c>
      <c r="D319" s="1">
        <v>0</v>
      </c>
      <c r="E319" s="1">
        <f t="shared" si="92"/>
        <v>479.7</v>
      </c>
      <c r="F319" s="1">
        <v>9.03</v>
      </c>
      <c r="G319" s="2">
        <f t="shared" si="98"/>
        <v>4331.691</v>
      </c>
      <c r="H319" s="2">
        <f t="shared" si="81"/>
        <v>25990.146</v>
      </c>
      <c r="I319" s="2">
        <f t="shared" si="89"/>
        <v>9.03</v>
      </c>
      <c r="J319" s="2">
        <f t="shared" si="90"/>
        <v>4331.691</v>
      </c>
      <c r="K319" s="2">
        <f t="shared" si="82"/>
        <v>25990.146</v>
      </c>
      <c r="L319" s="11">
        <f t="shared" si="86"/>
        <v>51980.292</v>
      </c>
      <c r="M319" s="26"/>
      <c r="N319" s="29">
        <f t="shared" si="87"/>
        <v>51980.292</v>
      </c>
      <c r="O319" s="1">
        <v>0</v>
      </c>
      <c r="P319" s="1">
        <v>10438.53</v>
      </c>
      <c r="Q319" s="1">
        <v>0</v>
      </c>
      <c r="R319" s="1">
        <v>1561.72</v>
      </c>
      <c r="S319" s="61">
        <v>0</v>
      </c>
      <c r="T319" s="1">
        <v>4178.59</v>
      </c>
      <c r="U319" s="28">
        <v>0</v>
      </c>
      <c r="V319" s="28">
        <v>3806.05</v>
      </c>
      <c r="W319" s="54">
        <v>0</v>
      </c>
      <c r="X319" s="54">
        <v>1398.09</v>
      </c>
      <c r="Y319" s="1">
        <v>0</v>
      </c>
      <c r="Z319" s="1">
        <v>1398.09</v>
      </c>
      <c r="AA319" s="28">
        <v>0</v>
      </c>
      <c r="AB319" s="28">
        <v>1398.086</v>
      </c>
      <c r="AC319" s="62">
        <v>0</v>
      </c>
      <c r="AD319" s="62">
        <v>1398.09</v>
      </c>
      <c r="AE319" s="28">
        <v>0</v>
      </c>
      <c r="AF319" s="28">
        <v>1398.09</v>
      </c>
      <c r="AG319" s="28">
        <v>0</v>
      </c>
      <c r="AH319" s="28">
        <v>1922.84</v>
      </c>
      <c r="AI319" s="1">
        <v>0</v>
      </c>
      <c r="AJ319" s="1">
        <v>2248.09</v>
      </c>
      <c r="AK319" s="1">
        <v>0</v>
      </c>
      <c r="AL319" s="1">
        <v>4458.09</v>
      </c>
      <c r="AM319" s="8">
        <f t="shared" si="83"/>
        <v>0</v>
      </c>
      <c r="AN319" s="8">
        <f t="shared" si="84"/>
        <v>35604.356</v>
      </c>
      <c r="AO319" s="23">
        <f t="shared" si="85"/>
        <v>35604.356</v>
      </c>
      <c r="AP319" s="9"/>
      <c r="AQ319" s="9"/>
      <c r="AR319" s="9"/>
      <c r="AS319" s="9"/>
      <c r="AT319" s="9">
        <f aca="true" t="shared" si="99" ref="AT319:AT324">0.013*E319</f>
        <v>6.2360999999999995</v>
      </c>
      <c r="AU319" s="9">
        <f>AO319+AP319+AQ319+AR319+AS319+AT319</f>
        <v>35610.5921</v>
      </c>
      <c r="AV319" s="2">
        <v>590.03</v>
      </c>
      <c r="AW319" s="2">
        <v>311.81</v>
      </c>
      <c r="AX319" s="1">
        <v>1943.22</v>
      </c>
      <c r="AY319" s="1"/>
      <c r="AZ319" s="26">
        <f t="shared" si="91"/>
        <v>15328.3199</v>
      </c>
      <c r="BA319" s="81">
        <v>154347.1</v>
      </c>
      <c r="BB319" s="1"/>
    </row>
    <row r="320" spans="1:54" ht="15">
      <c r="A320" s="1">
        <v>313</v>
      </c>
      <c r="B320" s="1" t="s">
        <v>279</v>
      </c>
      <c r="C320" s="1">
        <v>478.9</v>
      </c>
      <c r="D320" s="1">
        <v>0</v>
      </c>
      <c r="E320" s="1">
        <f t="shared" si="92"/>
        <v>478.9</v>
      </c>
      <c r="F320" s="1">
        <v>9.03</v>
      </c>
      <c r="G320" s="2">
        <f t="shared" si="98"/>
        <v>4324.467</v>
      </c>
      <c r="H320" s="2">
        <f t="shared" si="81"/>
        <v>25946.801999999996</v>
      </c>
      <c r="I320" s="2">
        <f t="shared" si="89"/>
        <v>9.03</v>
      </c>
      <c r="J320" s="2">
        <f t="shared" si="90"/>
        <v>4324.467</v>
      </c>
      <c r="K320" s="2">
        <f t="shared" si="82"/>
        <v>25946.801999999996</v>
      </c>
      <c r="L320" s="11">
        <f t="shared" si="86"/>
        <v>51893.60399999999</v>
      </c>
      <c r="M320" s="26"/>
      <c r="N320" s="29">
        <f t="shared" si="87"/>
        <v>51893.60399999999</v>
      </c>
      <c r="O320" s="1">
        <v>0</v>
      </c>
      <c r="P320" s="1">
        <v>1396.1</v>
      </c>
      <c r="Q320" s="1">
        <v>0</v>
      </c>
      <c r="R320" s="1">
        <v>1823.28</v>
      </c>
      <c r="S320" s="61">
        <v>0</v>
      </c>
      <c r="T320" s="1">
        <v>2638.32</v>
      </c>
      <c r="U320" s="28">
        <v>0</v>
      </c>
      <c r="V320" s="28">
        <v>1396.1</v>
      </c>
      <c r="W320" s="54">
        <v>0</v>
      </c>
      <c r="X320" s="54">
        <v>1396.1</v>
      </c>
      <c r="Y320" s="1">
        <v>0</v>
      </c>
      <c r="Z320" s="1">
        <v>1396.1</v>
      </c>
      <c r="AA320" s="28">
        <v>0</v>
      </c>
      <c r="AB320" s="28">
        <v>1561.472</v>
      </c>
      <c r="AC320" s="62">
        <v>0</v>
      </c>
      <c r="AD320" s="62">
        <v>1396.1</v>
      </c>
      <c r="AE320" s="28">
        <v>0</v>
      </c>
      <c r="AF320" s="28">
        <v>1396.1</v>
      </c>
      <c r="AG320" s="28">
        <v>0</v>
      </c>
      <c r="AH320" s="28">
        <v>2086.22</v>
      </c>
      <c r="AI320" s="1">
        <v>0</v>
      </c>
      <c r="AJ320" s="1">
        <v>2246.1</v>
      </c>
      <c r="AK320" s="1">
        <v>0</v>
      </c>
      <c r="AL320" s="1">
        <v>4456.1</v>
      </c>
      <c r="AM320" s="8">
        <f t="shared" si="83"/>
        <v>0</v>
      </c>
      <c r="AN320" s="8">
        <f t="shared" si="84"/>
        <v>23188.092000000004</v>
      </c>
      <c r="AO320" s="23">
        <f t="shared" si="85"/>
        <v>23188.092000000004</v>
      </c>
      <c r="AP320" s="9"/>
      <c r="AQ320" s="9"/>
      <c r="AR320" s="9"/>
      <c r="AS320" s="9"/>
      <c r="AT320" s="9">
        <f t="shared" si="99"/>
        <v>6.2257</v>
      </c>
      <c r="AU320" s="9">
        <f>AO320+AP320+AQ320+AR320+AS320</f>
        <v>23188.092000000004</v>
      </c>
      <c r="AV320" s="2">
        <v>589.05</v>
      </c>
      <c r="AW320" s="2">
        <v>311.29</v>
      </c>
      <c r="AX320" s="1">
        <v>181.44</v>
      </c>
      <c r="AY320" s="1"/>
      <c r="AZ320" s="26">
        <f t="shared" si="91"/>
        <v>29424.41199999999</v>
      </c>
      <c r="BA320" s="81">
        <v>328718.16</v>
      </c>
      <c r="BB320" s="1"/>
    </row>
    <row r="321" spans="1:54" ht="15">
      <c r="A321" s="1">
        <v>314</v>
      </c>
      <c r="B321" s="1" t="s">
        <v>280</v>
      </c>
      <c r="C321" s="1">
        <v>3375.8</v>
      </c>
      <c r="D321" s="1">
        <v>124.1</v>
      </c>
      <c r="E321" s="1">
        <f t="shared" si="92"/>
        <v>3499.9</v>
      </c>
      <c r="F321" s="1">
        <v>14.39</v>
      </c>
      <c r="G321" s="2">
        <f t="shared" si="98"/>
        <v>50363.561</v>
      </c>
      <c r="H321" s="2">
        <f t="shared" si="81"/>
        <v>302181.36600000004</v>
      </c>
      <c r="I321" s="2">
        <f t="shared" si="89"/>
        <v>14.39</v>
      </c>
      <c r="J321" s="2">
        <f t="shared" si="90"/>
        <v>50363.561</v>
      </c>
      <c r="K321" s="2">
        <f t="shared" si="82"/>
        <v>302181.36600000004</v>
      </c>
      <c r="L321" s="11">
        <f t="shared" si="86"/>
        <v>604362.7320000001</v>
      </c>
      <c r="M321" s="26">
        <v>-20879.68679999995</v>
      </c>
      <c r="N321" s="29">
        <f t="shared" si="87"/>
        <v>583483.0452000002</v>
      </c>
      <c r="O321" s="1">
        <v>9087.8</v>
      </c>
      <c r="P321" s="1">
        <v>9315.36</v>
      </c>
      <c r="Q321" s="1">
        <v>69392.72</v>
      </c>
      <c r="R321" s="1">
        <v>24285.23</v>
      </c>
      <c r="S321" s="61">
        <v>70942.663</v>
      </c>
      <c r="T321" s="1">
        <v>17419.76</v>
      </c>
      <c r="U321" s="28">
        <v>15221.813</v>
      </c>
      <c r="V321" s="28">
        <v>8888.18</v>
      </c>
      <c r="W321" s="54">
        <v>14581.582999999999</v>
      </c>
      <c r="X321" s="54">
        <v>8888.18</v>
      </c>
      <c r="Y321" s="1">
        <v>93154.79</v>
      </c>
      <c r="Z321" s="1">
        <v>8888.18</v>
      </c>
      <c r="AA321" s="28">
        <v>51074.853</v>
      </c>
      <c r="AB321" s="28">
        <v>16642.902000000002</v>
      </c>
      <c r="AC321" s="62">
        <v>48873.973</v>
      </c>
      <c r="AD321" s="62">
        <v>18076.9</v>
      </c>
      <c r="AE321" s="28">
        <v>58539.96</v>
      </c>
      <c r="AF321" s="28">
        <v>20226.22</v>
      </c>
      <c r="AG321" s="28">
        <v>1788.7829999999994</v>
      </c>
      <c r="AH321" s="28">
        <v>16290.62</v>
      </c>
      <c r="AI321" s="1">
        <v>9999.46</v>
      </c>
      <c r="AJ321" s="1">
        <v>8888.18</v>
      </c>
      <c r="AK321" s="1">
        <v>15021.57</v>
      </c>
      <c r="AL321" s="1">
        <v>11554.56</v>
      </c>
      <c r="AM321" s="8">
        <f t="shared" si="83"/>
        <v>457679.96800000005</v>
      </c>
      <c r="AN321" s="8">
        <f t="shared" si="84"/>
        <v>169364.27199999997</v>
      </c>
      <c r="AO321" s="23">
        <f t="shared" si="85"/>
        <v>627044.24</v>
      </c>
      <c r="AP321" s="9"/>
      <c r="AQ321" s="9">
        <f>(1725-1356)+1725</f>
        <v>2094</v>
      </c>
      <c r="AR321" s="9">
        <v>1300.1</v>
      </c>
      <c r="AS321" s="9"/>
      <c r="AT321" s="9">
        <f t="shared" si="99"/>
        <v>45.4987</v>
      </c>
      <c r="AU321" s="9">
        <f>AO321+AP321+AQ321+AR321+AS321+AT321</f>
        <v>630483.8387</v>
      </c>
      <c r="AV321" s="2">
        <f>(E321*0.08)*2</f>
        <v>559.984</v>
      </c>
      <c r="AW321" s="2">
        <v>2274.94</v>
      </c>
      <c r="AX321" s="1">
        <v>-13941.33</v>
      </c>
      <c r="AY321" s="1"/>
      <c r="AZ321" s="26">
        <f t="shared" si="91"/>
        <v>-30224.539499999795</v>
      </c>
      <c r="BA321" s="81">
        <v>468402.08</v>
      </c>
      <c r="BB321" s="1"/>
    </row>
    <row r="322" spans="1:54" ht="15">
      <c r="A322" s="1">
        <v>315</v>
      </c>
      <c r="B322" s="1" t="s">
        <v>281</v>
      </c>
      <c r="C322" s="1">
        <v>643.2</v>
      </c>
      <c r="D322" s="1">
        <v>0</v>
      </c>
      <c r="E322" s="1">
        <f t="shared" si="92"/>
        <v>643.2</v>
      </c>
      <c r="F322" s="1">
        <v>8.81</v>
      </c>
      <c r="G322" s="2">
        <f t="shared" si="98"/>
        <v>5666.592000000001</v>
      </c>
      <c r="H322" s="2">
        <f t="shared" si="81"/>
        <v>33999.552</v>
      </c>
      <c r="I322" s="2">
        <f t="shared" si="89"/>
        <v>8.81</v>
      </c>
      <c r="J322" s="2">
        <f t="shared" si="90"/>
        <v>5666.592000000001</v>
      </c>
      <c r="K322" s="2">
        <f t="shared" si="82"/>
        <v>33999.552</v>
      </c>
      <c r="L322" s="11">
        <f t="shared" si="86"/>
        <v>67999.104</v>
      </c>
      <c r="M322" s="26"/>
      <c r="N322" s="29">
        <f t="shared" si="87"/>
        <v>67999.104</v>
      </c>
      <c r="O322" s="1">
        <v>0</v>
      </c>
      <c r="P322" s="1">
        <v>3136.76</v>
      </c>
      <c r="Q322" s="1">
        <v>0</v>
      </c>
      <c r="R322" s="1">
        <v>4384.5</v>
      </c>
      <c r="S322" s="61">
        <v>0</v>
      </c>
      <c r="T322" s="1">
        <v>2963.98</v>
      </c>
      <c r="U322" s="28">
        <v>0</v>
      </c>
      <c r="V322" s="28">
        <v>1803.57</v>
      </c>
      <c r="W322" s="54">
        <v>0</v>
      </c>
      <c r="X322" s="54">
        <v>1803.57</v>
      </c>
      <c r="Y322" s="1">
        <v>0</v>
      </c>
      <c r="Z322" s="1">
        <v>1803.57</v>
      </c>
      <c r="AA322" s="28">
        <v>0</v>
      </c>
      <c r="AB322" s="28">
        <v>2727.8759999999997</v>
      </c>
      <c r="AC322" s="62">
        <v>0</v>
      </c>
      <c r="AD322" s="62">
        <v>1803.57</v>
      </c>
      <c r="AE322" s="28">
        <v>0</v>
      </c>
      <c r="AF322" s="28">
        <v>1803.57</v>
      </c>
      <c r="AG322" s="28">
        <v>0</v>
      </c>
      <c r="AH322" s="28">
        <v>27354.08</v>
      </c>
      <c r="AI322" s="1">
        <v>0</v>
      </c>
      <c r="AJ322" s="1">
        <v>11709.17</v>
      </c>
      <c r="AK322" s="1">
        <v>0</v>
      </c>
      <c r="AL322" s="1">
        <v>4554.34</v>
      </c>
      <c r="AM322" s="8">
        <f t="shared" si="83"/>
        <v>0</v>
      </c>
      <c r="AN322" s="8">
        <f t="shared" si="84"/>
        <v>65848.556</v>
      </c>
      <c r="AO322" s="23">
        <f t="shared" si="85"/>
        <v>65848.556</v>
      </c>
      <c r="AP322" s="9"/>
      <c r="AQ322" s="9"/>
      <c r="AR322" s="9"/>
      <c r="AS322" s="9"/>
      <c r="AT322" s="9">
        <f t="shared" si="99"/>
        <v>8.361600000000001</v>
      </c>
      <c r="AU322" s="9">
        <f>AO322+AP322+AQ322+AR322+AS322</f>
        <v>65848.556</v>
      </c>
      <c r="AV322" s="2">
        <f>(E322*0.08)*2</f>
        <v>102.912</v>
      </c>
      <c r="AW322" s="2"/>
      <c r="AX322" s="1">
        <v>-6835.32</v>
      </c>
      <c r="AY322" s="1"/>
      <c r="AZ322" s="26">
        <f t="shared" si="91"/>
        <v>9088.78000000001</v>
      </c>
      <c r="BA322" s="81">
        <v>53267.48</v>
      </c>
      <c r="BB322" s="1"/>
    </row>
    <row r="323" spans="1:54" ht="15">
      <c r="A323" s="1">
        <v>316</v>
      </c>
      <c r="B323" s="1" t="s">
        <v>282</v>
      </c>
      <c r="C323" s="1">
        <v>403.4</v>
      </c>
      <c r="D323" s="1">
        <v>0</v>
      </c>
      <c r="E323" s="1">
        <f t="shared" si="92"/>
        <v>403.4</v>
      </c>
      <c r="F323" s="1">
        <v>8.92</v>
      </c>
      <c r="G323" s="2">
        <f t="shared" si="98"/>
        <v>3598.328</v>
      </c>
      <c r="H323" s="2">
        <f t="shared" si="81"/>
        <v>21589.968</v>
      </c>
      <c r="I323" s="2">
        <f t="shared" si="89"/>
        <v>8.92</v>
      </c>
      <c r="J323" s="2">
        <f t="shared" si="90"/>
        <v>3598.328</v>
      </c>
      <c r="K323" s="2">
        <f t="shared" si="82"/>
        <v>21589.968</v>
      </c>
      <c r="L323" s="11">
        <f t="shared" si="86"/>
        <v>43179.936</v>
      </c>
      <c r="M323" s="26"/>
      <c r="N323" s="29">
        <f t="shared" si="87"/>
        <v>43179.936</v>
      </c>
      <c r="O323" s="1">
        <v>0</v>
      </c>
      <c r="P323" s="1">
        <v>998.7</v>
      </c>
      <c r="Q323" s="1">
        <v>0</v>
      </c>
      <c r="R323" s="1">
        <v>1293.04</v>
      </c>
      <c r="S323" s="61">
        <v>0</v>
      </c>
      <c r="T323" s="1">
        <v>2159.11</v>
      </c>
      <c r="U323" s="28">
        <v>0</v>
      </c>
      <c r="V323" s="28">
        <v>998.7</v>
      </c>
      <c r="W323" s="54">
        <v>0</v>
      </c>
      <c r="X323" s="54">
        <v>998.7</v>
      </c>
      <c r="Y323" s="1">
        <v>0</v>
      </c>
      <c r="Z323" s="1">
        <v>998.7</v>
      </c>
      <c r="AA323" s="28">
        <v>0</v>
      </c>
      <c r="AB323" s="28">
        <v>998.6959999999999</v>
      </c>
      <c r="AC323" s="62">
        <v>0</v>
      </c>
      <c r="AD323" s="62">
        <v>15871.19</v>
      </c>
      <c r="AE323" s="28">
        <v>0</v>
      </c>
      <c r="AF323" s="28">
        <v>998.7</v>
      </c>
      <c r="AG323" s="28">
        <v>0</v>
      </c>
      <c r="AH323" s="28">
        <v>1523.45</v>
      </c>
      <c r="AI323" s="1">
        <v>0</v>
      </c>
      <c r="AJ323" s="1">
        <v>998.7</v>
      </c>
      <c r="AK323" s="1">
        <v>0</v>
      </c>
      <c r="AL323" s="1">
        <v>998.7</v>
      </c>
      <c r="AM323" s="8">
        <f t="shared" si="83"/>
        <v>0</v>
      </c>
      <c r="AN323" s="8">
        <f t="shared" si="84"/>
        <v>28836.386000000006</v>
      </c>
      <c r="AO323" s="23">
        <f t="shared" si="85"/>
        <v>28836.386000000006</v>
      </c>
      <c r="AP323" s="9"/>
      <c r="AQ323" s="9"/>
      <c r="AR323" s="9"/>
      <c r="AS323" s="9"/>
      <c r="AT323" s="9">
        <f t="shared" si="99"/>
        <v>5.244199999999999</v>
      </c>
      <c r="AU323" s="9">
        <f>AO323+AP323+AQ323+AR323+AS323</f>
        <v>28836.386000000006</v>
      </c>
      <c r="AV323" s="2">
        <f>(E323*0.08)*2</f>
        <v>64.544</v>
      </c>
      <c r="AW323" s="2"/>
      <c r="AX323" s="1">
        <v>0</v>
      </c>
      <c r="AY323" s="1"/>
      <c r="AZ323" s="26">
        <f t="shared" si="91"/>
        <v>14408.093999999996</v>
      </c>
      <c r="BA323" s="81">
        <v>63858.04</v>
      </c>
      <c r="BB323" s="1"/>
    </row>
    <row r="324" spans="1:77" s="16" customFormat="1" ht="15">
      <c r="A324" s="1">
        <v>317</v>
      </c>
      <c r="B324" s="1" t="s">
        <v>283</v>
      </c>
      <c r="C324" s="1">
        <v>479.8</v>
      </c>
      <c r="D324" s="1">
        <v>0</v>
      </c>
      <c r="E324" s="1">
        <f t="shared" si="92"/>
        <v>479.8</v>
      </c>
      <c r="F324" s="1">
        <v>9.03</v>
      </c>
      <c r="G324" s="2">
        <f t="shared" si="98"/>
        <v>4332.594</v>
      </c>
      <c r="H324" s="2">
        <f t="shared" si="81"/>
        <v>25995.564</v>
      </c>
      <c r="I324" s="2">
        <f t="shared" si="89"/>
        <v>9.03</v>
      </c>
      <c r="J324" s="2">
        <f t="shared" si="90"/>
        <v>4332.594</v>
      </c>
      <c r="K324" s="2">
        <f t="shared" si="82"/>
        <v>25995.564</v>
      </c>
      <c r="L324" s="11">
        <f t="shared" si="86"/>
        <v>51991.128</v>
      </c>
      <c r="M324" s="26"/>
      <c r="N324" s="29">
        <f t="shared" si="87"/>
        <v>51991.128</v>
      </c>
      <c r="O324" s="1">
        <v>0</v>
      </c>
      <c r="P324" s="1">
        <v>5723.67</v>
      </c>
      <c r="Q324" s="1">
        <v>0</v>
      </c>
      <c r="R324" s="1">
        <v>1397.84</v>
      </c>
      <c r="S324" s="61">
        <v>0</v>
      </c>
      <c r="T324" s="1">
        <v>4111.51</v>
      </c>
      <c r="U324" s="28">
        <v>0</v>
      </c>
      <c r="V324" s="28">
        <v>55060.34</v>
      </c>
      <c r="W324" s="54">
        <v>0</v>
      </c>
      <c r="X324" s="54">
        <v>1397.84</v>
      </c>
      <c r="Y324" s="1">
        <v>0</v>
      </c>
      <c r="Z324" s="1">
        <v>1397.84</v>
      </c>
      <c r="AA324" s="28">
        <v>0</v>
      </c>
      <c r="AB324" s="28">
        <v>1397.8380000000002</v>
      </c>
      <c r="AC324" s="62">
        <v>0</v>
      </c>
      <c r="AD324" s="62">
        <v>1397.84</v>
      </c>
      <c r="AE324" s="28">
        <v>0</v>
      </c>
      <c r="AF324" s="28">
        <v>1397.84</v>
      </c>
      <c r="AG324" s="28">
        <v>0</v>
      </c>
      <c r="AH324" s="28">
        <v>6401</v>
      </c>
      <c r="AI324" s="1">
        <v>0</v>
      </c>
      <c r="AJ324" s="1">
        <v>1397.84</v>
      </c>
      <c r="AK324" s="1">
        <v>0</v>
      </c>
      <c r="AL324" s="1">
        <v>2587.84</v>
      </c>
      <c r="AM324" s="8">
        <f t="shared" si="83"/>
        <v>0</v>
      </c>
      <c r="AN324" s="8">
        <f t="shared" si="84"/>
        <v>83669.23799999998</v>
      </c>
      <c r="AO324" s="23">
        <f t="shared" si="85"/>
        <v>83669.23799999998</v>
      </c>
      <c r="AP324" s="9"/>
      <c r="AQ324" s="9"/>
      <c r="AR324" s="9"/>
      <c r="AS324" s="9"/>
      <c r="AT324" s="9">
        <f t="shared" si="99"/>
        <v>6.2374</v>
      </c>
      <c r="AU324" s="9">
        <f>AO324+AP324+AQ324+AR324+AS324</f>
        <v>83669.23799999998</v>
      </c>
      <c r="AV324" s="2">
        <v>590.15</v>
      </c>
      <c r="AW324" s="2">
        <v>311.87</v>
      </c>
      <c r="AX324" s="1">
        <v>9710.39</v>
      </c>
      <c r="AY324" s="1"/>
      <c r="AZ324" s="26">
        <f t="shared" si="91"/>
        <v>-40486.47999999998</v>
      </c>
      <c r="BA324" s="81">
        <v>14453.2</v>
      </c>
      <c r="BB324" s="1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</row>
    <row r="325" spans="1:54" ht="15.75">
      <c r="A325" s="1">
        <v>318</v>
      </c>
      <c r="B325" s="1" t="s">
        <v>284</v>
      </c>
      <c r="C325" s="1">
        <v>368.3</v>
      </c>
      <c r="D325" s="1">
        <v>0</v>
      </c>
      <c r="E325" s="1">
        <f t="shared" si="92"/>
        <v>368.3</v>
      </c>
      <c r="F325" s="1">
        <v>10.8</v>
      </c>
      <c r="G325" s="2">
        <f t="shared" si="98"/>
        <v>3977.6400000000003</v>
      </c>
      <c r="H325" s="2">
        <f t="shared" si="81"/>
        <v>23865.840000000004</v>
      </c>
      <c r="I325" s="2">
        <f t="shared" si="89"/>
        <v>10.8</v>
      </c>
      <c r="J325" s="2">
        <f t="shared" si="90"/>
        <v>3977.6400000000003</v>
      </c>
      <c r="K325" s="2">
        <f t="shared" si="82"/>
        <v>23865.840000000004</v>
      </c>
      <c r="L325" s="11">
        <f t="shared" si="86"/>
        <v>47731.68000000001</v>
      </c>
      <c r="M325" s="26"/>
      <c r="N325" s="29">
        <f t="shared" si="87"/>
        <v>47731.68000000001</v>
      </c>
      <c r="O325" s="1">
        <v>0</v>
      </c>
      <c r="P325" s="1">
        <v>913.38</v>
      </c>
      <c r="Q325" s="1">
        <v>0</v>
      </c>
      <c r="R325" s="1">
        <v>913.38</v>
      </c>
      <c r="S325" s="61">
        <v>5306.38</v>
      </c>
      <c r="T325" s="1">
        <v>913.38</v>
      </c>
      <c r="U325" s="28">
        <v>0</v>
      </c>
      <c r="V325" s="28">
        <v>913.38</v>
      </c>
      <c r="W325" s="54">
        <v>0</v>
      </c>
      <c r="X325" s="54">
        <v>913.38</v>
      </c>
      <c r="Y325" s="1">
        <v>0</v>
      </c>
      <c r="Z325" s="1">
        <v>913.38</v>
      </c>
      <c r="AA325" s="28">
        <v>0</v>
      </c>
      <c r="AB325" s="28">
        <v>913.384</v>
      </c>
      <c r="AC325" s="62">
        <v>0</v>
      </c>
      <c r="AD325" s="62">
        <v>913.38</v>
      </c>
      <c r="AE325" s="28">
        <v>0</v>
      </c>
      <c r="AF325" s="28">
        <v>913.38</v>
      </c>
      <c r="AG325" s="28">
        <v>524.75</v>
      </c>
      <c r="AH325" s="28">
        <v>913.38</v>
      </c>
      <c r="AI325" s="1">
        <v>0</v>
      </c>
      <c r="AJ325" s="1">
        <v>913.38</v>
      </c>
      <c r="AK325" s="1">
        <v>0</v>
      </c>
      <c r="AL325" s="1">
        <v>913.38</v>
      </c>
      <c r="AM325" s="8">
        <f t="shared" si="83"/>
        <v>5831.13</v>
      </c>
      <c r="AN325" s="8">
        <f t="shared" si="84"/>
        <v>10960.563999999997</v>
      </c>
      <c r="AO325" s="23">
        <f t="shared" si="85"/>
        <v>16791.693999999996</v>
      </c>
      <c r="AP325" s="9"/>
      <c r="AQ325" s="9"/>
      <c r="AR325" s="9"/>
      <c r="AS325" s="9"/>
      <c r="AT325" s="9"/>
      <c r="AU325" s="9">
        <f>AO325+AP325+AQ325+AR325+AS325+AT325</f>
        <v>16791.693999999996</v>
      </c>
      <c r="AV325" s="70"/>
      <c r="AW325" s="70"/>
      <c r="AX325" s="1">
        <v>0</v>
      </c>
      <c r="AY325" s="1"/>
      <c r="AZ325" s="26">
        <f t="shared" si="91"/>
        <v>30939.98600000001</v>
      </c>
      <c r="BA325" s="81">
        <v>57220.21</v>
      </c>
      <c r="BB325" s="1"/>
    </row>
    <row r="326" spans="1:54" ht="15.75">
      <c r="A326" s="1">
        <v>319</v>
      </c>
      <c r="B326" s="1" t="s">
        <v>285</v>
      </c>
      <c r="C326" s="1">
        <v>353.7</v>
      </c>
      <c r="D326" s="1">
        <v>0</v>
      </c>
      <c r="E326" s="1">
        <f t="shared" si="92"/>
        <v>353.7</v>
      </c>
      <c r="F326" s="1">
        <v>7.39</v>
      </c>
      <c r="G326" s="2">
        <f t="shared" si="98"/>
        <v>2613.843</v>
      </c>
      <c r="H326" s="2">
        <f t="shared" si="81"/>
        <v>15683.057999999999</v>
      </c>
      <c r="I326" s="2">
        <f t="shared" si="89"/>
        <v>7.39</v>
      </c>
      <c r="J326" s="2">
        <f t="shared" si="90"/>
        <v>2613.843</v>
      </c>
      <c r="K326" s="2">
        <f t="shared" si="82"/>
        <v>15683.057999999999</v>
      </c>
      <c r="L326" s="11">
        <f t="shared" si="86"/>
        <v>31366.115999999998</v>
      </c>
      <c r="M326" s="26"/>
      <c r="N326" s="29">
        <f t="shared" si="87"/>
        <v>31366.115999999998</v>
      </c>
      <c r="O326" s="1">
        <v>0</v>
      </c>
      <c r="P326" s="1">
        <v>877.18</v>
      </c>
      <c r="Q326" s="1">
        <v>0</v>
      </c>
      <c r="R326" s="1">
        <v>877.18</v>
      </c>
      <c r="S326" s="61">
        <v>0</v>
      </c>
      <c r="T326" s="1">
        <v>877.18</v>
      </c>
      <c r="U326" s="28">
        <v>0</v>
      </c>
      <c r="V326" s="28">
        <v>877.18</v>
      </c>
      <c r="W326" s="54">
        <v>0</v>
      </c>
      <c r="X326" s="54">
        <v>877.18</v>
      </c>
      <c r="Y326" s="1">
        <v>0</v>
      </c>
      <c r="Z326" s="1">
        <v>1289.68</v>
      </c>
      <c r="AA326" s="28">
        <v>0</v>
      </c>
      <c r="AB326" s="28">
        <v>877.1759999999999</v>
      </c>
      <c r="AC326" s="62">
        <v>0</v>
      </c>
      <c r="AD326" s="62">
        <v>877.18</v>
      </c>
      <c r="AE326" s="28">
        <v>0</v>
      </c>
      <c r="AF326" s="28">
        <v>877.18</v>
      </c>
      <c r="AG326" s="28">
        <v>0</v>
      </c>
      <c r="AH326" s="28">
        <v>1401.93</v>
      </c>
      <c r="AI326" s="1">
        <v>0</v>
      </c>
      <c r="AJ326" s="1">
        <v>877.18</v>
      </c>
      <c r="AK326" s="1">
        <v>0</v>
      </c>
      <c r="AL326" s="1">
        <v>877.18</v>
      </c>
      <c r="AM326" s="8">
        <f aca="true" t="shared" si="100" ref="AM326:AN330">O326+Q326+S326+U326+W326+Y326+AA326+AC326+AE326+AG326+AI326+AK326</f>
        <v>0</v>
      </c>
      <c r="AN326" s="8">
        <f t="shared" si="100"/>
        <v>11463.406</v>
      </c>
      <c r="AO326" s="23">
        <f>AM326+AN326</f>
        <v>11463.406</v>
      </c>
      <c r="AP326" s="9"/>
      <c r="AQ326" s="9"/>
      <c r="AR326" s="9"/>
      <c r="AS326" s="9"/>
      <c r="AT326" s="9"/>
      <c r="AU326" s="9">
        <f>AO326+AP326+AQ326+AR326+AS326+AT326</f>
        <v>11463.406</v>
      </c>
      <c r="AV326" s="70"/>
      <c r="AW326" s="70"/>
      <c r="AX326" s="1">
        <v>0</v>
      </c>
      <c r="AY326" s="1"/>
      <c r="AZ326" s="26">
        <f t="shared" si="91"/>
        <v>19902.71</v>
      </c>
      <c r="BA326" s="81">
        <v>222963.53</v>
      </c>
      <c r="BB326" s="1"/>
    </row>
    <row r="327" spans="1:54" ht="15.75">
      <c r="A327" s="1">
        <v>320</v>
      </c>
      <c r="B327" s="1" t="s">
        <v>286</v>
      </c>
      <c r="C327" s="1">
        <v>53.2</v>
      </c>
      <c r="D327" s="1">
        <v>0</v>
      </c>
      <c r="E327" s="1">
        <f t="shared" si="92"/>
        <v>53.2</v>
      </c>
      <c r="F327" s="1">
        <v>6.1</v>
      </c>
      <c r="G327" s="2">
        <f t="shared" si="98"/>
        <v>324.52</v>
      </c>
      <c r="H327" s="2">
        <f>G327*6</f>
        <v>1947.12</v>
      </c>
      <c r="I327" s="2">
        <f t="shared" si="89"/>
        <v>6.1</v>
      </c>
      <c r="J327" s="2">
        <f t="shared" si="90"/>
        <v>324.52</v>
      </c>
      <c r="K327" s="2">
        <f>J327*6</f>
        <v>1947.12</v>
      </c>
      <c r="L327" s="11">
        <f t="shared" si="86"/>
        <v>3894.24</v>
      </c>
      <c r="M327" s="26"/>
      <c r="N327" s="29">
        <f t="shared" si="87"/>
        <v>3894.24</v>
      </c>
      <c r="O327" s="1">
        <v>0</v>
      </c>
      <c r="P327" s="1">
        <v>131.94</v>
      </c>
      <c r="Q327" s="1">
        <v>0</v>
      </c>
      <c r="R327" s="1">
        <v>131.94</v>
      </c>
      <c r="S327" s="61">
        <v>0</v>
      </c>
      <c r="T327" s="1">
        <v>131.94</v>
      </c>
      <c r="U327" s="28">
        <v>0</v>
      </c>
      <c r="V327" s="28">
        <v>131.94</v>
      </c>
      <c r="W327" s="54">
        <v>0</v>
      </c>
      <c r="X327" s="54">
        <v>131.94</v>
      </c>
      <c r="Y327" s="1">
        <v>0</v>
      </c>
      <c r="Z327" s="1">
        <v>131.94</v>
      </c>
      <c r="AA327" s="28">
        <v>0</v>
      </c>
      <c r="AB327" s="28">
        <v>131.936</v>
      </c>
      <c r="AC327" s="62">
        <v>0</v>
      </c>
      <c r="AD327" s="62">
        <v>131.94</v>
      </c>
      <c r="AE327" s="28">
        <v>0</v>
      </c>
      <c r="AF327" s="28">
        <v>131.94</v>
      </c>
      <c r="AG327" s="28">
        <v>0</v>
      </c>
      <c r="AH327" s="28">
        <v>656.69</v>
      </c>
      <c r="AI327" s="1">
        <v>0</v>
      </c>
      <c r="AJ327" s="1">
        <v>131.94</v>
      </c>
      <c r="AK327" s="1">
        <v>0</v>
      </c>
      <c r="AL327" s="1">
        <v>131.94</v>
      </c>
      <c r="AM327" s="8">
        <f t="shared" si="100"/>
        <v>0</v>
      </c>
      <c r="AN327" s="8">
        <f t="shared" si="100"/>
        <v>2108.0260000000003</v>
      </c>
      <c r="AO327" s="23">
        <f>AM327+AN327</f>
        <v>2108.0260000000003</v>
      </c>
      <c r="AP327" s="9"/>
      <c r="AQ327" s="9"/>
      <c r="AR327" s="9"/>
      <c r="AS327" s="9"/>
      <c r="AT327" s="9"/>
      <c r="AU327" s="9">
        <f>AO327+AP327+AQ327+AR327+AS327</f>
        <v>2108.0260000000003</v>
      </c>
      <c r="AV327" s="70"/>
      <c r="AW327" s="70"/>
      <c r="AX327" s="1">
        <v>0</v>
      </c>
      <c r="AY327" s="1"/>
      <c r="AZ327" s="26">
        <f t="shared" si="91"/>
        <v>1786.2139999999995</v>
      </c>
      <c r="BA327" s="81">
        <v>50294.18</v>
      </c>
      <c r="BB327" s="1"/>
    </row>
    <row r="328" spans="1:54" ht="15">
      <c r="A328" s="1">
        <v>321</v>
      </c>
      <c r="B328" s="1" t="s">
        <v>287</v>
      </c>
      <c r="C328" s="1">
        <v>903.9</v>
      </c>
      <c r="D328" s="1">
        <v>0</v>
      </c>
      <c r="E328" s="1">
        <f t="shared" si="92"/>
        <v>903.9</v>
      </c>
      <c r="F328" s="1">
        <v>14.46</v>
      </c>
      <c r="G328" s="2">
        <f t="shared" si="98"/>
        <v>13070.394</v>
      </c>
      <c r="H328" s="2">
        <f>G328*6</f>
        <v>78422.364</v>
      </c>
      <c r="I328" s="2">
        <f t="shared" si="89"/>
        <v>14.46</v>
      </c>
      <c r="J328" s="2">
        <f t="shared" si="90"/>
        <v>13070.394</v>
      </c>
      <c r="K328" s="2">
        <f>J328*6</f>
        <v>78422.364</v>
      </c>
      <c r="L328" s="11">
        <f>H328+K328</f>
        <v>156844.728</v>
      </c>
      <c r="M328" s="26">
        <v>-56861.94</v>
      </c>
      <c r="N328" s="29">
        <f t="shared" si="87"/>
        <v>99982.788</v>
      </c>
      <c r="O328" s="1">
        <v>0</v>
      </c>
      <c r="P328" s="1">
        <v>2450.1</v>
      </c>
      <c r="Q328" s="1">
        <v>0</v>
      </c>
      <c r="R328" s="1">
        <v>2450.1</v>
      </c>
      <c r="S328" s="61">
        <v>0</v>
      </c>
      <c r="T328" s="1">
        <v>5292.72</v>
      </c>
      <c r="U328" s="28">
        <v>0</v>
      </c>
      <c r="V328" s="28">
        <v>6790.48</v>
      </c>
      <c r="W328" s="54">
        <v>0</v>
      </c>
      <c r="X328" s="54">
        <v>2450.1</v>
      </c>
      <c r="Y328" s="1">
        <v>0</v>
      </c>
      <c r="Z328" s="1">
        <v>2450.1</v>
      </c>
      <c r="AA328" s="28">
        <v>0</v>
      </c>
      <c r="AB328" s="28">
        <v>2450.102</v>
      </c>
      <c r="AC328" s="62">
        <v>0</v>
      </c>
      <c r="AD328" s="62">
        <v>2241.67</v>
      </c>
      <c r="AE328" s="28">
        <v>0</v>
      </c>
      <c r="AF328" s="28">
        <v>2450.1</v>
      </c>
      <c r="AG328" s="28">
        <v>0</v>
      </c>
      <c r="AH328" s="28">
        <v>2974.85</v>
      </c>
      <c r="AI328" s="1">
        <v>0</v>
      </c>
      <c r="AJ328" s="1">
        <v>2450.1</v>
      </c>
      <c r="AK328" s="1">
        <v>0</v>
      </c>
      <c r="AL328" s="1">
        <v>31029.78</v>
      </c>
      <c r="AM328" s="8">
        <f t="shared" si="100"/>
        <v>0</v>
      </c>
      <c r="AN328" s="8">
        <f t="shared" si="100"/>
        <v>65480.20199999999</v>
      </c>
      <c r="AO328" s="23">
        <f>AM328+AN328</f>
        <v>65480.20199999999</v>
      </c>
      <c r="AP328" s="9"/>
      <c r="AQ328" s="9">
        <v>1725</v>
      </c>
      <c r="AR328" s="9"/>
      <c r="AS328" s="9"/>
      <c r="AT328" s="9">
        <f>0.013*E328</f>
        <v>11.750699999999998</v>
      </c>
      <c r="AU328" s="9">
        <f>AO328+AP328+AQ328+AR328+AS328</f>
        <v>67205.20199999999</v>
      </c>
      <c r="AV328" s="2">
        <f>(E328*0.08)*2</f>
        <v>144.624</v>
      </c>
      <c r="AW328" s="2">
        <v>587.54</v>
      </c>
      <c r="AX328" s="1">
        <v>-3523.07</v>
      </c>
      <c r="AY328" s="1"/>
      <c r="AZ328" s="26">
        <f t="shared" si="91"/>
        <v>37032.820000000014</v>
      </c>
      <c r="BA328" s="81">
        <v>25805.73</v>
      </c>
      <c r="BB328" s="1"/>
    </row>
    <row r="329" spans="1:54" ht="15.75">
      <c r="A329" s="1">
        <v>322</v>
      </c>
      <c r="B329" s="1" t="s">
        <v>288</v>
      </c>
      <c r="C329" s="1">
        <v>526.4</v>
      </c>
      <c r="D329" s="1">
        <v>0</v>
      </c>
      <c r="E329" s="1">
        <f t="shared" si="92"/>
        <v>526.4</v>
      </c>
      <c r="F329" s="1">
        <v>7.39</v>
      </c>
      <c r="G329" s="2">
        <f t="shared" si="98"/>
        <v>3890.0959999999995</v>
      </c>
      <c r="H329" s="2">
        <f>G329*6</f>
        <v>23340.575999999997</v>
      </c>
      <c r="I329" s="2">
        <f>F329</f>
        <v>7.39</v>
      </c>
      <c r="J329" s="2">
        <f>E329*I329</f>
        <v>3890.0959999999995</v>
      </c>
      <c r="K329" s="2">
        <f>J329*6</f>
        <v>23340.575999999997</v>
      </c>
      <c r="L329" s="11">
        <f>H329+K329</f>
        <v>46681.151999999995</v>
      </c>
      <c r="M329" s="26"/>
      <c r="N329" s="29">
        <f t="shared" si="87"/>
        <v>46681.151999999995</v>
      </c>
      <c r="O329" s="1">
        <v>0</v>
      </c>
      <c r="P329" s="1">
        <v>3251.19</v>
      </c>
      <c r="Q329" s="1">
        <v>0</v>
      </c>
      <c r="R329" s="1">
        <v>1305.47</v>
      </c>
      <c r="S329" s="61">
        <v>0</v>
      </c>
      <c r="T329" s="1">
        <v>5241.99</v>
      </c>
      <c r="U329" s="28">
        <v>0</v>
      </c>
      <c r="V329" s="28">
        <v>1305.47</v>
      </c>
      <c r="W329" s="54">
        <v>0</v>
      </c>
      <c r="X329" s="54">
        <v>1305.47</v>
      </c>
      <c r="Y329" s="1">
        <v>0</v>
      </c>
      <c r="Z329" s="1">
        <v>1305.47</v>
      </c>
      <c r="AA329" s="28">
        <v>0</v>
      </c>
      <c r="AB329" s="28">
        <v>1470.842</v>
      </c>
      <c r="AC329" s="62">
        <v>0</v>
      </c>
      <c r="AD329" s="62">
        <v>1305.47</v>
      </c>
      <c r="AE329" s="28">
        <v>0</v>
      </c>
      <c r="AF329" s="28">
        <v>1305.47</v>
      </c>
      <c r="AG329" s="28">
        <v>0</v>
      </c>
      <c r="AH329" s="28">
        <v>1830.22</v>
      </c>
      <c r="AI329" s="1">
        <v>0</v>
      </c>
      <c r="AJ329" s="1">
        <v>1305.47</v>
      </c>
      <c r="AK329" s="1">
        <v>0</v>
      </c>
      <c r="AL329" s="1">
        <v>1305.47</v>
      </c>
      <c r="AM329" s="8">
        <f t="shared" si="100"/>
        <v>0</v>
      </c>
      <c r="AN329" s="8">
        <f t="shared" si="100"/>
        <v>22238.002000000004</v>
      </c>
      <c r="AO329" s="23">
        <f>AM329+AN329</f>
        <v>22238.002000000004</v>
      </c>
      <c r="AP329" s="9"/>
      <c r="AQ329" s="9"/>
      <c r="AR329" s="9"/>
      <c r="AS329" s="9"/>
      <c r="AT329" s="9"/>
      <c r="AU329" s="9">
        <f>AO329+AP329+AQ329+AR329+AS329+AT329</f>
        <v>22238.002000000004</v>
      </c>
      <c r="AV329" s="70"/>
      <c r="AW329" s="70"/>
      <c r="AX329" s="1">
        <v>-4821.89</v>
      </c>
      <c r="AY329" s="1"/>
      <c r="AZ329" s="26">
        <f>N329-AU329-AX329+AV329+AW329+AY329</f>
        <v>29265.03999999999</v>
      </c>
      <c r="BA329" s="81">
        <v>240250.38</v>
      </c>
      <c r="BB329" s="1"/>
    </row>
    <row r="330" spans="1:54" ht="15.75">
      <c r="A330" s="1">
        <v>323</v>
      </c>
      <c r="B330" s="1" t="s">
        <v>312</v>
      </c>
      <c r="C330" s="1">
        <v>405.8</v>
      </c>
      <c r="D330" s="1">
        <v>0</v>
      </c>
      <c r="E330" s="1">
        <f>C330+D330</f>
        <v>405.8</v>
      </c>
      <c r="F330" s="1">
        <v>7.39</v>
      </c>
      <c r="G330" s="2">
        <f t="shared" si="98"/>
        <v>2998.862</v>
      </c>
      <c r="H330" s="2">
        <f>G330*6</f>
        <v>17993.172</v>
      </c>
      <c r="I330" s="2">
        <f>F330</f>
        <v>7.39</v>
      </c>
      <c r="J330" s="2">
        <f>E330*I330</f>
        <v>2998.862</v>
      </c>
      <c r="K330" s="2">
        <f>J330*6</f>
        <v>17993.172</v>
      </c>
      <c r="L330" s="11">
        <f>H330+K330</f>
        <v>35986.344</v>
      </c>
      <c r="M330" s="26">
        <v>-7678.8103999999985</v>
      </c>
      <c r="N330" s="29">
        <f t="shared" si="87"/>
        <v>28307.5336</v>
      </c>
      <c r="O330" s="1">
        <v>0</v>
      </c>
      <c r="P330" s="1">
        <v>1006.38</v>
      </c>
      <c r="Q330" s="1">
        <v>0</v>
      </c>
      <c r="R330" s="1">
        <v>1006.38</v>
      </c>
      <c r="S330" s="61">
        <v>0</v>
      </c>
      <c r="T330" s="1">
        <v>9711.02</v>
      </c>
      <c r="U330" s="28">
        <v>0</v>
      </c>
      <c r="V330" s="28">
        <v>1006.38</v>
      </c>
      <c r="W330" s="54">
        <v>0</v>
      </c>
      <c r="X330" s="54">
        <v>1006.38</v>
      </c>
      <c r="Y330" s="1">
        <v>0</v>
      </c>
      <c r="Z330" s="1">
        <v>1006.38</v>
      </c>
      <c r="AA330" s="28">
        <v>0</v>
      </c>
      <c r="AB330" s="28">
        <v>1006.384</v>
      </c>
      <c r="AC330" s="62">
        <v>0</v>
      </c>
      <c r="AD330" s="62">
        <v>1006.38</v>
      </c>
      <c r="AE330" s="28">
        <v>0</v>
      </c>
      <c r="AF330" s="28">
        <v>1006.38</v>
      </c>
      <c r="AG330" s="28">
        <v>524.75</v>
      </c>
      <c r="AH330" s="28">
        <v>1006.38</v>
      </c>
      <c r="AI330" s="1">
        <v>0</v>
      </c>
      <c r="AJ330" s="1">
        <v>1006.38</v>
      </c>
      <c r="AK330" s="1">
        <v>0</v>
      </c>
      <c r="AL330" s="1">
        <v>1006.38</v>
      </c>
      <c r="AM330" s="8">
        <f t="shared" si="100"/>
        <v>524.75</v>
      </c>
      <c r="AN330" s="8">
        <f t="shared" si="100"/>
        <v>20781.204</v>
      </c>
      <c r="AO330" s="23">
        <f>AM330+AN330</f>
        <v>21305.954</v>
      </c>
      <c r="AP330" s="9"/>
      <c r="AQ330" s="9"/>
      <c r="AR330" s="9"/>
      <c r="AS330" s="9"/>
      <c r="AT330" s="9"/>
      <c r="AU330" s="9">
        <f>AO330+AP330+AQ330+AR330+AS330+AT330</f>
        <v>21305.954</v>
      </c>
      <c r="AV330" s="70"/>
      <c r="AW330" s="70"/>
      <c r="AX330" s="1">
        <v>-251.73</v>
      </c>
      <c r="AY330" s="1"/>
      <c r="AZ330" s="26">
        <f>N330-AU330-AX330+AV330+AW330+AY330</f>
        <v>7253.309599999997</v>
      </c>
      <c r="BA330" s="81">
        <v>434397.52</v>
      </c>
      <c r="BB330" s="1"/>
    </row>
    <row r="331" spans="1:54" ht="15">
      <c r="A331" s="1"/>
      <c r="B331" s="33" t="s">
        <v>320</v>
      </c>
      <c r="C331" s="30">
        <f>SUM(C8:C330)</f>
        <v>486236.74</v>
      </c>
      <c r="D331" s="30">
        <f>SUM(D8:D330)</f>
        <v>25894.959999999995</v>
      </c>
      <c r="E331" s="30">
        <f>SUM(E8:E330)</f>
        <v>512131.7000000001</v>
      </c>
      <c r="F331" s="34"/>
      <c r="G331" s="30">
        <f>SUM(G8:G330)</f>
        <v>6753738.420099996</v>
      </c>
      <c r="H331" s="30">
        <f>SUM(H8:H330)</f>
        <v>40371093.24266451</v>
      </c>
      <c r="I331" s="34"/>
      <c r="J331" s="30">
        <f>SUM(J8:J330)</f>
        <v>6748887.540099996</v>
      </c>
      <c r="K331" s="30">
        <f>SUM(K8:K330)</f>
        <v>40486857.400599994</v>
      </c>
      <c r="L331" s="30">
        <f>SUM(L8:L330)</f>
        <v>80857950.6432645</v>
      </c>
      <c r="M331" s="26">
        <f>SUM(M8:M330)</f>
        <v>-17400284.1648</v>
      </c>
      <c r="N331" s="50">
        <f>SUM(N8:N330)</f>
        <v>63457666.478464484</v>
      </c>
      <c r="O331" s="51">
        <f aca="true" t="shared" si="101" ref="O331:AZ331">SUM(O8:O330)</f>
        <v>1223768.5</v>
      </c>
      <c r="P331" s="51">
        <f t="shared" si="101"/>
        <v>3093147.7100000004</v>
      </c>
      <c r="Q331" s="51">
        <f t="shared" si="101"/>
        <v>1997689.050000001</v>
      </c>
      <c r="R331" s="51">
        <f t="shared" si="101"/>
        <v>4357838.099999995</v>
      </c>
      <c r="S331" s="51">
        <f t="shared" si="101"/>
        <v>3181154.830400001</v>
      </c>
      <c r="T331" s="51">
        <f t="shared" si="101"/>
        <v>5752473.950000003</v>
      </c>
      <c r="U331" s="51">
        <f t="shared" si="101"/>
        <v>1303628.6303999994</v>
      </c>
      <c r="V331" s="51">
        <f t="shared" si="101"/>
        <v>3722524.4299999997</v>
      </c>
      <c r="W331" s="55">
        <f t="shared" si="101"/>
        <v>2179391.1613999996</v>
      </c>
      <c r="X331" s="55">
        <f t="shared" si="101"/>
        <v>3512744.2700000005</v>
      </c>
      <c r="Y331" s="55">
        <f t="shared" si="101"/>
        <v>2851865.3900000006</v>
      </c>
      <c r="Z331" s="55">
        <f t="shared" si="101"/>
        <v>4683717.780000001</v>
      </c>
      <c r="AA331" s="55">
        <f t="shared" si="101"/>
        <v>2170413.8313999996</v>
      </c>
      <c r="AB331" s="55">
        <f t="shared" si="101"/>
        <v>4477862.464999998</v>
      </c>
      <c r="AC331" s="55">
        <f t="shared" si="101"/>
        <v>2481404.0914000003</v>
      </c>
      <c r="AD331" s="55">
        <f t="shared" si="101"/>
        <v>4795148.719999997</v>
      </c>
      <c r="AE331" s="55">
        <f t="shared" si="101"/>
        <v>2133597.0099999993</v>
      </c>
      <c r="AF331" s="55">
        <f t="shared" si="101"/>
        <v>4153845.2899999977</v>
      </c>
      <c r="AG331" s="55">
        <f t="shared" si="101"/>
        <v>1531795.0004000003</v>
      </c>
      <c r="AH331" s="55">
        <f t="shared" si="101"/>
        <v>3938014.859999999</v>
      </c>
      <c r="AI331" s="55">
        <f t="shared" si="101"/>
        <v>1118705.5799999998</v>
      </c>
      <c r="AJ331" s="55">
        <f t="shared" si="101"/>
        <v>3514979.5200000023</v>
      </c>
      <c r="AK331" s="55">
        <f t="shared" si="101"/>
        <v>1700067.2799999996</v>
      </c>
      <c r="AL331" s="55">
        <f t="shared" si="101"/>
        <v>3803932.9499999993</v>
      </c>
      <c r="AM331" s="50">
        <f t="shared" si="101"/>
        <v>23873480.355399996</v>
      </c>
      <c r="AN331" s="50">
        <f t="shared" si="101"/>
        <v>49806230.044999994</v>
      </c>
      <c r="AO331" s="50">
        <f t="shared" si="101"/>
        <v>73679710.40040006</v>
      </c>
      <c r="AP331" s="50">
        <f t="shared" si="101"/>
        <v>33340</v>
      </c>
      <c r="AQ331" s="50">
        <f t="shared" si="101"/>
        <v>1271125.14</v>
      </c>
      <c r="AR331" s="50">
        <f t="shared" si="101"/>
        <v>19062.929999999997</v>
      </c>
      <c r="AS331" s="50">
        <f t="shared" si="101"/>
        <v>0</v>
      </c>
      <c r="AT331" s="50">
        <f t="shared" si="101"/>
        <v>6299.80052</v>
      </c>
      <c r="AU331" s="50">
        <f t="shared" si="101"/>
        <v>75005520.6865701</v>
      </c>
      <c r="AV331" s="50">
        <f t="shared" si="101"/>
        <v>102536.35759999997</v>
      </c>
      <c r="AW331" s="50">
        <f t="shared" si="101"/>
        <v>207321.8100000001</v>
      </c>
      <c r="AX331" s="50">
        <f t="shared" si="101"/>
        <v>4179390.779999997</v>
      </c>
      <c r="AY331" s="50"/>
      <c r="AZ331" s="103">
        <f>SUM(AZ8:AZ330)</f>
        <v>-15403386.820505487</v>
      </c>
      <c r="BA331" s="103">
        <f>SUM(BA8:BA330)</f>
        <v>66349679.34000002</v>
      </c>
      <c r="BB331" s="1"/>
    </row>
  </sheetData>
  <autoFilter ref="A1:BA331"/>
  <mergeCells count="36">
    <mergeCell ref="AG6:AH6"/>
    <mergeCell ref="AI6:AJ6"/>
    <mergeCell ref="AO5:AQ5"/>
    <mergeCell ref="AO6:AQ6"/>
    <mergeCell ref="AM6:AN6"/>
    <mergeCell ref="AK6:AL6"/>
    <mergeCell ref="AG2:AH5"/>
    <mergeCell ref="AI2:AJ5"/>
    <mergeCell ref="AA6:AB6"/>
    <mergeCell ref="Y6:Z6"/>
    <mergeCell ref="AC6:AD6"/>
    <mergeCell ref="C5:E6"/>
    <mergeCell ref="F5:G5"/>
    <mergeCell ref="H5:H6"/>
    <mergeCell ref="I5:J5"/>
    <mergeCell ref="U2:V5"/>
    <mergeCell ref="AE6:AF6"/>
    <mergeCell ref="Q6:R6"/>
    <mergeCell ref="U6:V6"/>
    <mergeCell ref="AA2:AB5"/>
    <mergeCell ref="Y2:Z5"/>
    <mergeCell ref="Q2:R5"/>
    <mergeCell ref="W6:X6"/>
    <mergeCell ref="S2:T5"/>
    <mergeCell ref="S6:T6"/>
    <mergeCell ref="W2:X5"/>
    <mergeCell ref="AE2:AF5"/>
    <mergeCell ref="AC2:AD5"/>
    <mergeCell ref="AM2:AN5"/>
    <mergeCell ref="AO2:AQ2"/>
    <mergeCell ref="AK2:AL5"/>
    <mergeCell ref="F7:G7"/>
    <mergeCell ref="I7:J7"/>
    <mergeCell ref="K5:K6"/>
    <mergeCell ref="O6:P6"/>
    <mergeCell ref="O2:P5"/>
  </mergeCells>
  <printOptions/>
  <pageMargins left="0.23" right="0.22" top="0.3" bottom="0.26" header="0.19" footer="0.1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2022-02-14T03:56:57Z</cp:lastPrinted>
  <dcterms:created xsi:type="dcterms:W3CDTF">1996-10-08T23:32:33Z</dcterms:created>
  <dcterms:modified xsi:type="dcterms:W3CDTF">2022-03-23T05:14:50Z</dcterms:modified>
  <cp:category/>
  <cp:version/>
  <cp:contentType/>
  <cp:contentStatus/>
</cp:coreProperties>
</file>