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2014" sheetId="1" r:id="rId1"/>
  </sheets>
  <definedNames/>
  <calcPr fullCalcOnLoad="1"/>
</workbook>
</file>

<file path=xl/sharedStrings.xml><?xml version="1.0" encoding="utf-8"?>
<sst xmlns="http://schemas.openxmlformats.org/spreadsheetml/2006/main" count="430" uniqueCount="419">
  <si>
    <t>№ п/п</t>
  </si>
  <si>
    <t>Адрес жилого дома</t>
  </si>
  <si>
    <t>ул. Белинского, 93а</t>
  </si>
  <si>
    <t>ул. Белинского, 101</t>
  </si>
  <si>
    <t>ул. Белинского, 121</t>
  </si>
  <si>
    <t>ул. Белинского, 126</t>
  </si>
  <si>
    <t>ул. 8 Марта, 32</t>
  </si>
  <si>
    <t>ул. 8 Марта, 36</t>
  </si>
  <si>
    <t>ул. 8 Марта, 38</t>
  </si>
  <si>
    <t>ул. 8 Марта, 40</t>
  </si>
  <si>
    <t>ул. 8 Марта, 42</t>
  </si>
  <si>
    <t>ул. 8 Марта, 43</t>
  </si>
  <si>
    <t>ул. 8 Марта, 44</t>
  </si>
  <si>
    <t>ул. 8 Марта, 46</t>
  </si>
  <si>
    <t>ул. 8 Марта, 48</t>
  </si>
  <si>
    <t>ул. 8 Марта, 50</t>
  </si>
  <si>
    <t>ул. 8 Марта, 52</t>
  </si>
  <si>
    <t>ул. 8 Марта, 54</t>
  </si>
  <si>
    <t>ул. 8 Марта, 56</t>
  </si>
  <si>
    <t>ул. 8 Марта, 58</t>
  </si>
  <si>
    <t>ул. 8 Марта, 60</t>
  </si>
  <si>
    <t>ул. 8 Марта, 70</t>
  </si>
  <si>
    <t>ул. 8 Марта 74</t>
  </si>
  <si>
    <t>ул. 8 Марта, 79</t>
  </si>
  <si>
    <t>ул. 9 Мая, 1</t>
  </si>
  <si>
    <t>ул. 9 Мая, 3</t>
  </si>
  <si>
    <t>ул. 9 Мая, 5</t>
  </si>
  <si>
    <t>ул. Горняков, 39</t>
  </si>
  <si>
    <t>ул. Горняков, 40</t>
  </si>
  <si>
    <t>пер. Герцена, 1</t>
  </si>
  <si>
    <t>пер. Герцена, 3</t>
  </si>
  <si>
    <t>пер. Герцена, 10</t>
  </si>
  <si>
    <t>пер. Герцена, 12</t>
  </si>
  <si>
    <t>пр. Декабристов, 10</t>
  </si>
  <si>
    <t>ул. Заречная, 2</t>
  </si>
  <si>
    <t>ул. Заречная, 4</t>
  </si>
  <si>
    <t>Железнод. поселок, 9</t>
  </si>
  <si>
    <t>ул. Куйбышева, 32</t>
  </si>
  <si>
    <t>ул. Куйбышева, 34</t>
  </si>
  <si>
    <t>ул. Куйбышева, 36</t>
  </si>
  <si>
    <t>ул. Куйбышева, 38</t>
  </si>
  <si>
    <t>ул. Куйбышева, 40</t>
  </si>
  <si>
    <t>ул. Куйбышева, 42</t>
  </si>
  <si>
    <t>ул. Куйбышева, 52</t>
  </si>
  <si>
    <t>ул. Колхозная, 43</t>
  </si>
  <si>
    <t>ул. Колхозная, 47</t>
  </si>
  <si>
    <t>ул. Колхозная, 49</t>
  </si>
  <si>
    <t>ул. Колхозная, 51</t>
  </si>
  <si>
    <t>ул. Колхозная, 53</t>
  </si>
  <si>
    <t>ул. Калинина, 22</t>
  </si>
  <si>
    <t>ул. Калинина, 28</t>
  </si>
  <si>
    <t>ул. Калинина, 69а</t>
  </si>
  <si>
    <t>ул. Карпинского, 11</t>
  </si>
  <si>
    <t>ул. Карпинского, 13</t>
  </si>
  <si>
    <t>ул. Карпинского, 15</t>
  </si>
  <si>
    <t>ул. Карпинского, 17</t>
  </si>
  <si>
    <t>ул. Карпинского, 18</t>
  </si>
  <si>
    <t>ул. Карпинского, 19</t>
  </si>
  <si>
    <t>ул. Карпинского, 20</t>
  </si>
  <si>
    <t>ул. Карпинского, 20а</t>
  </si>
  <si>
    <t>ул. Карпинского, 24</t>
  </si>
  <si>
    <t>ул. Карпинского, 26</t>
  </si>
  <si>
    <t>ул. Карпинского, 28</t>
  </si>
  <si>
    <t>ул. Карпинского, 30</t>
  </si>
  <si>
    <t>ул. Коммунаров, 5</t>
  </si>
  <si>
    <t>ул. Коммунаров, 47</t>
  </si>
  <si>
    <t>ул. Коммунаров, 49</t>
  </si>
  <si>
    <t>ул. Коммунаров, 51</t>
  </si>
  <si>
    <t>ул. Коммунаров, 50</t>
  </si>
  <si>
    <t>ул. Коммунаров, 53а</t>
  </si>
  <si>
    <t>ул. К. Маркса, 18</t>
  </si>
  <si>
    <t>ул. К. Маркса, 20</t>
  </si>
  <si>
    <t>ул. Клубная, 4</t>
  </si>
  <si>
    <t>ул. Ким, 16</t>
  </si>
  <si>
    <t>ул. Ким, 17</t>
  </si>
  <si>
    <t>ул. Луначарского, 32</t>
  </si>
  <si>
    <t>ул. Луначарского, 34</t>
  </si>
  <si>
    <t>ул. Луначарского, 36</t>
  </si>
  <si>
    <t>ул. Луначарского, 58</t>
  </si>
  <si>
    <t>ул. Луначарского, 59</t>
  </si>
  <si>
    <t>ул. Луначарского, 60</t>
  </si>
  <si>
    <t>ул. Луначарского, 61</t>
  </si>
  <si>
    <t>ул. Луначарского, 63</t>
  </si>
  <si>
    <t>ул. Луначарского, 65а</t>
  </si>
  <si>
    <t>ул. Луначарского, 69</t>
  </si>
  <si>
    <t>ул. Луначарского, 70</t>
  </si>
  <si>
    <t>ул. Луначарского, 72</t>
  </si>
  <si>
    <t>ул. Луначарского, 73</t>
  </si>
  <si>
    <t>ул. Луначарского, 74</t>
  </si>
  <si>
    <t>ул. Луначарского, 74а</t>
  </si>
  <si>
    <t>ул. Луначарского, 75</t>
  </si>
  <si>
    <t>ул. Луначарского, 76</t>
  </si>
  <si>
    <t>ул. Луначарского, 77</t>
  </si>
  <si>
    <t>ул. Луначарского, 78</t>
  </si>
  <si>
    <t>ул. Луначарского, 78а</t>
  </si>
  <si>
    <t>ул. Луначарского, 79</t>
  </si>
  <si>
    <t>ул. Луначарского, 79а</t>
  </si>
  <si>
    <t>ул. Луначарского, 80</t>
  </si>
  <si>
    <t>ул. Луначарского, 81</t>
  </si>
  <si>
    <t>ул. Луначарского, 82</t>
  </si>
  <si>
    <t>ул. Луначарского, 83</t>
  </si>
  <si>
    <t>ул. Луначарского, 84</t>
  </si>
  <si>
    <t>ул. Луначарского, 86</t>
  </si>
  <si>
    <t>ул. Луначарского, 87</t>
  </si>
  <si>
    <t>ул. Луначарского, 89</t>
  </si>
  <si>
    <t>ул. Луначарского, 90а</t>
  </si>
  <si>
    <t>ул. Луначарского, 91</t>
  </si>
  <si>
    <t>ул. Луначарского, 92</t>
  </si>
  <si>
    <t>ул. Луначарского, 93</t>
  </si>
  <si>
    <t>ул. Луначарского, 94</t>
  </si>
  <si>
    <t>ул. Луначарского, 102</t>
  </si>
  <si>
    <t>ул. Луначарского, 104</t>
  </si>
  <si>
    <t>ул. Луначарского, 106</t>
  </si>
  <si>
    <t>ул. Луначарского, 112</t>
  </si>
  <si>
    <t>ул. Луначарского, 114</t>
  </si>
  <si>
    <t>ул. Луначарского, 123</t>
  </si>
  <si>
    <t>ул. Луначарского, 124</t>
  </si>
  <si>
    <t>ул. Луначарского, 126</t>
  </si>
  <si>
    <t>ул. Луначарского, 128</t>
  </si>
  <si>
    <t>ул. Луначарского, 130</t>
  </si>
  <si>
    <t>ул. Лесопильная, 8</t>
  </si>
  <si>
    <t>ул. Лесопильная, 12</t>
  </si>
  <si>
    <t>ул. Лесопильная, 16</t>
  </si>
  <si>
    <t>ул. Лесопильная, 18</t>
  </si>
  <si>
    <t>ул. Лесопильная, 44</t>
  </si>
  <si>
    <t>ул. Лесопильная, 61</t>
  </si>
  <si>
    <t>ул. Лесопильная, 63</t>
  </si>
  <si>
    <t>ул. Лесопильная, 65</t>
  </si>
  <si>
    <t>ул. Лесопильная, 67</t>
  </si>
  <si>
    <t>ул. Лесопильная, 69</t>
  </si>
  <si>
    <t>ул. Лесопильная, 71</t>
  </si>
  <si>
    <t>ул. Лесопильная, 137</t>
  </si>
  <si>
    <t>ул. Лесопильная, 139</t>
  </si>
  <si>
    <t>ул. Лермонтова, 1</t>
  </si>
  <si>
    <t>ул. Лермонтова, 2</t>
  </si>
  <si>
    <t>ул. Лермонтова, 3</t>
  </si>
  <si>
    <t>ул. Лермонтова, 4</t>
  </si>
  <si>
    <t>ул. Лермонтова, 5</t>
  </si>
  <si>
    <t>ул. Лермонтова, 6</t>
  </si>
  <si>
    <t>ул. Лермонтова, 7</t>
  </si>
  <si>
    <t>ул. Лермонтова, 8</t>
  </si>
  <si>
    <t>ул. Лермонтова, 9</t>
  </si>
  <si>
    <t>ул. Лермонтова, 10</t>
  </si>
  <si>
    <t>ул. Лермонтова, 11</t>
  </si>
  <si>
    <t>ул. Лермонтова, 12</t>
  </si>
  <si>
    <t>ул. Лермонтова, 13А</t>
  </si>
  <si>
    <t>ул. Лермонтова, 14</t>
  </si>
  <si>
    <t>ул. Лермонтова, 15</t>
  </si>
  <si>
    <t>ул. Лермонтова, 17</t>
  </si>
  <si>
    <t>ул. Ленина, 44</t>
  </si>
  <si>
    <t>ул. Ленина, 46</t>
  </si>
  <si>
    <t>ул. Ленина, 48</t>
  </si>
  <si>
    <t>ул. Ленина, 59</t>
  </si>
  <si>
    <t>ул. Ленина, 76</t>
  </si>
  <si>
    <t>ул. Ленина, 80</t>
  </si>
  <si>
    <t>ул. Ленина, 82</t>
  </si>
  <si>
    <t>ул. Ленина, 82А</t>
  </si>
  <si>
    <t>ул. Ленина, 84</t>
  </si>
  <si>
    <t>ул. Ленина, 86</t>
  </si>
  <si>
    <t>ул. Ленина, 89</t>
  </si>
  <si>
    <t>ул. Ленина, 90А</t>
  </si>
  <si>
    <t>ул. Ленина, 91</t>
  </si>
  <si>
    <t>ул. Ленина, 92</t>
  </si>
  <si>
    <t>ул. Ленина, 92А</t>
  </si>
  <si>
    <t>ул. Ленина, 93</t>
  </si>
  <si>
    <t>ул. Ленина, 94</t>
  </si>
  <si>
    <t>ул. Ленина, 94А</t>
  </si>
  <si>
    <t>ул. Ленина, 95</t>
  </si>
  <si>
    <t>ул. Ленина, 96</t>
  </si>
  <si>
    <t>ул. Ленина, 97</t>
  </si>
  <si>
    <t>ул. Ленина, 98</t>
  </si>
  <si>
    <t>ул. Ленина, 99</t>
  </si>
  <si>
    <t>ул. Ленина, 100</t>
  </si>
  <si>
    <t>ул. Ленина, 100А</t>
  </si>
  <si>
    <t>ул. Ленина, 101</t>
  </si>
  <si>
    <t>ул. Ленина, 103</t>
  </si>
  <si>
    <t>ул. Ленина, 104</t>
  </si>
  <si>
    <t>ул. Ленина, 105</t>
  </si>
  <si>
    <t>ул. Ленина, 106</t>
  </si>
  <si>
    <t>ул. Ленина, 107</t>
  </si>
  <si>
    <t>ул. Ленина, 109</t>
  </si>
  <si>
    <t>ул. Ленина, 110</t>
  </si>
  <si>
    <t>ул. Ленина, 111</t>
  </si>
  <si>
    <t>ул. Ленина, 113</t>
  </si>
  <si>
    <t>ул. Ленина, 114</t>
  </si>
  <si>
    <t>ул. Ленина, 115</t>
  </si>
  <si>
    <t>ул. Ленина, 117</t>
  </si>
  <si>
    <t>ул. Ленина, 119</t>
  </si>
  <si>
    <t>ул. Ленина, 120</t>
  </si>
  <si>
    <t>ул. Ленина, 121</t>
  </si>
  <si>
    <t>ул. Ленина, 122</t>
  </si>
  <si>
    <t>ул. Ленина, 123</t>
  </si>
  <si>
    <t>ул. Ленина, 124</t>
  </si>
  <si>
    <t>ул. Ленина, 127</t>
  </si>
  <si>
    <t>ул. Ленина, 131</t>
  </si>
  <si>
    <t>ул. Малышева, 2б</t>
  </si>
  <si>
    <t>ул. Малышева, 16-1</t>
  </si>
  <si>
    <t>ул. Малышева, 16-2,3,4</t>
  </si>
  <si>
    <t>ул. Малышева, 18</t>
  </si>
  <si>
    <t>ул. Малышева, 20</t>
  </si>
  <si>
    <t>ул. Малышева, 45</t>
  </si>
  <si>
    <t>ул. Малышева, 47</t>
  </si>
  <si>
    <t>ул. Малышева, 49</t>
  </si>
  <si>
    <t>ул. М. Горького, 1</t>
  </si>
  <si>
    <t>ул. М. Горького, 2</t>
  </si>
  <si>
    <t>ул. М. Горького, 2А</t>
  </si>
  <si>
    <t>ул. М. Горького, 3</t>
  </si>
  <si>
    <t>ул. М. Горького, 4</t>
  </si>
  <si>
    <t>ул. М. Горького, 4А</t>
  </si>
  <si>
    <t>ул. М. Горького, 5</t>
  </si>
  <si>
    <t>ул. М. Горького, 6</t>
  </si>
  <si>
    <t>ул. М. Горького, 6А</t>
  </si>
  <si>
    <t>ул. М. Горького, 7</t>
  </si>
  <si>
    <t>ул. М. Горького, 8</t>
  </si>
  <si>
    <t>ул. М. Горького, 10</t>
  </si>
  <si>
    <t>ул. М. Горького, 12</t>
  </si>
  <si>
    <t>ул. М. Горького, 13</t>
  </si>
  <si>
    <t>ул. М. Горького, 29</t>
  </si>
  <si>
    <t>ул. Мира, 4</t>
  </si>
  <si>
    <t>ул. Мира, 5</t>
  </si>
  <si>
    <t>ул. Мира, 6</t>
  </si>
  <si>
    <t>ул. Мира, 7</t>
  </si>
  <si>
    <t>ул. Мира, 8</t>
  </si>
  <si>
    <t>ул. Мира, 16</t>
  </si>
  <si>
    <t>ул. Мира, 18</t>
  </si>
  <si>
    <t>ул. Мира, 20</t>
  </si>
  <si>
    <t>ул. Мира, 26</t>
  </si>
  <si>
    <t>ул. Мира, 34</t>
  </si>
  <si>
    <t>ул. Мира, 36</t>
  </si>
  <si>
    <t>ул. Мира, 36А</t>
  </si>
  <si>
    <t>ул. Мира, 38</t>
  </si>
  <si>
    <t>ул. Мира, 38А</t>
  </si>
  <si>
    <t>ул. Мира, 40</t>
  </si>
  <si>
    <t>ул. Мира, 42</t>
  </si>
  <si>
    <t>ул. Мира, 44</t>
  </si>
  <si>
    <t>ул. Мира, 45</t>
  </si>
  <si>
    <t>ул. Мира, 45А</t>
  </si>
  <si>
    <t>ул. Мира, 48</t>
  </si>
  <si>
    <t>ул. Мира, 49</t>
  </si>
  <si>
    <t>ул. Мира, 50</t>
  </si>
  <si>
    <t>ул. Мира, 50А</t>
  </si>
  <si>
    <t>ул. Мира, 51</t>
  </si>
  <si>
    <t>ул. Мира, 52</t>
  </si>
  <si>
    <t>ул. Мира, 53</t>
  </si>
  <si>
    <t>ул. Мира, 54</t>
  </si>
  <si>
    <t>ул. Мира, 54А</t>
  </si>
  <si>
    <t>ул. Мира, 55</t>
  </si>
  <si>
    <t>ул. Мира, 56</t>
  </si>
  <si>
    <t>ул. Мира, 57</t>
  </si>
  <si>
    <t>ул. Мира, 59</t>
  </si>
  <si>
    <t>ул. Мира, 62</t>
  </si>
  <si>
    <t>ул. Мира, 65</t>
  </si>
  <si>
    <t>ул. Мира, 65А</t>
  </si>
  <si>
    <t>ул. Мира, 66</t>
  </si>
  <si>
    <t>ул. Мира, 67</t>
  </si>
  <si>
    <t>ул. Мира, 68</t>
  </si>
  <si>
    <t>ул. Мира, 70</t>
  </si>
  <si>
    <t>ул. Мира, 72</t>
  </si>
  <si>
    <t>ул. Мира, 74</t>
  </si>
  <si>
    <t>ул. Мира, 76</t>
  </si>
  <si>
    <t>ул. Мира, 80</t>
  </si>
  <si>
    <t>ул. Мира, 81</t>
  </si>
  <si>
    <t>ул. Мира, 83</t>
  </si>
  <si>
    <t>ул. Мира, 84</t>
  </si>
  <si>
    <t>ул. Мира, 85</t>
  </si>
  <si>
    <t>ул. Мира, 87</t>
  </si>
  <si>
    <t>ул. Мира, 89</t>
  </si>
  <si>
    <t>ул. Мира, 91</t>
  </si>
  <si>
    <t>ул. Мира, 93</t>
  </si>
  <si>
    <t>ул. Мира, 95</t>
  </si>
  <si>
    <t>ул. Мира, 97</t>
  </si>
  <si>
    <t>ул. Некрасова, 41</t>
  </si>
  <si>
    <t>ул. Некрасова, 81</t>
  </si>
  <si>
    <t>ул. Некрасова, 83</t>
  </si>
  <si>
    <t>ул. Некрасова, 85</t>
  </si>
  <si>
    <t>пр. Нахимова, 15</t>
  </si>
  <si>
    <t>пр. Нахимова, 15а</t>
  </si>
  <si>
    <t>пр. Нахимова, 17</t>
  </si>
  <si>
    <t>пр. Нахимова, 17а</t>
  </si>
  <si>
    <t>пр. Нахимова, 19</t>
  </si>
  <si>
    <t>пр. Нахимова, 19а</t>
  </si>
  <si>
    <t>пр. Нахимова, 20</t>
  </si>
  <si>
    <t>пр. Нахимова, 22</t>
  </si>
  <si>
    <t>пр. Нахимова, 24</t>
  </si>
  <si>
    <t>пр. Нахимова, 26</t>
  </si>
  <si>
    <t>пр. Нахимова, 28</t>
  </si>
  <si>
    <t>ул. Октябрьская, 12</t>
  </si>
  <si>
    <t>ул. Осипенко, 47</t>
  </si>
  <si>
    <t>ул. Осипенко, 48</t>
  </si>
  <si>
    <t>ул. Осипенко, 49</t>
  </si>
  <si>
    <t>ул. Первомайская, 42</t>
  </si>
  <si>
    <t>ул. Первомайская, 61</t>
  </si>
  <si>
    <t>ул. Пролетарская, 66</t>
  </si>
  <si>
    <t>ул. Пролетарская, 69</t>
  </si>
  <si>
    <t>ул. Пролетарская, 71</t>
  </si>
  <si>
    <t>ул. Пушкина, 5</t>
  </si>
  <si>
    <t>ул. Пушкина, 7</t>
  </si>
  <si>
    <t>ул. Пушкина, 16</t>
  </si>
  <si>
    <t>ул. Почтамтская, 23</t>
  </si>
  <si>
    <t>ул. Почтамтская, 25</t>
  </si>
  <si>
    <t>ул. Почтамтская, 33</t>
  </si>
  <si>
    <t>ул. Попова, 3</t>
  </si>
  <si>
    <t>ул. Попова, 4</t>
  </si>
  <si>
    <t>ул. Попова, 5</t>
  </si>
  <si>
    <t>ул. Попова, 6</t>
  </si>
  <si>
    <t>ул. Попова, 6А</t>
  </si>
  <si>
    <t>ул. Попова, 8</t>
  </si>
  <si>
    <t>ул. Попова, 9</t>
  </si>
  <si>
    <t>ул. Попова, 11</t>
  </si>
  <si>
    <t>ул. Попова, 12</t>
  </si>
  <si>
    <t>ул. Попова, 12А</t>
  </si>
  <si>
    <t>ул. Попова, 14</t>
  </si>
  <si>
    <t>ул. Свердлова, 1</t>
  </si>
  <si>
    <t>ул. Свердлова, 3</t>
  </si>
  <si>
    <t>ул. Свердлова, 4</t>
  </si>
  <si>
    <t>ул. Свердлова, 6</t>
  </si>
  <si>
    <t>ул. Свердлова, 6А</t>
  </si>
  <si>
    <t>ул. Свердлова, 7</t>
  </si>
  <si>
    <t>ул. Свердлова, 8</t>
  </si>
  <si>
    <t>ул. Свердлова, 14</t>
  </si>
  <si>
    <t>ул. Советская, 96</t>
  </si>
  <si>
    <t>ул. Советская, 115</t>
  </si>
  <si>
    <t>ул. Советская, 117</t>
  </si>
  <si>
    <t>ул. Советская, 119</t>
  </si>
  <si>
    <t>ул. Советская, 121</t>
  </si>
  <si>
    <t>ул. Советская, 123</t>
  </si>
  <si>
    <t>ул. Советская, 125</t>
  </si>
  <si>
    <t>ул. Советская, 127</t>
  </si>
  <si>
    <t>ул. Свободы, 40</t>
  </si>
  <si>
    <t>ул. Свободы, 73</t>
  </si>
  <si>
    <t>ул. Свободы, 104</t>
  </si>
  <si>
    <t>ул. Свободы, 139</t>
  </si>
  <si>
    <t>ул. Свободы, 141</t>
  </si>
  <si>
    <t>ул. Серова, 13</t>
  </si>
  <si>
    <t>ул. Серова, 17</t>
  </si>
  <si>
    <t>ул. Серова, 19</t>
  </si>
  <si>
    <t>ул. Серова, 23</t>
  </si>
  <si>
    <t>ул. Трудовая, 40</t>
  </si>
  <si>
    <t>ул. Угольщиков, 75</t>
  </si>
  <si>
    <t>ул. Угольщиков, 77</t>
  </si>
  <si>
    <t>ул. Угольщиков, 79</t>
  </si>
  <si>
    <t>ул. Угольщиков, 81</t>
  </si>
  <si>
    <t>ул. Уральская, 40</t>
  </si>
  <si>
    <t>ул. Чайковского, 44а</t>
  </si>
  <si>
    <t>ул. Чайковского, 46</t>
  </si>
  <si>
    <t>ул. Чайковского, 48-3,4</t>
  </si>
  <si>
    <t>ул. Чайковского, 147</t>
  </si>
  <si>
    <t>ул. Чернышевского, 2</t>
  </si>
  <si>
    <t>ул. Чернышевского, 4</t>
  </si>
  <si>
    <t>ул. Чернышевского, 6</t>
  </si>
  <si>
    <t>ул. Чернышевского, 40</t>
  </si>
  <si>
    <t>ул. Челюскинцев, 40</t>
  </si>
  <si>
    <t>пер. Школьный, 1</t>
  </si>
  <si>
    <t>пер. Школьный, 2</t>
  </si>
  <si>
    <t>пер. Школьный, 4</t>
  </si>
  <si>
    <t>пер. Школьный, 6</t>
  </si>
  <si>
    <t>ул. Федорова, 1</t>
  </si>
  <si>
    <t>ул. Федорова, 3</t>
  </si>
  <si>
    <t>ул. 2 Южная, 1а</t>
  </si>
  <si>
    <t>ул. 8 Марта, 66</t>
  </si>
  <si>
    <t>ул. 8 Марта, 68</t>
  </si>
  <si>
    <t>ул. Мира, 64</t>
  </si>
  <si>
    <t>ул. Луначарского, 65</t>
  </si>
  <si>
    <t>ул. Октябрьская, 1</t>
  </si>
  <si>
    <t>ул. Октябрьская, 9</t>
  </si>
  <si>
    <t>общая</t>
  </si>
  <si>
    <t>площадь</t>
  </si>
  <si>
    <t>годовой</t>
  </si>
  <si>
    <t>план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</si>
  <si>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</si>
  <si>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</si>
  <si>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</si>
  <si>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</si>
  <si>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</si>
  <si>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</si>
  <si>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</si>
  <si>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 муниципальный ж/ф:</t>
  </si>
  <si>
    <t>сентябрь</t>
  </si>
  <si>
    <t>октябрь</t>
  </si>
  <si>
    <t>ноябрь</t>
  </si>
  <si>
    <t>декабрь</t>
  </si>
  <si>
    <t xml:space="preserve">остаток </t>
  </si>
  <si>
    <t>на 01.01.15.</t>
  </si>
  <si>
    <t>январь</t>
  </si>
  <si>
    <t>тариф</t>
  </si>
  <si>
    <t>ул. Мира 14</t>
  </si>
  <si>
    <t>ул. Ленина 118</t>
  </si>
  <si>
    <t>ул. Серова 15</t>
  </si>
  <si>
    <t>ул. Почтамтская 31</t>
  </si>
  <si>
    <t>ул. Луначарского, 128а</t>
  </si>
  <si>
    <t>тбо</t>
  </si>
  <si>
    <t>жбо</t>
  </si>
  <si>
    <t>упр.</t>
  </si>
  <si>
    <t>1 пол.</t>
  </si>
  <si>
    <t>2пол.</t>
  </si>
  <si>
    <t xml:space="preserve">тариф без </t>
  </si>
  <si>
    <t>тбо,жбо,упр.</t>
  </si>
  <si>
    <t>план без</t>
  </si>
  <si>
    <t>долг за</t>
  </si>
  <si>
    <t>2013год</t>
  </si>
  <si>
    <t>план с учет.</t>
  </si>
  <si>
    <t>долга</t>
  </si>
  <si>
    <t>работы</t>
  </si>
  <si>
    <t>стор.орган.</t>
  </si>
  <si>
    <t>фев</t>
  </si>
  <si>
    <t>мар</t>
  </si>
  <si>
    <t>апр</t>
  </si>
  <si>
    <t>авг</t>
  </si>
  <si>
    <t>сен</t>
  </si>
  <si>
    <t>окт</t>
  </si>
  <si>
    <t>нояб</t>
  </si>
  <si>
    <t>дек</t>
  </si>
  <si>
    <t xml:space="preserve">Выполнено </t>
  </si>
  <si>
    <t>за год</t>
  </si>
  <si>
    <t>своими</t>
  </si>
  <si>
    <t>силами</t>
  </si>
  <si>
    <t>ул. Почтамтская 35</t>
  </si>
  <si>
    <t>Расход средств по текущему ремонту за 2014год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</si>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</sst>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6"/>
  <sheetViews>
    <sheetView tabSelected="1" workbookViewId="0" topLeftCell="A1">
      <pane xSplit="3" ySplit="4" topLeftCell="AB28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8" sqref="A298:IV298"/>
    </sheetView>
  </sheetViews>
  <sheetFormatPr defaultColWidth="9.140625" defaultRowHeight="12.75"/>
  <cols>
    <col min="1" max="1" width="6.00390625" style="0" customWidth="1"/>
    <col min="2" max="2" width="20.421875" style="0" customWidth="1"/>
    <col min="3" max="3" width="11.00390625" style="0" customWidth="1"/>
    <col min="4" max="4" width="13.28125" style="0" customWidth="1"/>
    <col min="5" max="5" width="5.8515625" style="0" customWidth="1"/>
    <col min="6" max="9" width="6.28125" style="0" customWidth="1"/>
    <col min="10" max="10" width="6.57421875" style="0" customWidth="1"/>
    <col min="11" max="11" width="5.7109375" style="0" customWidth="1"/>
    <col min="12" max="12" width="6.7109375" style="0" customWidth="1"/>
    <col min="13" max="13" width="9.28125" style="0" customWidth="1"/>
    <col min="14" max="14" width="12.7109375" style="0" customWidth="1"/>
    <col min="15" max="15" width="10.57421875" style="0" customWidth="1"/>
    <col min="16" max="16" width="11.57421875" style="0" customWidth="1"/>
    <col min="17" max="24" width="13.57421875" style="0" customWidth="1"/>
    <col min="25" max="25" width="11.57421875" style="0" customWidth="1"/>
    <col min="26" max="26" width="12.00390625" style="0" customWidth="1"/>
    <col min="27" max="27" width="13.140625" style="0" customWidth="1"/>
    <col min="28" max="29" width="11.7109375" style="0" customWidth="1"/>
    <col min="30" max="30" width="10.57421875" style="0" customWidth="1"/>
    <col min="31" max="31" width="13.28125" style="0" customWidth="1"/>
    <col min="32" max="32" width="13.57421875" style="0" customWidth="1"/>
  </cols>
  <sheetData>
    <row r="1" spans="1:29" ht="14.25" customHeight="1">
      <c r="A1" s="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"/>
      <c r="T1" s="2"/>
      <c r="U1" s="23" t="s">
        <v>417</v>
      </c>
      <c r="V1" s="23"/>
      <c r="W1" s="23"/>
      <c r="X1" s="23"/>
      <c r="Y1" s="2"/>
      <c r="Z1" s="2"/>
      <c r="AA1" s="2"/>
      <c r="AB1" s="2"/>
      <c r="AC1" s="2"/>
    </row>
    <row r="2" spans="1:32" ht="12.75" customHeight="1">
      <c r="A2" s="5" t="s">
        <v>0</v>
      </c>
      <c r="B2" s="5" t="s">
        <v>1</v>
      </c>
      <c r="C2" s="5" t="s">
        <v>365</v>
      </c>
      <c r="D2" s="5" t="s">
        <v>367</v>
      </c>
      <c r="E2" s="25" t="s">
        <v>384</v>
      </c>
      <c r="F2" s="26"/>
      <c r="G2" s="25" t="s">
        <v>391</v>
      </c>
      <c r="H2" s="26"/>
      <c r="I2" s="25" t="s">
        <v>390</v>
      </c>
      <c r="J2" s="26"/>
      <c r="K2" s="25" t="s">
        <v>392</v>
      </c>
      <c r="L2" s="26"/>
      <c r="M2" s="5" t="s">
        <v>395</v>
      </c>
      <c r="N2" s="5" t="s">
        <v>397</v>
      </c>
      <c r="O2" s="5" t="s">
        <v>398</v>
      </c>
      <c r="P2" s="5" t="s">
        <v>400</v>
      </c>
      <c r="Q2" s="3" t="s">
        <v>383</v>
      </c>
      <c r="R2" s="3" t="s">
        <v>369</v>
      </c>
      <c r="S2" s="3" t="s">
        <v>370</v>
      </c>
      <c r="T2" s="3" t="s">
        <v>371</v>
      </c>
      <c r="U2" s="3" t="s">
        <v>372</v>
      </c>
      <c r="V2" s="3" t="s">
        <v>373</v>
      </c>
      <c r="W2" s="3" t="s">
        <v>374</v>
      </c>
      <c r="X2" s="3" t="s">
        <v>375</v>
      </c>
      <c r="Y2" s="3" t="s">
        <v>377</v>
      </c>
      <c r="Z2" s="3" t="s">
        <v>378</v>
      </c>
      <c r="AA2" s="3" t="s">
        <v>379</v>
      </c>
      <c r="AB2" s="3" t="s">
        <v>380</v>
      </c>
      <c r="AC2" s="3" t="s">
        <v>412</v>
      </c>
      <c r="AD2" s="3" t="s">
        <v>414</v>
      </c>
      <c r="AE2" s="3" t="s">
        <v>402</v>
      </c>
      <c r="AF2" s="3" t="s">
        <v>381</v>
      </c>
    </row>
    <row r="3" spans="1:32" ht="12.75">
      <c r="A3" s="18"/>
      <c r="B3" s="18"/>
      <c r="C3" s="18" t="s">
        <v>366</v>
      </c>
      <c r="D3" s="18" t="s">
        <v>368</v>
      </c>
      <c r="E3" s="5" t="s">
        <v>393</v>
      </c>
      <c r="F3" s="5" t="s">
        <v>394</v>
      </c>
      <c r="G3" s="5" t="s">
        <v>393</v>
      </c>
      <c r="H3" s="5" t="s">
        <v>394</v>
      </c>
      <c r="I3" s="5" t="s">
        <v>393</v>
      </c>
      <c r="J3" s="5" t="s">
        <v>394</v>
      </c>
      <c r="K3" s="5" t="s">
        <v>393</v>
      </c>
      <c r="L3" s="5" t="s">
        <v>394</v>
      </c>
      <c r="M3" s="18" t="s">
        <v>396</v>
      </c>
      <c r="N3" s="18" t="s">
        <v>396</v>
      </c>
      <c r="O3" s="18" t="s">
        <v>399</v>
      </c>
      <c r="P3" s="18" t="s">
        <v>401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 t="s">
        <v>413</v>
      </c>
      <c r="AD3" s="19" t="s">
        <v>415</v>
      </c>
      <c r="AE3" s="19" t="s">
        <v>403</v>
      </c>
      <c r="AF3" s="19" t="s">
        <v>382</v>
      </c>
    </row>
    <row r="4" spans="1:3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7">
        <v>1</v>
      </c>
      <c r="B5" s="7" t="s">
        <v>36</v>
      </c>
      <c r="C5" s="15">
        <v>411.9</v>
      </c>
      <c r="D5" s="15">
        <v>43595.5</v>
      </c>
      <c r="E5" s="13">
        <v>13.32</v>
      </c>
      <c r="F5" s="13">
        <v>14.28</v>
      </c>
      <c r="G5" s="13">
        <v>1.2</v>
      </c>
      <c r="H5" s="13">
        <v>1.56</v>
      </c>
      <c r="I5" s="13">
        <v>1.16</v>
      </c>
      <c r="J5" s="13">
        <v>1.2</v>
      </c>
      <c r="K5" s="13">
        <v>2.36</v>
      </c>
      <c r="L5" s="13">
        <v>2.48</v>
      </c>
      <c r="M5" s="13">
        <f aca="true" t="shared" si="0" ref="M5:M68">(E5+F5)*6-(G5+H5)*6-(I5+J5)*6-(K5+L5)*6</f>
        <v>105.84000000000003</v>
      </c>
      <c r="N5" s="13">
        <f aca="true" t="shared" si="1" ref="N5:N68">M5*C5</f>
        <v>43595.496000000014</v>
      </c>
      <c r="O5" s="13"/>
      <c r="P5" s="8">
        <f aca="true" t="shared" si="2" ref="P5:P68">N5-O5</f>
        <v>43595.496000000014</v>
      </c>
      <c r="Q5" s="13">
        <v>1627.01</v>
      </c>
      <c r="R5" s="13">
        <v>2068.705</v>
      </c>
      <c r="S5" s="15">
        <v>1627.005</v>
      </c>
      <c r="T5" s="15">
        <v>1905.63</v>
      </c>
      <c r="U5" s="15">
        <v>1627.01</v>
      </c>
      <c r="V5" s="15">
        <v>1627.01</v>
      </c>
      <c r="W5" s="15">
        <v>2008.99</v>
      </c>
      <c r="X5" s="15">
        <v>2189.94</v>
      </c>
      <c r="Y5" s="15">
        <v>1713.5</v>
      </c>
      <c r="Z5" s="15">
        <v>2059.02</v>
      </c>
      <c r="AA5" s="15">
        <v>1713.5</v>
      </c>
      <c r="AB5" s="15">
        <v>1713.504</v>
      </c>
      <c r="AC5" s="9">
        <f aca="true" t="shared" si="3" ref="AC5:AC68">SUM(Q5:AB5)</f>
        <v>21880.824000000004</v>
      </c>
      <c r="AD5" s="15"/>
      <c r="AE5" s="9"/>
      <c r="AF5" s="9">
        <f aca="true" t="shared" si="4" ref="AF5:AF68">P5-AC5-AD5-AE5</f>
        <v>21714.67200000001</v>
      </c>
    </row>
    <row r="6" spans="1:32" ht="12.75">
      <c r="A6" s="7">
        <v>2</v>
      </c>
      <c r="B6" s="10" t="s">
        <v>29</v>
      </c>
      <c r="C6" s="15">
        <v>171.3</v>
      </c>
      <c r="D6" s="15">
        <v>3689.8</v>
      </c>
      <c r="E6" s="13">
        <v>5.27</v>
      </c>
      <c r="F6" s="13">
        <v>5.52</v>
      </c>
      <c r="G6" s="13"/>
      <c r="H6" s="13"/>
      <c r="I6" s="13">
        <v>1.16</v>
      </c>
      <c r="J6" s="13">
        <v>1.2</v>
      </c>
      <c r="K6" s="13">
        <v>2.36</v>
      </c>
      <c r="L6" s="13">
        <v>2.48</v>
      </c>
      <c r="M6" s="13">
        <f t="shared" si="0"/>
        <v>21.54</v>
      </c>
      <c r="N6" s="13">
        <f t="shared" si="1"/>
        <v>3689.802</v>
      </c>
      <c r="O6" s="13"/>
      <c r="P6" s="8">
        <f t="shared" si="2"/>
        <v>3689.802</v>
      </c>
      <c r="Q6" s="13">
        <v>299.78</v>
      </c>
      <c r="R6" s="13">
        <v>299.775</v>
      </c>
      <c r="S6" s="15">
        <v>299.775</v>
      </c>
      <c r="T6" s="15">
        <v>299.78</v>
      </c>
      <c r="U6" s="15">
        <v>299.78</v>
      </c>
      <c r="V6" s="15">
        <v>299.78</v>
      </c>
      <c r="W6" s="15">
        <v>315.19</v>
      </c>
      <c r="X6" s="15">
        <v>315.19</v>
      </c>
      <c r="Y6" s="15">
        <v>315.19</v>
      </c>
      <c r="Z6" s="15">
        <v>315.19</v>
      </c>
      <c r="AA6" s="15">
        <v>315.19</v>
      </c>
      <c r="AB6" s="15">
        <v>315.192</v>
      </c>
      <c r="AC6" s="9">
        <f t="shared" si="3"/>
        <v>3689.812</v>
      </c>
      <c r="AD6" s="15"/>
      <c r="AE6" s="9"/>
      <c r="AF6" s="9">
        <f t="shared" si="4"/>
        <v>-0.009999999999763531</v>
      </c>
    </row>
    <row r="7" spans="1:32" ht="12.75">
      <c r="A7" s="7">
        <v>3</v>
      </c>
      <c r="B7" s="10" t="s">
        <v>31</v>
      </c>
      <c r="C7" s="15">
        <v>177.5</v>
      </c>
      <c r="D7" s="15">
        <v>3823.35</v>
      </c>
      <c r="E7" s="13">
        <v>5.27</v>
      </c>
      <c r="F7" s="13">
        <v>5.52</v>
      </c>
      <c r="G7" s="13"/>
      <c r="H7" s="13"/>
      <c r="I7" s="13">
        <v>1.16</v>
      </c>
      <c r="J7" s="13">
        <v>1.2</v>
      </c>
      <c r="K7" s="13">
        <v>2.36</v>
      </c>
      <c r="L7" s="13">
        <v>2.48</v>
      </c>
      <c r="M7" s="13">
        <f t="shared" si="0"/>
        <v>21.54</v>
      </c>
      <c r="N7" s="13">
        <f t="shared" si="1"/>
        <v>3823.35</v>
      </c>
      <c r="O7" s="13"/>
      <c r="P7" s="8">
        <f t="shared" si="2"/>
        <v>3823.35</v>
      </c>
      <c r="Q7" s="13">
        <v>310.63</v>
      </c>
      <c r="R7" s="13">
        <v>310.625</v>
      </c>
      <c r="S7" s="15">
        <v>310.625</v>
      </c>
      <c r="T7" s="15">
        <v>310.63</v>
      </c>
      <c r="U7" s="15">
        <v>310.63</v>
      </c>
      <c r="V7" s="15">
        <v>310.63</v>
      </c>
      <c r="W7" s="15">
        <v>326.6</v>
      </c>
      <c r="X7" s="15">
        <v>326.6</v>
      </c>
      <c r="Y7" s="15">
        <v>326.6</v>
      </c>
      <c r="Z7" s="15">
        <v>326.6</v>
      </c>
      <c r="AA7" s="15">
        <v>326.6</v>
      </c>
      <c r="AB7" s="15">
        <v>326.6</v>
      </c>
      <c r="AC7" s="9">
        <f t="shared" si="3"/>
        <v>3823.3699999999994</v>
      </c>
      <c r="AD7" s="15"/>
      <c r="AE7" s="9"/>
      <c r="AF7" s="9">
        <f t="shared" si="4"/>
        <v>-0.019999999999527063</v>
      </c>
    </row>
    <row r="8" spans="1:32" ht="12.75">
      <c r="A8" s="7">
        <v>4</v>
      </c>
      <c r="B8" s="7" t="s">
        <v>32</v>
      </c>
      <c r="C8" s="15">
        <v>131</v>
      </c>
      <c r="D8" s="15">
        <v>9817.14</v>
      </c>
      <c r="E8" s="13">
        <v>9.61</v>
      </c>
      <c r="F8" s="13">
        <v>10.08</v>
      </c>
      <c r="G8" s="13"/>
      <c r="H8" s="13"/>
      <c r="I8" s="13">
        <v>1.16</v>
      </c>
      <c r="J8" s="13">
        <v>1.2</v>
      </c>
      <c r="K8" s="13">
        <v>2.36</v>
      </c>
      <c r="L8" s="13">
        <v>2.48</v>
      </c>
      <c r="M8" s="13">
        <f t="shared" si="0"/>
        <v>74.94</v>
      </c>
      <c r="N8" s="13">
        <f t="shared" si="1"/>
        <v>9817.14</v>
      </c>
      <c r="O8" s="13"/>
      <c r="P8" s="8">
        <f t="shared" si="2"/>
        <v>9817.14</v>
      </c>
      <c r="Q8" s="13">
        <v>391.5</v>
      </c>
      <c r="R8" s="13">
        <v>391.5</v>
      </c>
      <c r="S8" s="15">
        <v>391.5</v>
      </c>
      <c r="T8" s="15">
        <v>11912.67</v>
      </c>
      <c r="U8" s="15">
        <v>391.5</v>
      </c>
      <c r="V8" s="15">
        <v>608.5</v>
      </c>
      <c r="W8" s="15">
        <v>403.29</v>
      </c>
      <c r="X8" s="15">
        <v>735.35</v>
      </c>
      <c r="Y8" s="15">
        <v>403.29</v>
      </c>
      <c r="Z8" s="15">
        <v>403.29</v>
      </c>
      <c r="AA8" s="15">
        <v>403.29</v>
      </c>
      <c r="AB8" s="15">
        <v>403.29</v>
      </c>
      <c r="AC8" s="9">
        <f t="shared" si="3"/>
        <v>16838.970000000005</v>
      </c>
      <c r="AD8" s="15"/>
      <c r="AE8" s="9"/>
      <c r="AF8" s="9">
        <f t="shared" si="4"/>
        <v>-7021.830000000005</v>
      </c>
    </row>
    <row r="9" spans="1:32" ht="12.75">
      <c r="A9" s="7">
        <v>5</v>
      </c>
      <c r="B9" s="10" t="s">
        <v>30</v>
      </c>
      <c r="C9" s="15">
        <v>170.5</v>
      </c>
      <c r="D9" s="15">
        <v>3672.57</v>
      </c>
      <c r="E9" s="13">
        <v>5.27</v>
      </c>
      <c r="F9" s="13">
        <v>5.52</v>
      </c>
      <c r="G9" s="13"/>
      <c r="H9" s="13"/>
      <c r="I9" s="13">
        <v>1.16</v>
      </c>
      <c r="J9" s="13">
        <v>1.2</v>
      </c>
      <c r="K9" s="13">
        <v>2.36</v>
      </c>
      <c r="L9" s="13">
        <v>2.48</v>
      </c>
      <c r="M9" s="13">
        <f t="shared" si="0"/>
        <v>21.54</v>
      </c>
      <c r="N9" s="13">
        <f t="shared" si="1"/>
        <v>3672.5699999999997</v>
      </c>
      <c r="O9" s="13"/>
      <c r="P9" s="8">
        <f t="shared" si="2"/>
        <v>3672.5699999999997</v>
      </c>
      <c r="Q9" s="13">
        <v>298.38</v>
      </c>
      <c r="R9" s="13">
        <v>298.375</v>
      </c>
      <c r="S9" s="15">
        <v>298.375</v>
      </c>
      <c r="T9" s="15">
        <v>298.38</v>
      </c>
      <c r="U9" s="15">
        <v>298.38</v>
      </c>
      <c r="V9" s="15">
        <v>298.38</v>
      </c>
      <c r="W9" s="15">
        <v>313.72</v>
      </c>
      <c r="X9" s="15">
        <v>313.72</v>
      </c>
      <c r="Y9" s="15">
        <v>313.72</v>
      </c>
      <c r="Z9" s="15">
        <v>313.72</v>
      </c>
      <c r="AA9" s="15">
        <v>313.72</v>
      </c>
      <c r="AB9" s="15">
        <v>313.72</v>
      </c>
      <c r="AC9" s="9">
        <f t="shared" si="3"/>
        <v>3672.590000000001</v>
      </c>
      <c r="AD9" s="15"/>
      <c r="AE9" s="9"/>
      <c r="AF9" s="9">
        <f t="shared" si="4"/>
        <v>-0.020000000001346052</v>
      </c>
    </row>
    <row r="10" spans="1:32" ht="12.75">
      <c r="A10" s="7">
        <v>6</v>
      </c>
      <c r="B10" s="7" t="s">
        <v>352</v>
      </c>
      <c r="C10" s="15">
        <v>3411.5</v>
      </c>
      <c r="D10" s="15">
        <v>442012.61</v>
      </c>
      <c r="E10" s="13">
        <v>14.41</v>
      </c>
      <c r="F10" s="13">
        <v>15.14</v>
      </c>
      <c r="G10" s="13"/>
      <c r="H10" s="13"/>
      <c r="I10" s="13">
        <v>1.16</v>
      </c>
      <c r="J10" s="13">
        <v>1.2</v>
      </c>
      <c r="K10" s="13">
        <v>2.36</v>
      </c>
      <c r="L10" s="13">
        <v>2.48</v>
      </c>
      <c r="M10" s="13">
        <f t="shared" si="0"/>
        <v>134.10000000000002</v>
      </c>
      <c r="N10" s="13">
        <f t="shared" si="1"/>
        <v>457482.1500000001</v>
      </c>
      <c r="O10" s="13">
        <v>15469.54</v>
      </c>
      <c r="P10" s="8">
        <f t="shared" si="2"/>
        <v>442012.6100000001</v>
      </c>
      <c r="Q10" s="13">
        <v>37978.2</v>
      </c>
      <c r="R10" s="13">
        <v>37404.055</v>
      </c>
      <c r="S10" s="15">
        <v>56600.125</v>
      </c>
      <c r="T10" s="15">
        <v>17477.93</v>
      </c>
      <c r="U10" s="15">
        <v>26206.87</v>
      </c>
      <c r="V10" s="15">
        <v>37381.38</v>
      </c>
      <c r="W10" s="15">
        <v>68510.99</v>
      </c>
      <c r="X10" s="15">
        <v>71378.71</v>
      </c>
      <c r="Y10" s="15">
        <v>58284.79</v>
      </c>
      <c r="Z10" s="15">
        <v>24165.29</v>
      </c>
      <c r="AA10" s="15">
        <v>51420.01</v>
      </c>
      <c r="AB10" s="15">
        <v>21009.5</v>
      </c>
      <c r="AC10" s="9">
        <f t="shared" si="3"/>
        <v>507817.85</v>
      </c>
      <c r="AD10" s="15">
        <f>2961</f>
        <v>2961</v>
      </c>
      <c r="AE10" s="9"/>
      <c r="AF10" s="9">
        <f t="shared" si="4"/>
        <v>-68766.23999999987</v>
      </c>
    </row>
    <row r="11" spans="1:32" ht="12.75">
      <c r="A11" s="7">
        <v>7</v>
      </c>
      <c r="B11" s="10" t="s">
        <v>353</v>
      </c>
      <c r="C11" s="15">
        <v>527.4</v>
      </c>
      <c r="D11" s="15">
        <v>18448.45</v>
      </c>
      <c r="E11" s="13">
        <v>7.57</v>
      </c>
      <c r="F11" s="13">
        <v>8.22</v>
      </c>
      <c r="G11" s="13">
        <v>1.2</v>
      </c>
      <c r="H11" s="13">
        <v>1.56</v>
      </c>
      <c r="I11" s="13">
        <v>1.16</v>
      </c>
      <c r="J11" s="13">
        <v>1.2</v>
      </c>
      <c r="K11" s="13">
        <v>2.36</v>
      </c>
      <c r="L11" s="13">
        <v>2.48</v>
      </c>
      <c r="M11" s="13">
        <f t="shared" si="0"/>
        <v>34.98000000000001</v>
      </c>
      <c r="N11" s="13">
        <f t="shared" si="1"/>
        <v>18448.452000000005</v>
      </c>
      <c r="O11" s="13"/>
      <c r="P11" s="8">
        <f t="shared" si="2"/>
        <v>18448.452000000005</v>
      </c>
      <c r="Q11" s="13">
        <v>1169.14</v>
      </c>
      <c r="R11" s="13">
        <v>3706.12</v>
      </c>
      <c r="S11" s="15">
        <v>922.95</v>
      </c>
      <c r="T11" s="15">
        <v>922.95</v>
      </c>
      <c r="U11" s="15">
        <v>922.95</v>
      </c>
      <c r="V11" s="15">
        <v>922.95</v>
      </c>
      <c r="W11" s="15">
        <v>970.42</v>
      </c>
      <c r="X11" s="15">
        <v>970.42</v>
      </c>
      <c r="Y11" s="15">
        <v>970.42</v>
      </c>
      <c r="Z11" s="15">
        <v>970.42</v>
      </c>
      <c r="AA11" s="15">
        <v>4923.96</v>
      </c>
      <c r="AB11" s="15">
        <f>970.416+6733.39</f>
        <v>7703.8060000000005</v>
      </c>
      <c r="AC11" s="9">
        <f t="shared" si="3"/>
        <v>25076.506</v>
      </c>
      <c r="AD11" s="15"/>
      <c r="AE11" s="9"/>
      <c r="AF11" s="9">
        <f t="shared" si="4"/>
        <v>-6628.053999999996</v>
      </c>
    </row>
    <row r="12" spans="1:32" ht="12.75">
      <c r="A12" s="7">
        <v>8</v>
      </c>
      <c r="B12" s="10" t="s">
        <v>354</v>
      </c>
      <c r="C12" s="15">
        <v>514.7</v>
      </c>
      <c r="D12" s="15">
        <v>53.92</v>
      </c>
      <c r="E12" s="13">
        <v>5.27</v>
      </c>
      <c r="F12" s="13">
        <v>5.52</v>
      </c>
      <c r="G12" s="13"/>
      <c r="H12" s="13"/>
      <c r="I12" s="13">
        <v>1.16</v>
      </c>
      <c r="J12" s="13">
        <v>1.2</v>
      </c>
      <c r="K12" s="13">
        <v>2.36</v>
      </c>
      <c r="L12" s="13">
        <v>2.48</v>
      </c>
      <c r="M12" s="13">
        <f t="shared" si="0"/>
        <v>21.54</v>
      </c>
      <c r="N12" s="13">
        <f t="shared" si="1"/>
        <v>11086.638</v>
      </c>
      <c r="O12" s="13">
        <v>11032.72</v>
      </c>
      <c r="P12" s="8">
        <f t="shared" si="2"/>
        <v>53.918000000001484</v>
      </c>
      <c r="Q12" s="13">
        <v>900.73</v>
      </c>
      <c r="R12" s="13">
        <v>900.725</v>
      </c>
      <c r="S12" s="15">
        <v>900.725</v>
      </c>
      <c r="T12" s="15">
        <v>900.73</v>
      </c>
      <c r="U12" s="15">
        <v>900.73</v>
      </c>
      <c r="V12" s="15">
        <v>900.73</v>
      </c>
      <c r="W12" s="15">
        <v>947.05</v>
      </c>
      <c r="X12" s="15">
        <v>947.05</v>
      </c>
      <c r="Y12" s="15">
        <v>947.05</v>
      </c>
      <c r="Z12" s="15">
        <v>947.05</v>
      </c>
      <c r="AA12" s="15">
        <v>947.05</v>
      </c>
      <c r="AB12" s="15">
        <v>947.048</v>
      </c>
      <c r="AC12" s="9">
        <f t="shared" si="3"/>
        <v>11086.667999999998</v>
      </c>
      <c r="AD12" s="15"/>
      <c r="AE12" s="9"/>
      <c r="AF12" s="9">
        <f t="shared" si="4"/>
        <v>-11032.749999999996</v>
      </c>
    </row>
    <row r="13" spans="1:32" ht="12.75">
      <c r="A13" s="7">
        <v>9</v>
      </c>
      <c r="B13" s="10" t="s">
        <v>355</v>
      </c>
      <c r="C13" s="15">
        <v>532.7</v>
      </c>
      <c r="D13" s="15">
        <v>11474.36</v>
      </c>
      <c r="E13" s="13">
        <v>5.27</v>
      </c>
      <c r="F13" s="13">
        <v>5.52</v>
      </c>
      <c r="G13" s="13"/>
      <c r="H13" s="13"/>
      <c r="I13" s="13">
        <v>1.16</v>
      </c>
      <c r="J13" s="13">
        <v>1.2</v>
      </c>
      <c r="K13" s="13">
        <v>2.36</v>
      </c>
      <c r="L13" s="13">
        <v>2.48</v>
      </c>
      <c r="M13" s="13">
        <f t="shared" si="0"/>
        <v>21.54</v>
      </c>
      <c r="N13" s="13">
        <f t="shared" si="1"/>
        <v>11474.358</v>
      </c>
      <c r="O13" s="13"/>
      <c r="P13" s="8">
        <f t="shared" si="2"/>
        <v>11474.358</v>
      </c>
      <c r="Q13" s="13">
        <v>932.23</v>
      </c>
      <c r="R13" s="13">
        <v>932.225</v>
      </c>
      <c r="S13" s="15">
        <v>932.225</v>
      </c>
      <c r="T13" s="15">
        <v>932.23</v>
      </c>
      <c r="U13" s="15">
        <v>932.23</v>
      </c>
      <c r="V13" s="15">
        <v>932.23</v>
      </c>
      <c r="W13" s="15">
        <v>980.17</v>
      </c>
      <c r="X13" s="15">
        <v>980.17</v>
      </c>
      <c r="Y13" s="15">
        <v>980.17</v>
      </c>
      <c r="Z13" s="15">
        <v>980.17</v>
      </c>
      <c r="AA13" s="15">
        <v>980.17</v>
      </c>
      <c r="AB13" s="15">
        <v>980.168</v>
      </c>
      <c r="AC13" s="9">
        <f t="shared" si="3"/>
        <v>11474.387999999999</v>
      </c>
      <c r="AD13" s="15"/>
      <c r="AE13" s="9"/>
      <c r="AF13" s="9">
        <f t="shared" si="4"/>
        <v>-0.029999999998835847</v>
      </c>
    </row>
    <row r="14" spans="1:32" ht="12.75">
      <c r="A14" s="7">
        <v>10</v>
      </c>
      <c r="B14" s="7" t="s">
        <v>33</v>
      </c>
      <c r="C14" s="15">
        <v>605.9</v>
      </c>
      <c r="D14" s="15">
        <v>42806.85</v>
      </c>
      <c r="E14" s="13">
        <v>13.08</v>
      </c>
      <c r="F14" s="13">
        <v>13.74</v>
      </c>
      <c r="G14" s="13"/>
      <c r="H14" s="13"/>
      <c r="I14" s="13">
        <v>1.16</v>
      </c>
      <c r="J14" s="13">
        <v>1.2</v>
      </c>
      <c r="K14" s="13">
        <v>2.36</v>
      </c>
      <c r="L14" s="13">
        <v>2.48</v>
      </c>
      <c r="M14" s="13">
        <f t="shared" si="0"/>
        <v>117.72000000000003</v>
      </c>
      <c r="N14" s="13">
        <f t="shared" si="1"/>
        <v>71326.54800000001</v>
      </c>
      <c r="O14" s="13">
        <v>28519.7</v>
      </c>
      <c r="P14" s="8">
        <f t="shared" si="2"/>
        <v>42806.84800000001</v>
      </c>
      <c r="Q14" s="13">
        <v>2806.35</v>
      </c>
      <c r="R14" s="13">
        <v>2623.705</v>
      </c>
      <c r="S14" s="15">
        <v>4605.645</v>
      </c>
      <c r="T14" s="15">
        <v>7746.07</v>
      </c>
      <c r="U14" s="15">
        <v>3985.12</v>
      </c>
      <c r="V14" s="15">
        <v>4282.58</v>
      </c>
      <c r="W14" s="15">
        <v>4129.36</v>
      </c>
      <c r="X14" s="15">
        <v>4785.42</v>
      </c>
      <c r="Y14" s="15">
        <v>3568.07</v>
      </c>
      <c r="Z14" s="15">
        <v>5730.28</v>
      </c>
      <c r="AA14" s="15">
        <v>4309.13</v>
      </c>
      <c r="AB14" s="15">
        <v>5449.394</v>
      </c>
      <c r="AC14" s="9">
        <f t="shared" si="3"/>
        <v>54021.123999999996</v>
      </c>
      <c r="AD14" s="15"/>
      <c r="AE14" s="9"/>
      <c r="AF14" s="9">
        <f t="shared" si="4"/>
        <v>-11214.275999999983</v>
      </c>
    </row>
    <row r="15" spans="1:32" ht="12.75">
      <c r="A15" s="7">
        <v>11</v>
      </c>
      <c r="B15" s="10" t="s">
        <v>275</v>
      </c>
      <c r="C15" s="15">
        <v>338.3</v>
      </c>
      <c r="D15" s="15">
        <v>-22857.65</v>
      </c>
      <c r="E15" s="13">
        <v>9.51</v>
      </c>
      <c r="F15" s="13">
        <v>10.04</v>
      </c>
      <c r="G15" s="13">
        <v>3.14</v>
      </c>
      <c r="H15" s="13">
        <v>3.38</v>
      </c>
      <c r="I15" s="13">
        <v>1.16</v>
      </c>
      <c r="J15" s="13">
        <v>1.2</v>
      </c>
      <c r="K15" s="13">
        <v>2.36</v>
      </c>
      <c r="L15" s="13">
        <v>2.48</v>
      </c>
      <c r="M15" s="13">
        <f t="shared" si="0"/>
        <v>34.97999999999998</v>
      </c>
      <c r="N15" s="13">
        <f t="shared" si="1"/>
        <v>11833.733999999995</v>
      </c>
      <c r="O15" s="13">
        <v>34691.38</v>
      </c>
      <c r="P15" s="8">
        <f t="shared" si="2"/>
        <v>-22857.646</v>
      </c>
      <c r="Q15" s="13">
        <v>1113.4</v>
      </c>
      <c r="R15" s="13">
        <v>1352.365</v>
      </c>
      <c r="S15" s="15">
        <v>436.075</v>
      </c>
      <c r="T15" s="15">
        <v>592.03</v>
      </c>
      <c r="U15" s="15">
        <v>592.03</v>
      </c>
      <c r="V15" s="15">
        <v>592.03</v>
      </c>
      <c r="W15" s="15">
        <v>622.47</v>
      </c>
      <c r="X15" s="15">
        <v>1335.93</v>
      </c>
      <c r="Y15" s="15">
        <v>622.47</v>
      </c>
      <c r="Z15" s="15">
        <v>1074.46</v>
      </c>
      <c r="AA15" s="15">
        <v>622.47</v>
      </c>
      <c r="AB15" s="15">
        <v>925.392</v>
      </c>
      <c r="AC15" s="9">
        <f t="shared" si="3"/>
        <v>9881.122</v>
      </c>
      <c r="AD15" s="15"/>
      <c r="AE15" s="9"/>
      <c r="AF15" s="9">
        <f t="shared" si="4"/>
        <v>-32738.768</v>
      </c>
    </row>
    <row r="16" spans="1:32" ht="12.75">
      <c r="A16" s="7">
        <v>12</v>
      </c>
      <c r="B16" s="10" t="s">
        <v>276</v>
      </c>
      <c r="C16" s="15">
        <v>370.1</v>
      </c>
      <c r="D16" s="15">
        <v>12946.1</v>
      </c>
      <c r="E16" s="13">
        <v>9.59</v>
      </c>
      <c r="F16" s="13">
        <v>10.04</v>
      </c>
      <c r="G16" s="13">
        <v>3.22</v>
      </c>
      <c r="H16" s="13">
        <v>3.38</v>
      </c>
      <c r="I16" s="13">
        <v>1.16</v>
      </c>
      <c r="J16" s="13">
        <v>1.2</v>
      </c>
      <c r="K16" s="13">
        <v>2.36</v>
      </c>
      <c r="L16" s="13">
        <v>2.48</v>
      </c>
      <c r="M16" s="13">
        <f t="shared" si="0"/>
        <v>34.98000000000001</v>
      </c>
      <c r="N16" s="13">
        <f t="shared" si="1"/>
        <v>12946.098000000005</v>
      </c>
      <c r="O16" s="13"/>
      <c r="P16" s="8">
        <f t="shared" si="2"/>
        <v>12946.098000000005</v>
      </c>
      <c r="Q16" s="13">
        <v>1169.05</v>
      </c>
      <c r="R16" s="13">
        <v>1408.015</v>
      </c>
      <c r="S16" s="15">
        <v>647.675</v>
      </c>
      <c r="T16" s="15">
        <v>647.68</v>
      </c>
      <c r="U16" s="15">
        <v>647.68</v>
      </c>
      <c r="V16" s="15">
        <v>647.68</v>
      </c>
      <c r="W16" s="15">
        <v>680.98</v>
      </c>
      <c r="X16" s="15">
        <v>680.98</v>
      </c>
      <c r="Y16" s="15">
        <v>680.98</v>
      </c>
      <c r="Z16" s="15">
        <v>1132.97</v>
      </c>
      <c r="AA16" s="15">
        <v>680.98</v>
      </c>
      <c r="AB16" s="15">
        <v>983.904</v>
      </c>
      <c r="AC16" s="9">
        <f t="shared" si="3"/>
        <v>10008.573999999999</v>
      </c>
      <c r="AD16" s="15"/>
      <c r="AE16" s="9"/>
      <c r="AF16" s="9">
        <f t="shared" si="4"/>
        <v>2937.5240000000067</v>
      </c>
    </row>
    <row r="17" spans="1:32" ht="12.75">
      <c r="A17" s="7">
        <v>13</v>
      </c>
      <c r="B17" s="10" t="s">
        <v>277</v>
      </c>
      <c r="C17" s="15">
        <v>579.6</v>
      </c>
      <c r="D17" s="15">
        <v>2369.01</v>
      </c>
      <c r="E17" s="13">
        <v>9.59</v>
      </c>
      <c r="F17" s="13">
        <v>10.04</v>
      </c>
      <c r="G17" s="13">
        <v>3.22</v>
      </c>
      <c r="H17" s="13">
        <v>3.38</v>
      </c>
      <c r="I17" s="13">
        <v>1.16</v>
      </c>
      <c r="J17" s="13">
        <v>1.2</v>
      </c>
      <c r="K17" s="13">
        <v>2.36</v>
      </c>
      <c r="L17" s="13">
        <v>2.48</v>
      </c>
      <c r="M17" s="13">
        <f t="shared" si="0"/>
        <v>34.98000000000001</v>
      </c>
      <c r="N17" s="13">
        <f t="shared" si="1"/>
        <v>20274.408000000007</v>
      </c>
      <c r="O17" s="13">
        <v>17905.4</v>
      </c>
      <c r="P17" s="8">
        <f t="shared" si="2"/>
        <v>2369.0080000000053</v>
      </c>
      <c r="Q17" s="13">
        <v>1535.67</v>
      </c>
      <c r="R17" s="13">
        <v>1774.64</v>
      </c>
      <c r="S17" s="15">
        <v>592.92</v>
      </c>
      <c r="T17" s="15">
        <v>1014.3</v>
      </c>
      <c r="U17" s="15">
        <v>1014.3</v>
      </c>
      <c r="V17" s="15">
        <v>1014.3</v>
      </c>
      <c r="W17" s="15">
        <v>1066.46</v>
      </c>
      <c r="X17" s="15">
        <v>1779.92</v>
      </c>
      <c r="Y17" s="15">
        <v>1066.46</v>
      </c>
      <c r="Z17" s="15">
        <v>1518.45</v>
      </c>
      <c r="AA17" s="15">
        <v>1066.46</v>
      </c>
      <c r="AB17" s="15">
        <v>1369.384</v>
      </c>
      <c r="AC17" s="9">
        <f t="shared" si="3"/>
        <v>14813.264000000001</v>
      </c>
      <c r="AD17" s="15"/>
      <c r="AE17" s="9"/>
      <c r="AF17" s="9">
        <f t="shared" si="4"/>
        <v>-12444.255999999996</v>
      </c>
    </row>
    <row r="18" spans="1:32" ht="12.75">
      <c r="A18" s="7">
        <v>14</v>
      </c>
      <c r="B18" s="10" t="s">
        <v>278</v>
      </c>
      <c r="C18" s="15">
        <v>584.9</v>
      </c>
      <c r="D18" s="15">
        <v>20459.8</v>
      </c>
      <c r="E18" s="13">
        <v>9.59</v>
      </c>
      <c r="F18" s="13">
        <v>10.04</v>
      </c>
      <c r="G18" s="13">
        <v>3.22</v>
      </c>
      <c r="H18" s="13">
        <v>3.38</v>
      </c>
      <c r="I18" s="13">
        <v>1.16</v>
      </c>
      <c r="J18" s="13">
        <v>1.2</v>
      </c>
      <c r="K18" s="13">
        <v>2.36</v>
      </c>
      <c r="L18" s="13">
        <v>2.48</v>
      </c>
      <c r="M18" s="13">
        <f t="shared" si="0"/>
        <v>34.98000000000001</v>
      </c>
      <c r="N18" s="13">
        <f t="shared" si="1"/>
        <v>20459.802000000007</v>
      </c>
      <c r="O18" s="13"/>
      <c r="P18" s="8">
        <f t="shared" si="2"/>
        <v>20459.802000000007</v>
      </c>
      <c r="Q18" s="13">
        <v>1544.95</v>
      </c>
      <c r="R18" s="13">
        <v>1783.915</v>
      </c>
      <c r="S18" s="15">
        <v>1023.575</v>
      </c>
      <c r="T18" s="15">
        <v>1023.58</v>
      </c>
      <c r="U18" s="15">
        <v>1023.58</v>
      </c>
      <c r="V18" s="15">
        <v>1023.58</v>
      </c>
      <c r="W18" s="15">
        <v>1076.22</v>
      </c>
      <c r="X18" s="15">
        <v>1076.22</v>
      </c>
      <c r="Y18" s="15">
        <v>1076.22</v>
      </c>
      <c r="Z18" s="15">
        <v>1528.21</v>
      </c>
      <c r="AA18" s="15">
        <v>1076.22</v>
      </c>
      <c r="AB18" s="15">
        <v>1379.136</v>
      </c>
      <c r="AC18" s="9">
        <f t="shared" si="3"/>
        <v>14635.405999999999</v>
      </c>
      <c r="AD18" s="15"/>
      <c r="AE18" s="9"/>
      <c r="AF18" s="9">
        <f t="shared" si="4"/>
        <v>5824.396000000008</v>
      </c>
    </row>
    <row r="19" spans="1:32" ht="12.75">
      <c r="A19" s="7">
        <v>15</v>
      </c>
      <c r="B19" s="10" t="s">
        <v>279</v>
      </c>
      <c r="C19" s="15">
        <v>399.3</v>
      </c>
      <c r="D19" s="15">
        <v>13967.51</v>
      </c>
      <c r="E19" s="13">
        <v>9.51</v>
      </c>
      <c r="F19" s="13">
        <v>10.04</v>
      </c>
      <c r="G19" s="13">
        <v>3.14</v>
      </c>
      <c r="H19" s="13">
        <v>3.38</v>
      </c>
      <c r="I19" s="13">
        <v>1.16</v>
      </c>
      <c r="J19" s="13">
        <v>1.2</v>
      </c>
      <c r="K19" s="13">
        <v>2.36</v>
      </c>
      <c r="L19" s="13">
        <v>2.48</v>
      </c>
      <c r="M19" s="13">
        <f t="shared" si="0"/>
        <v>34.97999999999998</v>
      </c>
      <c r="N19" s="13">
        <f t="shared" si="1"/>
        <v>13967.513999999994</v>
      </c>
      <c r="O19" s="13"/>
      <c r="P19" s="8">
        <f t="shared" si="2"/>
        <v>13967.513999999994</v>
      </c>
      <c r="Q19" s="13">
        <v>1220.15</v>
      </c>
      <c r="R19" s="13">
        <v>1459.115</v>
      </c>
      <c r="S19" s="15">
        <v>475.725</v>
      </c>
      <c r="T19" s="15">
        <v>698.78</v>
      </c>
      <c r="U19" s="15">
        <v>698.78</v>
      </c>
      <c r="V19" s="15">
        <v>698.78</v>
      </c>
      <c r="W19" s="15">
        <v>734.71</v>
      </c>
      <c r="X19" s="15">
        <v>1448.17</v>
      </c>
      <c r="Y19" s="15">
        <v>734.71</v>
      </c>
      <c r="Z19" s="15">
        <v>1186.7</v>
      </c>
      <c r="AA19" s="15">
        <v>734.71</v>
      </c>
      <c r="AB19" s="15">
        <v>1037.632</v>
      </c>
      <c r="AC19" s="9">
        <f t="shared" si="3"/>
        <v>11127.962000000001</v>
      </c>
      <c r="AD19" s="15"/>
      <c r="AE19" s="9"/>
      <c r="AF19" s="9">
        <f t="shared" si="4"/>
        <v>2839.5519999999924</v>
      </c>
    </row>
    <row r="20" spans="1:32" ht="12.75">
      <c r="A20" s="7">
        <v>16</v>
      </c>
      <c r="B20" s="7" t="s">
        <v>280</v>
      </c>
      <c r="C20" s="15">
        <v>406.6</v>
      </c>
      <c r="D20" s="15">
        <v>47864.95</v>
      </c>
      <c r="E20" s="13">
        <v>13.08</v>
      </c>
      <c r="F20" s="13">
        <v>13.74</v>
      </c>
      <c r="G20" s="13"/>
      <c r="H20" s="13"/>
      <c r="I20" s="13">
        <v>1.16</v>
      </c>
      <c r="J20" s="13">
        <v>1.2</v>
      </c>
      <c r="K20" s="13">
        <v>2.36</v>
      </c>
      <c r="L20" s="13">
        <v>2.48</v>
      </c>
      <c r="M20" s="13">
        <f t="shared" si="0"/>
        <v>117.72000000000003</v>
      </c>
      <c r="N20" s="13">
        <f t="shared" si="1"/>
        <v>47864.95200000001</v>
      </c>
      <c r="O20" s="13"/>
      <c r="P20" s="8">
        <f t="shared" si="2"/>
        <v>47864.95200000001</v>
      </c>
      <c r="Q20" s="13">
        <v>2466.37</v>
      </c>
      <c r="R20" s="13">
        <v>2207.4</v>
      </c>
      <c r="S20" s="15">
        <v>1998.09</v>
      </c>
      <c r="T20" s="15">
        <v>1998.09</v>
      </c>
      <c r="U20" s="15">
        <v>1998.09</v>
      </c>
      <c r="V20" s="15">
        <v>2359.03</v>
      </c>
      <c r="W20" s="15">
        <v>2083.48</v>
      </c>
      <c r="X20" s="15">
        <v>2826.6</v>
      </c>
      <c r="Y20" s="15">
        <v>2083.48</v>
      </c>
      <c r="Z20" s="15">
        <v>3026.07</v>
      </c>
      <c r="AA20" s="15">
        <v>1853.71</v>
      </c>
      <c r="AB20" s="15">
        <v>2156.626</v>
      </c>
      <c r="AC20" s="9">
        <f t="shared" si="3"/>
        <v>27057.036</v>
      </c>
      <c r="AD20" s="15"/>
      <c r="AE20" s="9"/>
      <c r="AF20" s="9">
        <f t="shared" si="4"/>
        <v>20807.916000000012</v>
      </c>
    </row>
    <row r="21" spans="1:32" ht="12.75">
      <c r="A21" s="7">
        <v>17</v>
      </c>
      <c r="B21" s="7" t="s">
        <v>281</v>
      </c>
      <c r="C21" s="15">
        <v>3522.7</v>
      </c>
      <c r="D21" s="15">
        <v>446396.54</v>
      </c>
      <c r="E21" s="13">
        <v>13.81</v>
      </c>
      <c r="F21" s="13">
        <v>14.51</v>
      </c>
      <c r="G21" s="13"/>
      <c r="H21" s="13"/>
      <c r="I21" s="13">
        <v>1.16</v>
      </c>
      <c r="J21" s="13">
        <v>1.2</v>
      </c>
      <c r="K21" s="13">
        <v>2.36</v>
      </c>
      <c r="L21" s="13">
        <v>2.48</v>
      </c>
      <c r="M21" s="13">
        <f t="shared" si="0"/>
        <v>126.72000000000003</v>
      </c>
      <c r="N21" s="13">
        <f t="shared" si="1"/>
        <v>446396.54400000005</v>
      </c>
      <c r="O21" s="13"/>
      <c r="P21" s="8">
        <f t="shared" si="2"/>
        <v>446396.54400000005</v>
      </c>
      <c r="Q21" s="13">
        <v>25761.45</v>
      </c>
      <c r="R21" s="13">
        <v>18766.755</v>
      </c>
      <c r="S21" s="15">
        <v>60818.015</v>
      </c>
      <c r="T21" s="15">
        <v>20638.04</v>
      </c>
      <c r="U21" s="15">
        <v>20677.64</v>
      </c>
      <c r="V21" s="15">
        <v>29805.85</v>
      </c>
      <c r="W21" s="15">
        <v>41815.73</v>
      </c>
      <c r="X21" s="15">
        <v>20926.76</v>
      </c>
      <c r="Y21" s="15">
        <v>30011.84</v>
      </c>
      <c r="Z21" s="15">
        <v>22016.88</v>
      </c>
      <c r="AA21" s="15">
        <v>19947.69</v>
      </c>
      <c r="AB21" s="15">
        <v>19069.292</v>
      </c>
      <c r="AC21" s="9">
        <f t="shared" si="3"/>
        <v>330255.9420000001</v>
      </c>
      <c r="AD21" s="15"/>
      <c r="AE21" s="9"/>
      <c r="AF21" s="9">
        <f t="shared" si="4"/>
        <v>116140.60199999996</v>
      </c>
    </row>
    <row r="22" spans="1:32" ht="12.75">
      <c r="A22" s="7">
        <v>18</v>
      </c>
      <c r="B22" s="7" t="s">
        <v>282</v>
      </c>
      <c r="C22" s="15">
        <v>3437.1</v>
      </c>
      <c r="D22" s="15">
        <v>436167.99</v>
      </c>
      <c r="E22" s="13">
        <v>13.82</v>
      </c>
      <c r="F22" s="13">
        <v>14.53</v>
      </c>
      <c r="G22" s="13"/>
      <c r="H22" s="13"/>
      <c r="I22" s="13">
        <v>1.16</v>
      </c>
      <c r="J22" s="13">
        <v>1.2</v>
      </c>
      <c r="K22" s="13">
        <v>2.36</v>
      </c>
      <c r="L22" s="13">
        <v>2.48</v>
      </c>
      <c r="M22" s="13">
        <f t="shared" si="0"/>
        <v>126.90000000000003</v>
      </c>
      <c r="N22" s="13">
        <f t="shared" si="1"/>
        <v>436167.9900000001</v>
      </c>
      <c r="O22" s="13"/>
      <c r="P22" s="8">
        <f t="shared" si="2"/>
        <v>436167.9900000001</v>
      </c>
      <c r="Q22" s="13">
        <v>21854.32</v>
      </c>
      <c r="R22" s="13">
        <v>21460.605</v>
      </c>
      <c r="S22" s="15">
        <v>67907.425</v>
      </c>
      <c r="T22" s="15">
        <v>25358.62</v>
      </c>
      <c r="U22" s="15">
        <v>28975.81</v>
      </c>
      <c r="V22" s="15">
        <v>29166.17</v>
      </c>
      <c r="W22" s="15">
        <v>56534.01</v>
      </c>
      <c r="X22" s="15">
        <v>33980.68</v>
      </c>
      <c r="Y22" s="15">
        <v>24408.06</v>
      </c>
      <c r="Z22" s="15">
        <v>51295.74</v>
      </c>
      <c r="AA22" s="15">
        <v>23933.81</v>
      </c>
      <c r="AB22" s="15">
        <v>17070.486</v>
      </c>
      <c r="AC22" s="9">
        <f t="shared" si="3"/>
        <v>401945.736</v>
      </c>
      <c r="AD22" s="15"/>
      <c r="AE22" s="9"/>
      <c r="AF22" s="9">
        <f t="shared" si="4"/>
        <v>34222.25400000013</v>
      </c>
    </row>
    <row r="23" spans="1:32" ht="12.75">
      <c r="A23" s="7">
        <v>19</v>
      </c>
      <c r="B23" s="7" t="s">
        <v>283</v>
      </c>
      <c r="C23" s="15">
        <v>3435.1</v>
      </c>
      <c r="D23" s="15">
        <v>335576.93</v>
      </c>
      <c r="E23" s="13">
        <v>13.82</v>
      </c>
      <c r="F23" s="13">
        <v>14.51</v>
      </c>
      <c r="G23" s="13"/>
      <c r="H23" s="13"/>
      <c r="I23" s="13">
        <v>1.16</v>
      </c>
      <c r="J23" s="13">
        <v>1.2</v>
      </c>
      <c r="K23" s="13">
        <v>2.36</v>
      </c>
      <c r="L23" s="13">
        <v>2.48</v>
      </c>
      <c r="M23" s="13">
        <f t="shared" si="0"/>
        <v>126.78</v>
      </c>
      <c r="N23" s="13">
        <f t="shared" si="1"/>
        <v>435501.978</v>
      </c>
      <c r="O23" s="13">
        <v>99925.05</v>
      </c>
      <c r="P23" s="8">
        <f t="shared" si="2"/>
        <v>335576.928</v>
      </c>
      <c r="Q23" s="13">
        <v>20331.74</v>
      </c>
      <c r="R23" s="13">
        <v>16271.255</v>
      </c>
      <c r="S23" s="15">
        <v>58329.065</v>
      </c>
      <c r="T23" s="15">
        <v>20940.71</v>
      </c>
      <c r="U23" s="15">
        <v>23380.27</v>
      </c>
      <c r="V23" s="15">
        <v>30230.83</v>
      </c>
      <c r="W23" s="15">
        <v>80676.93</v>
      </c>
      <c r="X23" s="15">
        <v>47814.03</v>
      </c>
      <c r="Y23" s="15">
        <v>43450.59</v>
      </c>
      <c r="Z23" s="15">
        <v>39017.63</v>
      </c>
      <c r="AA23" s="15">
        <v>20811.95</v>
      </c>
      <c r="AB23" s="15">
        <v>19616.476</v>
      </c>
      <c r="AC23" s="9">
        <f t="shared" si="3"/>
        <v>420871.47599999997</v>
      </c>
      <c r="AD23" s="15"/>
      <c r="AE23" s="9"/>
      <c r="AF23" s="9">
        <f t="shared" si="4"/>
        <v>-85294.54799999995</v>
      </c>
    </row>
    <row r="24" spans="1:32" ht="12.75">
      <c r="A24" s="7">
        <v>20</v>
      </c>
      <c r="B24" s="7" t="s">
        <v>284</v>
      </c>
      <c r="C24" s="15">
        <v>3397.6</v>
      </c>
      <c r="D24" s="15">
        <v>428097.6</v>
      </c>
      <c r="E24" s="13">
        <v>13.76</v>
      </c>
      <c r="F24" s="13">
        <v>14.44</v>
      </c>
      <c r="G24" s="13"/>
      <c r="H24" s="13"/>
      <c r="I24" s="13">
        <v>1.16</v>
      </c>
      <c r="J24" s="13">
        <v>1.2</v>
      </c>
      <c r="K24" s="13">
        <v>2.36</v>
      </c>
      <c r="L24" s="13">
        <v>2.48</v>
      </c>
      <c r="M24" s="13">
        <f t="shared" si="0"/>
        <v>126</v>
      </c>
      <c r="N24" s="13">
        <f t="shared" si="1"/>
        <v>428097.6</v>
      </c>
      <c r="O24" s="13"/>
      <c r="P24" s="8">
        <f t="shared" si="2"/>
        <v>428097.6</v>
      </c>
      <c r="Q24" s="13">
        <v>19055.63</v>
      </c>
      <c r="R24" s="13">
        <v>24225.11</v>
      </c>
      <c r="S24" s="15">
        <v>69292.8</v>
      </c>
      <c r="T24" s="15">
        <v>14762.03</v>
      </c>
      <c r="U24" s="15">
        <v>14350.3</v>
      </c>
      <c r="V24" s="15">
        <v>15647.03</v>
      </c>
      <c r="W24" s="15">
        <v>52291.23</v>
      </c>
      <c r="X24" s="15">
        <v>42359.47</v>
      </c>
      <c r="Y24" s="15">
        <v>16525.77</v>
      </c>
      <c r="Z24" s="15">
        <v>52426.82</v>
      </c>
      <c r="AA24" s="15">
        <v>20163.78</v>
      </c>
      <c r="AB24" s="15">
        <v>17907.736</v>
      </c>
      <c r="AC24" s="9">
        <f t="shared" si="3"/>
        <v>359007.70599999995</v>
      </c>
      <c r="AD24" s="15">
        <f>355+200</f>
        <v>555</v>
      </c>
      <c r="AE24" s="9">
        <f>32297+29063+750</f>
        <v>62110</v>
      </c>
      <c r="AF24" s="9">
        <f t="shared" si="4"/>
        <v>6424.894000000029</v>
      </c>
    </row>
    <row r="25" spans="1:32" ht="12.75">
      <c r="A25" s="7">
        <v>21</v>
      </c>
      <c r="B25" s="7" t="s">
        <v>285</v>
      </c>
      <c r="C25" s="15">
        <v>3397.3</v>
      </c>
      <c r="D25" s="15">
        <v>307414.68</v>
      </c>
      <c r="E25" s="13">
        <v>12.18</v>
      </c>
      <c r="F25" s="13">
        <v>12.8</v>
      </c>
      <c r="G25" s="13"/>
      <c r="H25" s="13"/>
      <c r="I25" s="13">
        <v>1.16</v>
      </c>
      <c r="J25" s="13">
        <v>1.2</v>
      </c>
      <c r="K25" s="13">
        <v>2.36</v>
      </c>
      <c r="L25" s="13">
        <v>2.48</v>
      </c>
      <c r="M25" s="13">
        <f t="shared" si="0"/>
        <v>106.68</v>
      </c>
      <c r="N25" s="13">
        <f t="shared" si="1"/>
        <v>362423.96400000004</v>
      </c>
      <c r="O25" s="13">
        <v>55009.28</v>
      </c>
      <c r="P25" s="8">
        <f t="shared" si="2"/>
        <v>307414.684</v>
      </c>
      <c r="Q25" s="13">
        <v>14483.72</v>
      </c>
      <c r="R25" s="13">
        <v>14466.225</v>
      </c>
      <c r="S25" s="15">
        <v>30481.205</v>
      </c>
      <c r="T25" s="15">
        <v>13581.59</v>
      </c>
      <c r="U25" s="15">
        <v>13581.59</v>
      </c>
      <c r="V25" s="15">
        <v>19647.18</v>
      </c>
      <c r="W25" s="15">
        <v>40376.33</v>
      </c>
      <c r="X25" s="15">
        <v>18376.51</v>
      </c>
      <c r="Y25" s="15">
        <v>15498.62</v>
      </c>
      <c r="Z25" s="15">
        <v>15328.21</v>
      </c>
      <c r="AA25" s="15">
        <v>21472.32</v>
      </c>
      <c r="AB25" s="15">
        <v>27520.758</v>
      </c>
      <c r="AC25" s="9">
        <f t="shared" si="3"/>
        <v>244814.25800000003</v>
      </c>
      <c r="AD25" s="15">
        <f>450</f>
        <v>450</v>
      </c>
      <c r="AE25" s="9">
        <f>17225.55+750</f>
        <v>17975.55</v>
      </c>
      <c r="AF25" s="9">
        <f t="shared" si="4"/>
        <v>44174.875999999975</v>
      </c>
    </row>
    <row r="26" spans="1:32" ht="12.75">
      <c r="A26" s="7">
        <v>22</v>
      </c>
      <c r="B26" s="10" t="s">
        <v>358</v>
      </c>
      <c r="C26" s="15">
        <v>405.8</v>
      </c>
      <c r="D26" s="15">
        <v>8740.93</v>
      </c>
      <c r="E26" s="13">
        <v>5.27</v>
      </c>
      <c r="F26" s="13">
        <v>5.52</v>
      </c>
      <c r="G26" s="13"/>
      <c r="H26" s="13"/>
      <c r="I26" s="13">
        <v>1.16</v>
      </c>
      <c r="J26" s="13">
        <v>1.2</v>
      </c>
      <c r="K26" s="13">
        <v>2.36</v>
      </c>
      <c r="L26" s="13">
        <v>2.48</v>
      </c>
      <c r="M26" s="13">
        <f t="shared" si="0"/>
        <v>21.54</v>
      </c>
      <c r="N26" s="13">
        <f t="shared" si="1"/>
        <v>8740.932</v>
      </c>
      <c r="O26" s="13"/>
      <c r="P26" s="8">
        <f t="shared" si="2"/>
        <v>8740.932</v>
      </c>
      <c r="Q26" s="13">
        <v>710.15</v>
      </c>
      <c r="R26" s="13">
        <v>710.15</v>
      </c>
      <c r="S26" s="15">
        <v>710.2</v>
      </c>
      <c r="T26" s="15">
        <v>710.15</v>
      </c>
      <c r="U26" s="15">
        <v>710.15</v>
      </c>
      <c r="V26" s="15">
        <v>710.15</v>
      </c>
      <c r="W26" s="15">
        <v>746.67</v>
      </c>
      <c r="X26" s="15">
        <v>746.67</v>
      </c>
      <c r="Y26" s="15">
        <v>746.67</v>
      </c>
      <c r="Z26" s="15">
        <v>746.67</v>
      </c>
      <c r="AA26" s="15">
        <v>746.67</v>
      </c>
      <c r="AB26" s="15">
        <v>746.672</v>
      </c>
      <c r="AC26" s="9">
        <f t="shared" si="3"/>
        <v>8740.972</v>
      </c>
      <c r="AD26" s="15"/>
      <c r="AE26" s="9"/>
      <c r="AF26" s="9">
        <f t="shared" si="4"/>
        <v>-0.039999999999054126</v>
      </c>
    </row>
    <row r="27" spans="1:32" ht="12.75">
      <c r="A27" s="7">
        <v>23</v>
      </c>
      <c r="B27" s="7" t="s">
        <v>22</v>
      </c>
      <c r="C27" s="15">
        <v>814.6</v>
      </c>
      <c r="D27" s="15">
        <v>99208.33</v>
      </c>
      <c r="E27" s="13">
        <v>13.71</v>
      </c>
      <c r="F27" s="13">
        <v>14.41</v>
      </c>
      <c r="G27" s="13"/>
      <c r="H27" s="13"/>
      <c r="I27" s="13">
        <v>1.16</v>
      </c>
      <c r="J27" s="13">
        <v>1.2</v>
      </c>
      <c r="K27" s="13">
        <v>2.36</v>
      </c>
      <c r="L27" s="13">
        <v>2.48</v>
      </c>
      <c r="M27" s="13">
        <f t="shared" si="0"/>
        <v>125.52000000000001</v>
      </c>
      <c r="N27" s="13">
        <f t="shared" si="1"/>
        <v>102248.592</v>
      </c>
      <c r="O27" s="13">
        <v>3040.26</v>
      </c>
      <c r="P27" s="8">
        <f t="shared" si="2"/>
        <v>99208.33200000001</v>
      </c>
      <c r="Q27" s="13">
        <v>10312.42</v>
      </c>
      <c r="R27" s="13">
        <v>8311.18</v>
      </c>
      <c r="S27" s="15">
        <v>4837.16</v>
      </c>
      <c r="T27" s="15">
        <v>8793.51</v>
      </c>
      <c r="U27" s="15">
        <v>9343.25</v>
      </c>
      <c r="V27" s="15">
        <v>15020.23</v>
      </c>
      <c r="W27" s="15">
        <v>13152.4</v>
      </c>
      <c r="X27" s="15">
        <v>5858.25</v>
      </c>
      <c r="Y27" s="15">
        <v>4867.11</v>
      </c>
      <c r="Z27" s="15">
        <v>5648.61</v>
      </c>
      <c r="AA27" s="15">
        <v>5296.81</v>
      </c>
      <c r="AB27" s="15">
        <v>4963.746</v>
      </c>
      <c r="AC27" s="9">
        <f t="shared" si="3"/>
        <v>96404.67599999999</v>
      </c>
      <c r="AD27" s="15"/>
      <c r="AE27" s="9"/>
      <c r="AF27" s="9">
        <f t="shared" si="4"/>
        <v>2803.6560000000172</v>
      </c>
    </row>
    <row r="28" spans="1:32" ht="12.75">
      <c r="A28" s="7">
        <v>24</v>
      </c>
      <c r="B28" s="7" t="s">
        <v>6</v>
      </c>
      <c r="C28" s="15">
        <v>6083.4</v>
      </c>
      <c r="D28" s="15">
        <v>793883.7</v>
      </c>
      <c r="E28" s="13">
        <v>14.12</v>
      </c>
      <c r="F28" s="13">
        <v>14.83</v>
      </c>
      <c r="G28" s="13"/>
      <c r="H28" s="13"/>
      <c r="I28" s="13">
        <v>1.16</v>
      </c>
      <c r="J28" s="13">
        <v>1.2</v>
      </c>
      <c r="K28" s="13">
        <v>2.36</v>
      </c>
      <c r="L28" s="13">
        <v>2.48</v>
      </c>
      <c r="M28" s="13">
        <f t="shared" si="0"/>
        <v>130.5</v>
      </c>
      <c r="N28" s="13">
        <f t="shared" si="1"/>
        <v>793883.7</v>
      </c>
      <c r="O28" s="13"/>
      <c r="P28" s="8">
        <f t="shared" si="2"/>
        <v>793883.7</v>
      </c>
      <c r="Q28" s="13">
        <v>57521.45</v>
      </c>
      <c r="R28" s="13">
        <v>47497.37</v>
      </c>
      <c r="S28" s="15">
        <v>56745.55</v>
      </c>
      <c r="T28" s="15">
        <v>65966.74</v>
      </c>
      <c r="U28" s="15">
        <v>56636.56</v>
      </c>
      <c r="V28" s="15">
        <v>60923.56</v>
      </c>
      <c r="W28" s="15">
        <v>98191.67</v>
      </c>
      <c r="X28" s="15">
        <v>41231.86</v>
      </c>
      <c r="Y28" s="15">
        <v>44533.09</v>
      </c>
      <c r="Z28" s="15">
        <v>44098.37</v>
      </c>
      <c r="AA28" s="15">
        <v>45769.11</v>
      </c>
      <c r="AB28" s="15">
        <v>64969.174</v>
      </c>
      <c r="AC28" s="9">
        <f t="shared" si="3"/>
        <v>684084.504</v>
      </c>
      <c r="AD28" s="20"/>
      <c r="AE28" s="9"/>
      <c r="AF28" s="9">
        <f t="shared" si="4"/>
        <v>109799.196</v>
      </c>
    </row>
    <row r="29" spans="1:32" ht="12.75">
      <c r="A29" s="7">
        <v>25</v>
      </c>
      <c r="B29" s="10" t="s">
        <v>7</v>
      </c>
      <c r="C29" s="15">
        <v>545.7</v>
      </c>
      <c r="D29" s="15">
        <v>11754.38</v>
      </c>
      <c r="E29" s="13">
        <v>5.27</v>
      </c>
      <c r="F29" s="13">
        <v>5.52</v>
      </c>
      <c r="G29" s="13"/>
      <c r="H29" s="13"/>
      <c r="I29" s="13">
        <v>1.16</v>
      </c>
      <c r="J29" s="13">
        <v>1.2</v>
      </c>
      <c r="K29" s="13">
        <v>2.36</v>
      </c>
      <c r="L29" s="13">
        <v>2.48</v>
      </c>
      <c r="M29" s="13">
        <f t="shared" si="0"/>
        <v>21.54</v>
      </c>
      <c r="N29" s="13">
        <f t="shared" si="1"/>
        <v>11754.378</v>
      </c>
      <c r="O29" s="13"/>
      <c r="P29" s="8">
        <f t="shared" si="2"/>
        <v>11754.378</v>
      </c>
      <c r="Q29" s="13">
        <v>954.98</v>
      </c>
      <c r="R29" s="13">
        <v>954.975</v>
      </c>
      <c r="S29" s="15">
        <v>954.975</v>
      </c>
      <c r="T29" s="15">
        <v>954.975</v>
      </c>
      <c r="U29" s="15">
        <v>954.98</v>
      </c>
      <c r="V29" s="15">
        <v>954.98</v>
      </c>
      <c r="W29" s="15">
        <v>1004.09</v>
      </c>
      <c r="X29" s="15">
        <v>1004.09</v>
      </c>
      <c r="Y29" s="15">
        <v>1004.09</v>
      </c>
      <c r="Z29" s="15">
        <v>1004.09</v>
      </c>
      <c r="AA29" s="15">
        <v>1004.09</v>
      </c>
      <c r="AB29" s="15">
        <v>1004.088</v>
      </c>
      <c r="AC29" s="9">
        <f t="shared" si="3"/>
        <v>11754.403</v>
      </c>
      <c r="AD29" s="20"/>
      <c r="AE29" s="9"/>
      <c r="AF29" s="9">
        <f t="shared" si="4"/>
        <v>-0.024999999999636202</v>
      </c>
    </row>
    <row r="30" spans="1:32" ht="12.75">
      <c r="A30" s="7">
        <v>26</v>
      </c>
      <c r="B30" s="10" t="s">
        <v>8</v>
      </c>
      <c r="C30" s="15">
        <v>525.9</v>
      </c>
      <c r="D30" s="15">
        <v>11327.89</v>
      </c>
      <c r="E30" s="13">
        <v>5.27</v>
      </c>
      <c r="F30" s="13">
        <v>5.52</v>
      </c>
      <c r="G30" s="13"/>
      <c r="H30" s="13"/>
      <c r="I30" s="13">
        <v>1.16</v>
      </c>
      <c r="J30" s="13">
        <v>1.2</v>
      </c>
      <c r="K30" s="13">
        <v>2.36</v>
      </c>
      <c r="L30" s="13">
        <v>2.48</v>
      </c>
      <c r="M30" s="13">
        <f t="shared" si="0"/>
        <v>21.54</v>
      </c>
      <c r="N30" s="13">
        <f t="shared" si="1"/>
        <v>11327.885999999999</v>
      </c>
      <c r="O30" s="13"/>
      <c r="P30" s="8">
        <f t="shared" si="2"/>
        <v>11327.885999999999</v>
      </c>
      <c r="Q30" s="13">
        <v>920.33</v>
      </c>
      <c r="R30" s="13">
        <v>920.325</v>
      </c>
      <c r="S30" s="15">
        <v>920.325</v>
      </c>
      <c r="T30" s="15">
        <v>920.325</v>
      </c>
      <c r="U30" s="15">
        <v>920.33</v>
      </c>
      <c r="V30" s="15">
        <v>920.33</v>
      </c>
      <c r="W30" s="15">
        <v>967.66</v>
      </c>
      <c r="X30" s="15">
        <v>967.66</v>
      </c>
      <c r="Y30" s="15">
        <v>967.66</v>
      </c>
      <c r="Z30" s="15">
        <v>967.66</v>
      </c>
      <c r="AA30" s="15">
        <v>967.66</v>
      </c>
      <c r="AB30" s="15">
        <v>967.656</v>
      </c>
      <c r="AC30" s="9">
        <f t="shared" si="3"/>
        <v>11327.920999999998</v>
      </c>
      <c r="AD30" s="20"/>
      <c r="AE30" s="9"/>
      <c r="AF30" s="9">
        <f t="shared" si="4"/>
        <v>-0.03499999999985448</v>
      </c>
    </row>
    <row r="31" spans="1:32" ht="12.75">
      <c r="A31" s="7">
        <v>27</v>
      </c>
      <c r="B31" s="7" t="s">
        <v>9</v>
      </c>
      <c r="C31" s="15">
        <v>1322.5</v>
      </c>
      <c r="D31" s="15">
        <v>155684.7</v>
      </c>
      <c r="E31" s="13">
        <v>13.08</v>
      </c>
      <c r="F31" s="13">
        <v>13.74</v>
      </c>
      <c r="G31" s="13"/>
      <c r="H31" s="13"/>
      <c r="I31" s="13">
        <v>1.16</v>
      </c>
      <c r="J31" s="13">
        <v>1.2</v>
      </c>
      <c r="K31" s="13">
        <v>2.36</v>
      </c>
      <c r="L31" s="13">
        <v>2.48</v>
      </c>
      <c r="M31" s="13">
        <f t="shared" si="0"/>
        <v>117.72000000000003</v>
      </c>
      <c r="N31" s="13">
        <f t="shared" si="1"/>
        <v>155684.70000000004</v>
      </c>
      <c r="O31" s="13"/>
      <c r="P31" s="8">
        <f t="shared" si="2"/>
        <v>155684.70000000004</v>
      </c>
      <c r="Q31" s="13">
        <v>20853.66</v>
      </c>
      <c r="R31" s="13">
        <v>39000.365</v>
      </c>
      <c r="S31" s="15">
        <v>30217.065</v>
      </c>
      <c r="T31" s="15">
        <v>8642.92</v>
      </c>
      <c r="U31" s="15">
        <v>8330.52</v>
      </c>
      <c r="V31" s="15">
        <v>8780.6</v>
      </c>
      <c r="W31" s="15">
        <v>10225.49</v>
      </c>
      <c r="X31" s="15">
        <v>7601.32</v>
      </c>
      <c r="Y31" s="15">
        <v>6351.98</v>
      </c>
      <c r="Z31" s="15">
        <v>33847.42</v>
      </c>
      <c r="AA31" s="15">
        <v>13121.42</v>
      </c>
      <c r="AB31" s="15">
        <v>6515.74</v>
      </c>
      <c r="AC31" s="9">
        <f t="shared" si="3"/>
        <v>193488.50000000003</v>
      </c>
      <c r="AD31" s="20"/>
      <c r="AE31" s="9"/>
      <c r="AF31" s="9">
        <f t="shared" si="4"/>
        <v>-37803.79999999999</v>
      </c>
    </row>
    <row r="32" spans="1:32" ht="12.75">
      <c r="A32" s="7">
        <v>28</v>
      </c>
      <c r="B32" s="7" t="s">
        <v>10</v>
      </c>
      <c r="C32" s="15">
        <v>499</v>
      </c>
      <c r="D32" s="15">
        <v>58742.28</v>
      </c>
      <c r="E32" s="13">
        <v>13.08</v>
      </c>
      <c r="F32" s="13">
        <v>13.74</v>
      </c>
      <c r="G32" s="13"/>
      <c r="H32" s="13"/>
      <c r="I32" s="13">
        <v>1.16</v>
      </c>
      <c r="J32" s="13">
        <v>1.2</v>
      </c>
      <c r="K32" s="13">
        <v>2.36</v>
      </c>
      <c r="L32" s="13">
        <v>2.48</v>
      </c>
      <c r="M32" s="13">
        <f t="shared" si="0"/>
        <v>117.72000000000003</v>
      </c>
      <c r="N32" s="13">
        <f t="shared" si="1"/>
        <v>58742.28000000001</v>
      </c>
      <c r="O32" s="13"/>
      <c r="P32" s="8">
        <f t="shared" si="2"/>
        <v>58742.28000000001</v>
      </c>
      <c r="Q32" s="13">
        <v>2536.14</v>
      </c>
      <c r="R32" s="13">
        <v>10884.4</v>
      </c>
      <c r="S32" s="15">
        <v>14773.85</v>
      </c>
      <c r="T32" s="15">
        <v>4694.48</v>
      </c>
      <c r="U32" s="15">
        <v>4359.24</v>
      </c>
      <c r="V32" s="15">
        <v>4730.38</v>
      </c>
      <c r="W32" s="15">
        <v>5636.53</v>
      </c>
      <c r="X32" s="15">
        <v>8394.43</v>
      </c>
      <c r="Y32" s="15">
        <v>2467.86</v>
      </c>
      <c r="Z32" s="15">
        <v>3018.44</v>
      </c>
      <c r="AA32" s="15">
        <v>35358.5</v>
      </c>
      <c r="AB32" s="15">
        <v>2508.62</v>
      </c>
      <c r="AC32" s="9">
        <f t="shared" si="3"/>
        <v>99362.87</v>
      </c>
      <c r="AD32" s="15">
        <f>3882+2500</f>
        <v>6382</v>
      </c>
      <c r="AE32" s="9"/>
      <c r="AF32" s="9">
        <f t="shared" si="4"/>
        <v>-47002.58999999998</v>
      </c>
    </row>
    <row r="33" spans="1:32" ht="12.75">
      <c r="A33" s="7">
        <v>29</v>
      </c>
      <c r="B33" s="7" t="s">
        <v>11</v>
      </c>
      <c r="C33" s="15">
        <v>4658.1</v>
      </c>
      <c r="D33" s="15">
        <v>584964.2</v>
      </c>
      <c r="E33" s="13">
        <v>13.72</v>
      </c>
      <c r="F33" s="13">
        <v>14.41</v>
      </c>
      <c r="G33" s="13"/>
      <c r="H33" s="13"/>
      <c r="I33" s="13">
        <v>1.16</v>
      </c>
      <c r="J33" s="13">
        <v>1.2</v>
      </c>
      <c r="K33" s="13">
        <v>2.36</v>
      </c>
      <c r="L33" s="13">
        <v>2.48</v>
      </c>
      <c r="M33" s="13">
        <f t="shared" si="0"/>
        <v>125.58000000000004</v>
      </c>
      <c r="N33" s="13">
        <f t="shared" si="1"/>
        <v>584964.1980000002</v>
      </c>
      <c r="O33" s="13"/>
      <c r="P33" s="8">
        <f t="shared" si="2"/>
        <v>584964.1980000002</v>
      </c>
      <c r="Q33" s="13">
        <v>35721.8</v>
      </c>
      <c r="R33" s="13">
        <v>31051.335</v>
      </c>
      <c r="S33" s="15">
        <v>45006.815</v>
      </c>
      <c r="T33" s="15">
        <v>46526.325</v>
      </c>
      <c r="U33" s="15">
        <v>30490.5</v>
      </c>
      <c r="V33" s="15">
        <v>61016.17</v>
      </c>
      <c r="W33" s="15">
        <v>66616.7</v>
      </c>
      <c r="X33" s="15">
        <v>31930.85</v>
      </c>
      <c r="Y33" s="15">
        <v>60129.9</v>
      </c>
      <c r="Z33" s="15">
        <v>61847.99</v>
      </c>
      <c r="AA33" s="15">
        <v>27533.5</v>
      </c>
      <c r="AB33" s="15">
        <v>48002.326</v>
      </c>
      <c r="AC33" s="9">
        <f t="shared" si="3"/>
        <v>545874.211</v>
      </c>
      <c r="AD33" s="15"/>
      <c r="AE33" s="9">
        <v>250</v>
      </c>
      <c r="AF33" s="9">
        <f t="shared" si="4"/>
        <v>38839.9870000002</v>
      </c>
    </row>
    <row r="34" spans="1:32" ht="12.75">
      <c r="A34" s="7">
        <v>30</v>
      </c>
      <c r="B34" s="7" t="s">
        <v>12</v>
      </c>
      <c r="C34" s="15">
        <v>500.3</v>
      </c>
      <c r="D34" s="15">
        <v>58895.32</v>
      </c>
      <c r="E34" s="13">
        <v>13.08</v>
      </c>
      <c r="F34" s="13">
        <v>13.74</v>
      </c>
      <c r="G34" s="13"/>
      <c r="H34" s="13"/>
      <c r="I34" s="13">
        <v>1.16</v>
      </c>
      <c r="J34" s="13">
        <v>1.2</v>
      </c>
      <c r="K34" s="13">
        <v>2.36</v>
      </c>
      <c r="L34" s="13">
        <v>2.48</v>
      </c>
      <c r="M34" s="13">
        <f t="shared" si="0"/>
        <v>117.72000000000003</v>
      </c>
      <c r="N34" s="13">
        <f t="shared" si="1"/>
        <v>58895.31600000001</v>
      </c>
      <c r="O34" s="13"/>
      <c r="P34" s="8">
        <f t="shared" si="2"/>
        <v>58895.31600000001</v>
      </c>
      <c r="Q34" s="13">
        <v>2541.28</v>
      </c>
      <c r="R34" s="13">
        <v>2138.435</v>
      </c>
      <c r="S34" s="15">
        <v>18993.865</v>
      </c>
      <c r="T34" s="15">
        <v>4700.122</v>
      </c>
      <c r="U34" s="15">
        <v>4134.61</v>
      </c>
      <c r="V34" s="15">
        <v>4699.02</v>
      </c>
      <c r="W34" s="15">
        <v>5795.12</v>
      </c>
      <c r="X34" s="15">
        <v>3231.31</v>
      </c>
      <c r="Y34" s="15">
        <v>7768.55</v>
      </c>
      <c r="Z34" s="15">
        <v>4236.62</v>
      </c>
      <c r="AA34" s="15">
        <v>24083.71</v>
      </c>
      <c r="AB34" s="15">
        <v>2514.028</v>
      </c>
      <c r="AC34" s="9">
        <f t="shared" si="3"/>
        <v>84836.67000000001</v>
      </c>
      <c r="AD34" s="15"/>
      <c r="AE34" s="9"/>
      <c r="AF34" s="9">
        <f t="shared" si="4"/>
        <v>-25941.354</v>
      </c>
    </row>
    <row r="35" spans="1:32" ht="12.75">
      <c r="A35" s="7">
        <v>31</v>
      </c>
      <c r="B35" s="7" t="s">
        <v>13</v>
      </c>
      <c r="C35" s="15">
        <v>1322.4</v>
      </c>
      <c r="D35" s="15">
        <v>95688.86</v>
      </c>
      <c r="E35" s="13">
        <v>9.39</v>
      </c>
      <c r="F35" s="13">
        <v>9.87</v>
      </c>
      <c r="G35" s="13"/>
      <c r="H35" s="13"/>
      <c r="I35" s="13">
        <v>1.16</v>
      </c>
      <c r="J35" s="13">
        <v>1.2</v>
      </c>
      <c r="K35" s="13">
        <v>2.36</v>
      </c>
      <c r="L35" s="13">
        <v>2.48</v>
      </c>
      <c r="M35" s="13">
        <f t="shared" si="0"/>
        <v>72.35999999999999</v>
      </c>
      <c r="N35" s="13">
        <f t="shared" si="1"/>
        <v>95688.86399999999</v>
      </c>
      <c r="O35" s="13"/>
      <c r="P35" s="8">
        <f t="shared" si="2"/>
        <v>95688.86399999999</v>
      </c>
      <c r="Q35" s="13">
        <v>3776.67</v>
      </c>
      <c r="R35" s="13">
        <v>2937.74</v>
      </c>
      <c r="S35" s="15">
        <v>8442.04</v>
      </c>
      <c r="T35" s="15">
        <v>9381.41</v>
      </c>
      <c r="U35" s="15">
        <v>5193.01</v>
      </c>
      <c r="V35" s="15">
        <v>6021.44</v>
      </c>
      <c r="W35" s="15">
        <v>9324.44</v>
      </c>
      <c r="X35" s="15">
        <v>4685.21</v>
      </c>
      <c r="Y35" s="15">
        <v>27124.77</v>
      </c>
      <c r="Z35" s="15">
        <v>5280.17</v>
      </c>
      <c r="AA35" s="15">
        <v>82309</v>
      </c>
      <c r="AB35" s="15">
        <v>2595.466</v>
      </c>
      <c r="AC35" s="9">
        <f t="shared" si="3"/>
        <v>167071.366</v>
      </c>
      <c r="AD35" s="15"/>
      <c r="AE35" s="9">
        <v>350</v>
      </c>
      <c r="AF35" s="9">
        <f t="shared" si="4"/>
        <v>-71732.50200000002</v>
      </c>
    </row>
    <row r="36" spans="1:32" ht="12.75">
      <c r="A36" s="7">
        <v>32</v>
      </c>
      <c r="B36" s="7" t="s">
        <v>14</v>
      </c>
      <c r="C36" s="15">
        <v>1424.6</v>
      </c>
      <c r="D36" s="15">
        <v>171037.48</v>
      </c>
      <c r="E36" s="13">
        <v>13.27</v>
      </c>
      <c r="F36" s="13">
        <v>13.94</v>
      </c>
      <c r="G36" s="13"/>
      <c r="H36" s="13"/>
      <c r="I36" s="13">
        <v>1.16</v>
      </c>
      <c r="J36" s="13">
        <v>1.2</v>
      </c>
      <c r="K36" s="13">
        <v>2.36</v>
      </c>
      <c r="L36" s="13">
        <v>2.48</v>
      </c>
      <c r="M36" s="13">
        <f t="shared" si="0"/>
        <v>120.06</v>
      </c>
      <c r="N36" s="13">
        <f t="shared" si="1"/>
        <v>171037.476</v>
      </c>
      <c r="O36" s="13"/>
      <c r="P36" s="8">
        <f t="shared" si="2"/>
        <v>171037.476</v>
      </c>
      <c r="Q36" s="13">
        <v>6326.16</v>
      </c>
      <c r="R36" s="13">
        <v>22937.13</v>
      </c>
      <c r="S36" s="15">
        <v>12795.39</v>
      </c>
      <c r="T36" s="15">
        <v>10001.904</v>
      </c>
      <c r="U36" s="15">
        <v>10824.63</v>
      </c>
      <c r="V36" s="15">
        <v>10916.68</v>
      </c>
      <c r="W36" s="15">
        <v>11886.23</v>
      </c>
      <c r="X36" s="15">
        <v>8688.79</v>
      </c>
      <c r="Y36" s="15">
        <v>7166.21</v>
      </c>
      <c r="Z36" s="15">
        <v>15513.09</v>
      </c>
      <c r="AA36" s="15">
        <v>117622.97</v>
      </c>
      <c r="AB36" s="15">
        <v>22392.906</v>
      </c>
      <c r="AC36" s="9">
        <f t="shared" si="3"/>
        <v>257072.09</v>
      </c>
      <c r="AD36" s="15"/>
      <c r="AE36" s="9"/>
      <c r="AF36" s="9">
        <f t="shared" si="4"/>
        <v>-86034.614</v>
      </c>
    </row>
    <row r="37" spans="1:32" ht="12.75">
      <c r="A37" s="7">
        <v>33</v>
      </c>
      <c r="B37" s="7" t="s">
        <v>15</v>
      </c>
      <c r="C37" s="15">
        <v>493.4</v>
      </c>
      <c r="D37" s="15">
        <v>58083.05</v>
      </c>
      <c r="E37" s="13">
        <v>13.08</v>
      </c>
      <c r="F37" s="13">
        <v>13.74</v>
      </c>
      <c r="G37" s="13"/>
      <c r="H37" s="13"/>
      <c r="I37" s="13">
        <v>1.16</v>
      </c>
      <c r="J37" s="13">
        <v>1.2</v>
      </c>
      <c r="K37" s="13">
        <v>2.36</v>
      </c>
      <c r="L37" s="13">
        <v>2.48</v>
      </c>
      <c r="M37" s="13">
        <f t="shared" si="0"/>
        <v>117.72000000000003</v>
      </c>
      <c r="N37" s="13">
        <f t="shared" si="1"/>
        <v>58083.04800000001</v>
      </c>
      <c r="O37" s="13"/>
      <c r="P37" s="8">
        <f t="shared" si="2"/>
        <v>58083.04800000001</v>
      </c>
      <c r="Q37" s="13">
        <v>2582.17</v>
      </c>
      <c r="R37" s="13">
        <v>3815.07</v>
      </c>
      <c r="S37" s="15">
        <v>3069.57</v>
      </c>
      <c r="T37" s="15">
        <v>4536.436</v>
      </c>
      <c r="U37" s="15">
        <v>6704.09</v>
      </c>
      <c r="V37" s="15">
        <v>4822.56</v>
      </c>
      <c r="W37" s="15">
        <v>5660.28</v>
      </c>
      <c r="X37" s="15">
        <v>3049.42</v>
      </c>
      <c r="Y37" s="15">
        <v>5157</v>
      </c>
      <c r="Z37" s="15">
        <v>2683.73</v>
      </c>
      <c r="AA37" s="15">
        <v>2942.35</v>
      </c>
      <c r="AB37" s="15">
        <v>2485.324</v>
      </c>
      <c r="AC37" s="9">
        <f t="shared" si="3"/>
        <v>47508</v>
      </c>
      <c r="AD37" s="15"/>
      <c r="AE37" s="9"/>
      <c r="AF37" s="9">
        <f t="shared" si="4"/>
        <v>10575.04800000001</v>
      </c>
    </row>
    <row r="38" spans="1:32" ht="12.75">
      <c r="A38" s="7">
        <v>34</v>
      </c>
      <c r="B38" s="7" t="s">
        <v>16</v>
      </c>
      <c r="C38" s="15">
        <v>1357.9</v>
      </c>
      <c r="D38" s="15">
        <v>159851.99</v>
      </c>
      <c r="E38" s="13">
        <v>13.08</v>
      </c>
      <c r="F38" s="13">
        <v>13.74</v>
      </c>
      <c r="G38" s="13"/>
      <c r="H38" s="13"/>
      <c r="I38" s="13">
        <v>1.16</v>
      </c>
      <c r="J38" s="13">
        <v>1.2</v>
      </c>
      <c r="K38" s="13">
        <v>2.36</v>
      </c>
      <c r="L38" s="13">
        <v>2.48</v>
      </c>
      <c r="M38" s="13">
        <f t="shared" si="0"/>
        <v>117.72000000000003</v>
      </c>
      <c r="N38" s="13">
        <f t="shared" si="1"/>
        <v>159851.98800000004</v>
      </c>
      <c r="O38" s="13"/>
      <c r="P38" s="8">
        <f t="shared" si="2"/>
        <v>159851.98800000004</v>
      </c>
      <c r="Q38" s="13">
        <v>7496.27</v>
      </c>
      <c r="R38" s="13">
        <v>39381.425</v>
      </c>
      <c r="S38" s="15">
        <v>21836.505</v>
      </c>
      <c r="T38" s="15">
        <v>12156.486</v>
      </c>
      <c r="U38" s="15">
        <v>12462.93</v>
      </c>
      <c r="V38" s="15">
        <v>8490.76</v>
      </c>
      <c r="W38" s="15">
        <v>9245.33</v>
      </c>
      <c r="X38" s="15">
        <v>43932.99</v>
      </c>
      <c r="Y38" s="15">
        <v>7241.21</v>
      </c>
      <c r="Z38" s="15">
        <v>10937.93</v>
      </c>
      <c r="AA38" s="15">
        <v>62931.9</v>
      </c>
      <c r="AB38" s="15">
        <v>5919.394</v>
      </c>
      <c r="AC38" s="9">
        <f t="shared" si="3"/>
        <v>242033.12999999998</v>
      </c>
      <c r="AD38" s="15"/>
      <c r="AE38" s="9"/>
      <c r="AF38" s="9">
        <f t="shared" si="4"/>
        <v>-82181.14199999993</v>
      </c>
    </row>
    <row r="39" spans="1:32" ht="12.75">
      <c r="A39" s="7">
        <v>35</v>
      </c>
      <c r="B39" s="7" t="s">
        <v>17</v>
      </c>
      <c r="C39" s="15">
        <v>2533.1</v>
      </c>
      <c r="D39" s="15">
        <v>266138.58</v>
      </c>
      <c r="E39" s="13">
        <v>12.87</v>
      </c>
      <c r="F39" s="13">
        <v>13.53</v>
      </c>
      <c r="G39" s="13"/>
      <c r="H39" s="13"/>
      <c r="I39" s="13">
        <v>1.16</v>
      </c>
      <c r="J39" s="13">
        <v>1.2</v>
      </c>
      <c r="K39" s="13">
        <v>2.36</v>
      </c>
      <c r="L39" s="13">
        <v>2.48</v>
      </c>
      <c r="M39" s="13">
        <f t="shared" si="0"/>
        <v>115.19999999999999</v>
      </c>
      <c r="N39" s="13">
        <f t="shared" si="1"/>
        <v>291813.11999999994</v>
      </c>
      <c r="O39" s="13">
        <v>25674.54</v>
      </c>
      <c r="P39" s="8">
        <f t="shared" si="2"/>
        <v>266138.57999999996</v>
      </c>
      <c r="Q39" s="13">
        <v>14337.97</v>
      </c>
      <c r="R39" s="13">
        <v>12715.805</v>
      </c>
      <c r="S39" s="15">
        <v>10827.985</v>
      </c>
      <c r="T39" s="15">
        <v>14865.825</v>
      </c>
      <c r="U39" s="15">
        <v>14196.62</v>
      </c>
      <c r="V39" s="15">
        <v>18806.27</v>
      </c>
      <c r="W39" s="15">
        <v>25541.11</v>
      </c>
      <c r="X39" s="15">
        <v>17623.31</v>
      </c>
      <c r="Y39" s="15">
        <v>14711.91</v>
      </c>
      <c r="Z39" s="15">
        <v>13188.43</v>
      </c>
      <c r="AA39" s="15">
        <v>16668.94</v>
      </c>
      <c r="AB39" s="15">
        <v>28508.336</v>
      </c>
      <c r="AC39" s="9">
        <f t="shared" si="3"/>
        <v>201992.511</v>
      </c>
      <c r="AD39" s="15"/>
      <c r="AE39" s="9">
        <v>750</v>
      </c>
      <c r="AF39" s="9">
        <f t="shared" si="4"/>
        <v>63396.06899999996</v>
      </c>
    </row>
    <row r="40" spans="1:32" ht="12.75">
      <c r="A40" s="7">
        <v>36</v>
      </c>
      <c r="B40" s="7" t="s">
        <v>18</v>
      </c>
      <c r="C40" s="15">
        <v>3202.7</v>
      </c>
      <c r="D40" s="15">
        <v>411418.84</v>
      </c>
      <c r="E40" s="13">
        <v>13.95</v>
      </c>
      <c r="F40" s="13">
        <v>14.66</v>
      </c>
      <c r="G40" s="13"/>
      <c r="H40" s="13"/>
      <c r="I40" s="13">
        <v>1.16</v>
      </c>
      <c r="J40" s="13">
        <v>1.2</v>
      </c>
      <c r="K40" s="13">
        <v>2.36</v>
      </c>
      <c r="L40" s="13">
        <v>2.48</v>
      </c>
      <c r="M40" s="13">
        <f t="shared" si="0"/>
        <v>128.46</v>
      </c>
      <c r="N40" s="13">
        <f t="shared" si="1"/>
        <v>411418.842</v>
      </c>
      <c r="O40" s="13"/>
      <c r="P40" s="8">
        <f t="shared" si="2"/>
        <v>411418.842</v>
      </c>
      <c r="Q40" s="13">
        <v>24608.98</v>
      </c>
      <c r="R40" s="13">
        <v>30203.925</v>
      </c>
      <c r="S40" s="15">
        <v>39952.555</v>
      </c>
      <c r="T40" s="15">
        <v>138464.015</v>
      </c>
      <c r="U40" s="15">
        <v>40634.76</v>
      </c>
      <c r="V40" s="15">
        <v>37606.29</v>
      </c>
      <c r="W40" s="15">
        <v>81587.32</v>
      </c>
      <c r="X40" s="15">
        <v>27275.73</v>
      </c>
      <c r="Y40" s="15">
        <v>22875.85</v>
      </c>
      <c r="Z40" s="15">
        <v>23992.76</v>
      </c>
      <c r="AA40" s="15">
        <v>20665.87</v>
      </c>
      <c r="AB40" s="15">
        <v>18119.602</v>
      </c>
      <c r="AC40" s="9">
        <f t="shared" si="3"/>
        <v>505987.65699999995</v>
      </c>
      <c r="AD40" s="15">
        <f>1751+183+2639+1783+1512</f>
        <v>7868</v>
      </c>
      <c r="AE40" s="9"/>
      <c r="AF40" s="9">
        <f t="shared" si="4"/>
        <v>-102436.81499999994</v>
      </c>
    </row>
    <row r="41" spans="1:32" ht="12.75">
      <c r="A41" s="7">
        <v>37</v>
      </c>
      <c r="B41" s="7" t="s">
        <v>19</v>
      </c>
      <c r="C41" s="15">
        <v>3176.5</v>
      </c>
      <c r="D41" s="15">
        <v>394330.71</v>
      </c>
      <c r="E41" s="13">
        <v>13.6</v>
      </c>
      <c r="F41" s="13">
        <v>14.29</v>
      </c>
      <c r="G41" s="13"/>
      <c r="H41" s="13"/>
      <c r="I41" s="13">
        <v>1.16</v>
      </c>
      <c r="J41" s="13">
        <v>1.2</v>
      </c>
      <c r="K41" s="13">
        <v>2.36</v>
      </c>
      <c r="L41" s="13">
        <v>2.48</v>
      </c>
      <c r="M41" s="13">
        <f t="shared" si="0"/>
        <v>124.14000000000001</v>
      </c>
      <c r="N41" s="13">
        <f t="shared" si="1"/>
        <v>394330.71</v>
      </c>
      <c r="O41" s="13"/>
      <c r="P41" s="8">
        <f t="shared" si="2"/>
        <v>394330.71</v>
      </c>
      <c r="Q41" s="13">
        <v>20160.21</v>
      </c>
      <c r="R41" s="13">
        <v>19403.555</v>
      </c>
      <c r="S41" s="15">
        <v>111036.525</v>
      </c>
      <c r="T41" s="15">
        <v>47789.195</v>
      </c>
      <c r="U41" s="15">
        <v>52333.42</v>
      </c>
      <c r="V41" s="15">
        <v>37003.02</v>
      </c>
      <c r="W41" s="15">
        <v>29890.82</v>
      </c>
      <c r="X41" s="15">
        <v>19169.51</v>
      </c>
      <c r="Y41" s="15">
        <v>32852.83</v>
      </c>
      <c r="Z41" s="15">
        <v>29088.08</v>
      </c>
      <c r="AA41" s="15">
        <v>17116.41</v>
      </c>
      <c r="AB41" s="15">
        <v>16627.7</v>
      </c>
      <c r="AC41" s="9">
        <f t="shared" si="3"/>
        <v>432471.275</v>
      </c>
      <c r="AD41" s="15">
        <f>921+4*121</f>
        <v>1405</v>
      </c>
      <c r="AE41" s="9"/>
      <c r="AF41" s="9">
        <f t="shared" si="4"/>
        <v>-39545.565</v>
      </c>
    </row>
    <row r="42" spans="1:32" ht="12.75">
      <c r="A42" s="7">
        <v>38</v>
      </c>
      <c r="B42" s="7" t="s">
        <v>20</v>
      </c>
      <c r="C42" s="15">
        <v>2035.5</v>
      </c>
      <c r="D42" s="15">
        <v>262579.5</v>
      </c>
      <c r="E42" s="13">
        <v>13.99</v>
      </c>
      <c r="F42" s="13">
        <v>14.71</v>
      </c>
      <c r="G42" s="13"/>
      <c r="H42" s="13"/>
      <c r="I42" s="13">
        <v>1.16</v>
      </c>
      <c r="J42" s="13">
        <v>1.2</v>
      </c>
      <c r="K42" s="13">
        <v>2.36</v>
      </c>
      <c r="L42" s="13">
        <v>2.48</v>
      </c>
      <c r="M42" s="13">
        <f t="shared" si="0"/>
        <v>129.00000000000003</v>
      </c>
      <c r="N42" s="13">
        <f t="shared" si="1"/>
        <v>262579.50000000006</v>
      </c>
      <c r="O42" s="13"/>
      <c r="P42" s="8">
        <f t="shared" si="2"/>
        <v>262579.50000000006</v>
      </c>
      <c r="Q42" s="13">
        <v>9725.07</v>
      </c>
      <c r="R42" s="13">
        <v>13378.925</v>
      </c>
      <c r="S42" s="15">
        <v>15095.435</v>
      </c>
      <c r="T42" s="15">
        <v>18033.175</v>
      </c>
      <c r="U42" s="15">
        <v>15692.63</v>
      </c>
      <c r="V42" s="15">
        <v>32915.28</v>
      </c>
      <c r="W42" s="15">
        <v>26247.58</v>
      </c>
      <c r="X42" s="15">
        <v>23392.76</v>
      </c>
      <c r="Y42" s="15">
        <v>14008.03</v>
      </c>
      <c r="Z42" s="15">
        <v>12280.57</v>
      </c>
      <c r="AA42" s="15">
        <v>12447.6</v>
      </c>
      <c r="AB42" s="15">
        <v>12079.88</v>
      </c>
      <c r="AC42" s="9">
        <f t="shared" si="3"/>
        <v>205296.93500000003</v>
      </c>
      <c r="AD42" s="15"/>
      <c r="AE42" s="9">
        <v>750</v>
      </c>
      <c r="AF42" s="9">
        <f t="shared" si="4"/>
        <v>56532.56500000003</v>
      </c>
    </row>
    <row r="43" spans="1:32" ht="12.75">
      <c r="A43" s="7">
        <v>39</v>
      </c>
      <c r="B43" s="7" t="s">
        <v>359</v>
      </c>
      <c r="C43" s="15">
        <v>2781.5</v>
      </c>
      <c r="D43" s="13">
        <v>315905.7</v>
      </c>
      <c r="E43" s="13">
        <v>13.74</v>
      </c>
      <c r="F43" s="13">
        <v>14.42</v>
      </c>
      <c r="G43" s="13"/>
      <c r="H43" s="13"/>
      <c r="I43" s="13">
        <v>1.16</v>
      </c>
      <c r="J43" s="13">
        <v>1.2</v>
      </c>
      <c r="K43" s="13">
        <v>2.36</v>
      </c>
      <c r="L43" s="13">
        <v>2.48</v>
      </c>
      <c r="M43" s="13">
        <f t="shared" si="0"/>
        <v>125.76000000000002</v>
      </c>
      <c r="N43" s="13">
        <f t="shared" si="1"/>
        <v>349801.44000000006</v>
      </c>
      <c r="O43" s="13">
        <v>33895.74</v>
      </c>
      <c r="P43" s="8">
        <f t="shared" si="2"/>
        <v>315905.70000000007</v>
      </c>
      <c r="Q43" s="15">
        <v>26962.79</v>
      </c>
      <c r="R43" s="15">
        <v>34250.075</v>
      </c>
      <c r="S43" s="15">
        <v>36208.365</v>
      </c>
      <c r="T43" s="15">
        <v>48228.94</v>
      </c>
      <c r="U43" s="15">
        <v>35712.8</v>
      </c>
      <c r="V43" s="15">
        <v>44373.4</v>
      </c>
      <c r="W43" s="15">
        <v>45749.26</v>
      </c>
      <c r="X43" s="15">
        <v>20566.41</v>
      </c>
      <c r="Y43" s="15">
        <v>27770.58</v>
      </c>
      <c r="Z43" s="15">
        <v>22896.14</v>
      </c>
      <c r="AA43" s="15">
        <v>22174.13</v>
      </c>
      <c r="AB43" s="15">
        <v>22466.74</v>
      </c>
      <c r="AC43" s="9">
        <f t="shared" si="3"/>
        <v>387359.62999999995</v>
      </c>
      <c r="AD43" s="15">
        <f>324+1115</f>
        <v>1439</v>
      </c>
      <c r="AE43" s="9">
        <v>750</v>
      </c>
      <c r="AF43" s="9">
        <f t="shared" si="4"/>
        <v>-73642.92999999988</v>
      </c>
    </row>
    <row r="44" spans="1:32" ht="12.75">
      <c r="A44" s="7">
        <v>40</v>
      </c>
      <c r="B44" s="7" t="s">
        <v>360</v>
      </c>
      <c r="C44" s="15">
        <v>2489.8</v>
      </c>
      <c r="D44" s="13">
        <v>266324.81</v>
      </c>
      <c r="E44" s="13">
        <v>13.79</v>
      </c>
      <c r="F44" s="13">
        <v>14.47</v>
      </c>
      <c r="G44" s="13"/>
      <c r="H44" s="13"/>
      <c r="I44" s="13">
        <v>1.16</v>
      </c>
      <c r="J44" s="13">
        <v>1.2</v>
      </c>
      <c r="K44" s="13">
        <v>2.36</v>
      </c>
      <c r="L44" s="13">
        <v>2.48</v>
      </c>
      <c r="M44" s="13">
        <f t="shared" si="0"/>
        <v>126.36000000000001</v>
      </c>
      <c r="N44" s="13">
        <f t="shared" si="1"/>
        <v>314611.1280000001</v>
      </c>
      <c r="O44" s="13">
        <v>48286.32</v>
      </c>
      <c r="P44" s="8">
        <f t="shared" si="2"/>
        <v>266324.8080000001</v>
      </c>
      <c r="Q44" s="15">
        <v>51006.42</v>
      </c>
      <c r="R44" s="15">
        <v>25455.04</v>
      </c>
      <c r="S44" s="15">
        <v>37736.85</v>
      </c>
      <c r="T44" s="15">
        <v>40184.84</v>
      </c>
      <c r="U44" s="15">
        <v>43186.01</v>
      </c>
      <c r="V44" s="15">
        <v>37779.56</v>
      </c>
      <c r="W44" s="15">
        <v>31788.12</v>
      </c>
      <c r="X44" s="15">
        <v>26478.22</v>
      </c>
      <c r="Y44" s="15">
        <v>15815.09</v>
      </c>
      <c r="Z44" s="15">
        <v>17803.63</v>
      </c>
      <c r="AA44" s="15">
        <v>20815.03</v>
      </c>
      <c r="AB44" s="15">
        <v>16643.908</v>
      </c>
      <c r="AC44" s="9">
        <f t="shared" si="3"/>
        <v>364692.71800000005</v>
      </c>
      <c r="AD44" s="15">
        <v>1274</v>
      </c>
      <c r="AE44" s="9"/>
      <c r="AF44" s="9">
        <f t="shared" si="4"/>
        <v>-99641.90999999997</v>
      </c>
    </row>
    <row r="45" spans="1:32" ht="12.75">
      <c r="A45" s="7">
        <v>41</v>
      </c>
      <c r="B45" s="7" t="s">
        <v>21</v>
      </c>
      <c r="C45" s="15">
        <v>3368.7</v>
      </c>
      <c r="D45" s="15">
        <v>423849.83</v>
      </c>
      <c r="E45" s="13">
        <v>13.73</v>
      </c>
      <c r="F45" s="13">
        <v>14.44</v>
      </c>
      <c r="G45" s="13"/>
      <c r="H45" s="13"/>
      <c r="I45" s="13">
        <v>1.16</v>
      </c>
      <c r="J45" s="13">
        <v>1.2</v>
      </c>
      <c r="K45" s="13">
        <v>2.36</v>
      </c>
      <c r="L45" s="13">
        <v>2.48</v>
      </c>
      <c r="M45" s="13">
        <f t="shared" si="0"/>
        <v>125.82000000000002</v>
      </c>
      <c r="N45" s="13">
        <f t="shared" si="1"/>
        <v>423849.83400000003</v>
      </c>
      <c r="O45" s="13"/>
      <c r="P45" s="8">
        <f t="shared" si="2"/>
        <v>423849.83400000003</v>
      </c>
      <c r="Q45" s="13">
        <v>96571.88</v>
      </c>
      <c r="R45" s="13">
        <v>22410.075</v>
      </c>
      <c r="S45" s="15">
        <v>26460.365</v>
      </c>
      <c r="T45" s="15">
        <v>28747.055</v>
      </c>
      <c r="U45" s="15">
        <v>27817.07</v>
      </c>
      <c r="V45" s="15">
        <v>37350.91</v>
      </c>
      <c r="W45" s="15">
        <v>32495.18</v>
      </c>
      <c r="X45" s="15">
        <v>22251.54</v>
      </c>
      <c r="Y45" s="15">
        <v>24994.46</v>
      </c>
      <c r="Z45" s="15">
        <v>36747.41</v>
      </c>
      <c r="AA45" s="15">
        <v>18768.53</v>
      </c>
      <c r="AB45" s="15">
        <v>16801.962</v>
      </c>
      <c r="AC45" s="9">
        <f t="shared" si="3"/>
        <v>391416.4370000001</v>
      </c>
      <c r="AD45" s="15">
        <f>247+1400</f>
        <v>1647</v>
      </c>
      <c r="AE45" s="9"/>
      <c r="AF45" s="9">
        <f t="shared" si="4"/>
        <v>30786.39699999994</v>
      </c>
    </row>
    <row r="46" spans="1:32" ht="12.75">
      <c r="A46" s="7">
        <v>42</v>
      </c>
      <c r="B46" s="7" t="s">
        <v>23</v>
      </c>
      <c r="C46" s="15">
        <v>2004.5</v>
      </c>
      <c r="D46" s="15">
        <v>230390.63</v>
      </c>
      <c r="E46" s="13">
        <v>14</v>
      </c>
      <c r="F46" s="13">
        <v>14.72</v>
      </c>
      <c r="G46" s="13"/>
      <c r="H46" s="13"/>
      <c r="I46" s="13">
        <v>1.16</v>
      </c>
      <c r="J46" s="13">
        <v>1.2</v>
      </c>
      <c r="K46" s="13">
        <v>2.36</v>
      </c>
      <c r="L46" s="13">
        <v>2.48</v>
      </c>
      <c r="M46" s="13">
        <f t="shared" si="0"/>
        <v>129.12</v>
      </c>
      <c r="N46" s="13">
        <f t="shared" si="1"/>
        <v>258821.04</v>
      </c>
      <c r="O46" s="13">
        <v>28430.41</v>
      </c>
      <c r="P46" s="8">
        <f t="shared" si="2"/>
        <v>230390.63</v>
      </c>
      <c r="Q46" s="13">
        <v>9910.62</v>
      </c>
      <c r="R46" s="13">
        <v>12924.415</v>
      </c>
      <c r="S46" s="15">
        <v>49734.835</v>
      </c>
      <c r="T46" s="15">
        <v>15281.065</v>
      </c>
      <c r="U46" s="15">
        <v>16275.2</v>
      </c>
      <c r="V46" s="15">
        <v>25770.71</v>
      </c>
      <c r="W46" s="15">
        <v>26177.12</v>
      </c>
      <c r="X46" s="15">
        <v>15326.34</v>
      </c>
      <c r="Y46" s="15">
        <v>15243.17</v>
      </c>
      <c r="Z46" s="15">
        <v>19188.9</v>
      </c>
      <c r="AA46" s="15">
        <v>16559</v>
      </c>
      <c r="AB46" s="15">
        <v>22488.61</v>
      </c>
      <c r="AC46" s="9">
        <f t="shared" si="3"/>
        <v>244879.985</v>
      </c>
      <c r="AD46" s="15"/>
      <c r="AE46" s="9"/>
      <c r="AF46" s="9">
        <f t="shared" si="4"/>
        <v>-14489.354999999981</v>
      </c>
    </row>
    <row r="47" spans="1:32" ht="12.75">
      <c r="A47" s="7">
        <v>43</v>
      </c>
      <c r="B47" s="7" t="s">
        <v>24</v>
      </c>
      <c r="C47" s="15">
        <v>529.8</v>
      </c>
      <c r="D47" s="15">
        <v>74956.1</v>
      </c>
      <c r="E47" s="13">
        <v>15.01</v>
      </c>
      <c r="F47" s="13">
        <v>15.77</v>
      </c>
      <c r="G47" s="13"/>
      <c r="H47" s="13"/>
      <c r="I47" s="13">
        <v>1.16</v>
      </c>
      <c r="J47" s="13">
        <v>1.2</v>
      </c>
      <c r="K47" s="13">
        <v>2.36</v>
      </c>
      <c r="L47" s="13">
        <v>2.48</v>
      </c>
      <c r="M47" s="13">
        <f t="shared" si="0"/>
        <v>141.48000000000002</v>
      </c>
      <c r="N47" s="13">
        <f t="shared" si="1"/>
        <v>74956.104</v>
      </c>
      <c r="O47" s="13"/>
      <c r="P47" s="8">
        <f t="shared" si="2"/>
        <v>74956.104</v>
      </c>
      <c r="Q47" s="13">
        <v>2505.75</v>
      </c>
      <c r="R47" s="13">
        <v>2716.25</v>
      </c>
      <c r="S47" s="15">
        <v>2484.73</v>
      </c>
      <c r="T47" s="15">
        <v>4977.9</v>
      </c>
      <c r="U47" s="15">
        <v>5588.07</v>
      </c>
      <c r="V47" s="15">
        <v>4587.59</v>
      </c>
      <c r="W47" s="15">
        <v>4668.34</v>
      </c>
      <c r="X47" s="15">
        <v>3657.66</v>
      </c>
      <c r="Y47" s="15">
        <v>12010.38</v>
      </c>
      <c r="Z47" s="15">
        <v>2366.22</v>
      </c>
      <c r="AA47" s="15">
        <v>3181.22</v>
      </c>
      <c r="AB47" s="15">
        <v>2366.218</v>
      </c>
      <c r="AC47" s="9">
        <f t="shared" si="3"/>
        <v>51110.328</v>
      </c>
      <c r="AD47" s="15"/>
      <c r="AE47" s="9"/>
      <c r="AF47" s="9">
        <f t="shared" si="4"/>
        <v>23845.776000000005</v>
      </c>
    </row>
    <row r="48" spans="1:32" ht="12.75">
      <c r="A48" s="7">
        <v>44</v>
      </c>
      <c r="B48" s="7" t="s">
        <v>25</v>
      </c>
      <c r="C48" s="15">
        <v>271.8</v>
      </c>
      <c r="D48" s="15">
        <v>29387.02</v>
      </c>
      <c r="E48" s="13">
        <v>12.3</v>
      </c>
      <c r="F48" s="13">
        <v>12.92</v>
      </c>
      <c r="G48" s="13"/>
      <c r="H48" s="13"/>
      <c r="I48" s="13">
        <v>1.16</v>
      </c>
      <c r="J48" s="13">
        <v>1.2</v>
      </c>
      <c r="K48" s="13">
        <v>2.36</v>
      </c>
      <c r="L48" s="13">
        <v>2.48</v>
      </c>
      <c r="M48" s="13">
        <f t="shared" si="0"/>
        <v>108.12</v>
      </c>
      <c r="N48" s="13">
        <f t="shared" si="1"/>
        <v>29387.016000000003</v>
      </c>
      <c r="O48" s="13"/>
      <c r="P48" s="8">
        <f t="shared" si="2"/>
        <v>29387.016000000003</v>
      </c>
      <c r="Q48" s="13">
        <v>1235.86</v>
      </c>
      <c r="R48" s="13">
        <v>1235.86</v>
      </c>
      <c r="S48" s="15">
        <v>1235.86</v>
      </c>
      <c r="T48" s="15">
        <v>1235.86</v>
      </c>
      <c r="U48" s="15">
        <v>1835.13</v>
      </c>
      <c r="V48" s="15">
        <v>1452.86</v>
      </c>
      <c r="W48" s="15">
        <v>1292.94</v>
      </c>
      <c r="X48" s="15">
        <v>1625</v>
      </c>
      <c r="Y48" s="15">
        <v>3857.33</v>
      </c>
      <c r="Z48" s="15">
        <v>1292.94</v>
      </c>
      <c r="AA48" s="15">
        <v>1292.94</v>
      </c>
      <c r="AB48" s="15">
        <v>1292.938</v>
      </c>
      <c r="AC48" s="9">
        <f t="shared" si="3"/>
        <v>18885.518000000004</v>
      </c>
      <c r="AD48" s="15"/>
      <c r="AE48" s="9"/>
      <c r="AF48" s="9">
        <f t="shared" si="4"/>
        <v>10501.498</v>
      </c>
    </row>
    <row r="49" spans="1:32" ht="12.75">
      <c r="A49" s="7">
        <v>45</v>
      </c>
      <c r="B49" s="7" t="s">
        <v>26</v>
      </c>
      <c r="C49" s="15">
        <v>622.4</v>
      </c>
      <c r="D49" s="15">
        <v>58368.67</v>
      </c>
      <c r="E49" s="13">
        <v>11.03</v>
      </c>
      <c r="F49" s="13">
        <v>11.8</v>
      </c>
      <c r="G49" s="13"/>
      <c r="H49" s="13"/>
      <c r="I49" s="13">
        <v>1.16</v>
      </c>
      <c r="J49" s="13">
        <v>1.2</v>
      </c>
      <c r="K49" s="13">
        <v>2.36</v>
      </c>
      <c r="L49" s="13">
        <v>2.48</v>
      </c>
      <c r="M49" s="13">
        <f t="shared" si="0"/>
        <v>93.78</v>
      </c>
      <c r="N49" s="13">
        <f t="shared" si="1"/>
        <v>58368.672</v>
      </c>
      <c r="O49" s="13"/>
      <c r="P49" s="8">
        <f t="shared" si="2"/>
        <v>58368.672</v>
      </c>
      <c r="Q49" s="13">
        <v>2798.18</v>
      </c>
      <c r="R49" s="13">
        <v>1697.09</v>
      </c>
      <c r="S49" s="15">
        <v>1643.47</v>
      </c>
      <c r="T49" s="15">
        <v>4136.64</v>
      </c>
      <c r="U49" s="15">
        <v>3013.74</v>
      </c>
      <c r="V49" s="15">
        <v>6576.43</v>
      </c>
      <c r="W49" s="15">
        <v>698.72</v>
      </c>
      <c r="X49" s="15">
        <v>2761.16</v>
      </c>
      <c r="Y49" s="15">
        <v>12413.88</v>
      </c>
      <c r="Z49" s="15">
        <v>1469.72</v>
      </c>
      <c r="AA49" s="15">
        <v>2284.72</v>
      </c>
      <c r="AB49" s="15">
        <v>4296.906</v>
      </c>
      <c r="AC49" s="9">
        <f t="shared" si="3"/>
        <v>43790.65600000001</v>
      </c>
      <c r="AD49" s="15"/>
      <c r="AE49" s="9"/>
      <c r="AF49" s="9">
        <f t="shared" si="4"/>
        <v>14578.015999999989</v>
      </c>
    </row>
    <row r="50" spans="1:32" ht="12.75">
      <c r="A50" s="7">
        <v>46</v>
      </c>
      <c r="B50" s="7" t="s">
        <v>3</v>
      </c>
      <c r="C50" s="15">
        <v>102</v>
      </c>
      <c r="D50" s="15">
        <v>7705.08</v>
      </c>
      <c r="E50" s="13">
        <v>12.8</v>
      </c>
      <c r="F50" s="13">
        <v>13.51</v>
      </c>
      <c r="G50" s="13">
        <v>3.14</v>
      </c>
      <c r="H50" s="13">
        <v>3.38</v>
      </c>
      <c r="I50" s="13">
        <v>1.16</v>
      </c>
      <c r="J50" s="13">
        <v>1.2</v>
      </c>
      <c r="K50" s="13">
        <v>2.36</v>
      </c>
      <c r="L50" s="13">
        <v>2.48</v>
      </c>
      <c r="M50" s="13">
        <f t="shared" si="0"/>
        <v>75.54000000000002</v>
      </c>
      <c r="N50" s="13">
        <f t="shared" si="1"/>
        <v>7705.080000000002</v>
      </c>
      <c r="O50" s="13"/>
      <c r="P50" s="8">
        <f t="shared" si="2"/>
        <v>7705.080000000002</v>
      </c>
      <c r="Q50" s="13">
        <v>178.5</v>
      </c>
      <c r="R50" s="13">
        <v>178.5</v>
      </c>
      <c r="S50" s="15">
        <v>178.5</v>
      </c>
      <c r="T50" s="15">
        <v>178.5</v>
      </c>
      <c r="U50" s="15">
        <v>178.5</v>
      </c>
      <c r="V50" s="15">
        <v>395.06</v>
      </c>
      <c r="W50" s="15">
        <v>187.68</v>
      </c>
      <c r="X50" s="15">
        <v>519.74</v>
      </c>
      <c r="Y50" s="15">
        <v>187.68</v>
      </c>
      <c r="Z50" s="15">
        <v>187.68</v>
      </c>
      <c r="AA50" s="15">
        <v>187.68</v>
      </c>
      <c r="AB50" s="15">
        <v>1463.86</v>
      </c>
      <c r="AC50" s="9">
        <f t="shared" si="3"/>
        <v>4021.879999999999</v>
      </c>
      <c r="AD50" s="20"/>
      <c r="AE50" s="9"/>
      <c r="AF50" s="9">
        <f t="shared" si="4"/>
        <v>3683.2000000000025</v>
      </c>
    </row>
    <row r="51" spans="1:32" ht="12.75">
      <c r="A51" s="7">
        <v>47</v>
      </c>
      <c r="B51" s="7" t="s">
        <v>4</v>
      </c>
      <c r="C51" s="15">
        <v>515.8</v>
      </c>
      <c r="D51" s="15">
        <v>38963.53</v>
      </c>
      <c r="E51" s="13">
        <v>12.8</v>
      </c>
      <c r="F51" s="13">
        <v>13.51</v>
      </c>
      <c r="G51" s="13">
        <v>3.14</v>
      </c>
      <c r="H51" s="13">
        <v>3.38</v>
      </c>
      <c r="I51" s="13">
        <v>1.16</v>
      </c>
      <c r="J51" s="13">
        <v>1.2</v>
      </c>
      <c r="K51" s="13">
        <v>2.36</v>
      </c>
      <c r="L51" s="13">
        <v>2.48</v>
      </c>
      <c r="M51" s="13">
        <f t="shared" si="0"/>
        <v>75.54000000000002</v>
      </c>
      <c r="N51" s="13">
        <f t="shared" si="1"/>
        <v>38963.53200000001</v>
      </c>
      <c r="O51" s="13"/>
      <c r="P51" s="8">
        <f t="shared" si="2"/>
        <v>38963.53200000001</v>
      </c>
      <c r="Q51" s="13">
        <v>1064.9</v>
      </c>
      <c r="R51" s="13">
        <v>1064.9</v>
      </c>
      <c r="S51" s="15">
        <v>1064.9</v>
      </c>
      <c r="T51" s="15">
        <v>1064.9</v>
      </c>
      <c r="U51" s="15">
        <v>1064.9</v>
      </c>
      <c r="V51" s="15">
        <v>30262.93</v>
      </c>
      <c r="W51" s="15">
        <v>1111.32</v>
      </c>
      <c r="X51" s="15">
        <v>1587.76</v>
      </c>
      <c r="Y51" s="15">
        <v>9757.04</v>
      </c>
      <c r="Z51" s="15">
        <v>7531.38</v>
      </c>
      <c r="AA51" s="15">
        <v>4083.55</v>
      </c>
      <c r="AB51" s="15">
        <v>14929.772</v>
      </c>
      <c r="AC51" s="9">
        <f t="shared" si="3"/>
        <v>74588.25200000001</v>
      </c>
      <c r="AD51" s="20"/>
      <c r="AE51" s="9"/>
      <c r="AF51" s="9">
        <f t="shared" si="4"/>
        <v>-35624.72</v>
      </c>
    </row>
    <row r="52" spans="1:32" ht="12.75">
      <c r="A52" s="7">
        <v>48</v>
      </c>
      <c r="B52" s="7" t="s">
        <v>5</v>
      </c>
      <c r="C52" s="15">
        <v>507.4</v>
      </c>
      <c r="D52" s="15">
        <v>38329</v>
      </c>
      <c r="E52" s="13">
        <v>12.8</v>
      </c>
      <c r="F52" s="13">
        <v>13.51</v>
      </c>
      <c r="G52" s="13">
        <v>3.14</v>
      </c>
      <c r="H52" s="13">
        <v>3.38</v>
      </c>
      <c r="I52" s="13">
        <v>1.16</v>
      </c>
      <c r="J52" s="13">
        <v>1.2</v>
      </c>
      <c r="K52" s="13">
        <v>2.36</v>
      </c>
      <c r="L52" s="13">
        <v>2.48</v>
      </c>
      <c r="M52" s="13">
        <f t="shared" si="0"/>
        <v>75.54000000000002</v>
      </c>
      <c r="N52" s="13">
        <f t="shared" si="1"/>
        <v>38328.99600000001</v>
      </c>
      <c r="O52" s="13"/>
      <c r="P52" s="8">
        <f t="shared" si="2"/>
        <v>38328.99600000001</v>
      </c>
      <c r="Q52" s="13">
        <v>1050.2</v>
      </c>
      <c r="R52" s="13">
        <v>1050.2</v>
      </c>
      <c r="S52" s="15">
        <v>4377.07</v>
      </c>
      <c r="T52" s="15">
        <v>1050.2</v>
      </c>
      <c r="U52" s="15">
        <v>1050.2</v>
      </c>
      <c r="V52" s="15">
        <v>1411.14</v>
      </c>
      <c r="W52" s="15">
        <v>1095.87</v>
      </c>
      <c r="X52" s="15">
        <v>6856.34</v>
      </c>
      <c r="Y52" s="15">
        <v>2058.69</v>
      </c>
      <c r="Z52" s="15">
        <v>1095.87</v>
      </c>
      <c r="AA52" s="15">
        <v>5893.97</v>
      </c>
      <c r="AB52" s="15">
        <v>2372.046</v>
      </c>
      <c r="AC52" s="9">
        <f t="shared" si="3"/>
        <v>29361.795999999995</v>
      </c>
      <c r="AD52" s="20"/>
      <c r="AE52" s="9"/>
      <c r="AF52" s="9">
        <f t="shared" si="4"/>
        <v>8967.200000000012</v>
      </c>
    </row>
    <row r="53" spans="1:32" ht="12.75">
      <c r="A53" s="7">
        <v>49</v>
      </c>
      <c r="B53" s="10" t="s">
        <v>2</v>
      </c>
      <c r="C53" s="15">
        <v>257.2</v>
      </c>
      <c r="D53" s="15">
        <v>5540.09</v>
      </c>
      <c r="E53" s="13">
        <v>5.27</v>
      </c>
      <c r="F53" s="13">
        <v>5.52</v>
      </c>
      <c r="G53" s="13"/>
      <c r="H53" s="13"/>
      <c r="I53" s="13">
        <v>1.16</v>
      </c>
      <c r="J53" s="13">
        <v>1.2</v>
      </c>
      <c r="K53" s="13">
        <v>2.36</v>
      </c>
      <c r="L53" s="13">
        <v>2.48</v>
      </c>
      <c r="M53" s="13">
        <f t="shared" si="0"/>
        <v>21.54</v>
      </c>
      <c r="N53" s="13">
        <f t="shared" si="1"/>
        <v>5540.088</v>
      </c>
      <c r="O53" s="13"/>
      <c r="P53" s="8">
        <f t="shared" si="2"/>
        <v>5540.088</v>
      </c>
      <c r="Q53" s="13">
        <v>450.1</v>
      </c>
      <c r="R53" s="13">
        <v>450.1</v>
      </c>
      <c r="S53" s="15">
        <v>450.1</v>
      </c>
      <c r="T53" s="15">
        <v>450.1</v>
      </c>
      <c r="U53" s="15">
        <v>450.1</v>
      </c>
      <c r="V53" s="15">
        <v>450.1</v>
      </c>
      <c r="W53" s="15">
        <v>473.25</v>
      </c>
      <c r="X53" s="15">
        <v>473.25</v>
      </c>
      <c r="Y53" s="15">
        <v>473.25</v>
      </c>
      <c r="Z53" s="15">
        <v>473.25</v>
      </c>
      <c r="AA53" s="15">
        <v>473.25</v>
      </c>
      <c r="AB53" s="15">
        <v>473.248</v>
      </c>
      <c r="AC53" s="9">
        <f t="shared" si="3"/>
        <v>5540.098</v>
      </c>
      <c r="AD53" s="20"/>
      <c r="AE53" s="9"/>
      <c r="AF53" s="9">
        <f t="shared" si="4"/>
        <v>-0.010000000000218279</v>
      </c>
    </row>
    <row r="54" spans="1:32" ht="12.75">
      <c r="A54" s="7">
        <v>50</v>
      </c>
      <c r="B54" s="7" t="s">
        <v>27</v>
      </c>
      <c r="C54" s="15">
        <v>964.4</v>
      </c>
      <c r="D54" s="15">
        <v>132277.1</v>
      </c>
      <c r="E54" s="13">
        <v>14.66</v>
      </c>
      <c r="F54" s="13">
        <v>15.4</v>
      </c>
      <c r="G54" s="13"/>
      <c r="H54" s="13"/>
      <c r="I54" s="13">
        <v>1.16</v>
      </c>
      <c r="J54" s="13">
        <v>1.2</v>
      </c>
      <c r="K54" s="13">
        <v>2.36</v>
      </c>
      <c r="L54" s="13">
        <v>2.48</v>
      </c>
      <c r="M54" s="13">
        <f t="shared" si="0"/>
        <v>137.16000000000003</v>
      </c>
      <c r="N54" s="13">
        <f t="shared" si="1"/>
        <v>132277.10400000002</v>
      </c>
      <c r="O54" s="13"/>
      <c r="P54" s="8">
        <f t="shared" si="2"/>
        <v>132277.10400000002</v>
      </c>
      <c r="Q54" s="13">
        <v>5251.44</v>
      </c>
      <c r="R54" s="13">
        <v>11156.13</v>
      </c>
      <c r="S54" s="15">
        <v>8603.45</v>
      </c>
      <c r="T54" s="15">
        <v>10977.87</v>
      </c>
      <c r="U54" s="15">
        <v>10433.37</v>
      </c>
      <c r="V54" s="15">
        <v>38430.6</v>
      </c>
      <c r="W54" s="15">
        <v>48562.77</v>
      </c>
      <c r="X54" s="15">
        <v>9389.84</v>
      </c>
      <c r="Y54" s="15">
        <v>6238.51</v>
      </c>
      <c r="Z54" s="15">
        <v>8944.47</v>
      </c>
      <c r="AA54" s="15">
        <v>8821.15</v>
      </c>
      <c r="AB54" s="15">
        <v>11322.294</v>
      </c>
      <c r="AC54" s="9">
        <f t="shared" si="3"/>
        <v>178131.894</v>
      </c>
      <c r="AD54" s="15"/>
      <c r="AE54" s="9"/>
      <c r="AF54" s="9">
        <f t="shared" si="4"/>
        <v>-45854.78999999998</v>
      </c>
    </row>
    <row r="55" spans="1:32" ht="12.75">
      <c r="A55" s="7">
        <v>51</v>
      </c>
      <c r="B55" s="7" t="s">
        <v>28</v>
      </c>
      <c r="C55" s="15">
        <v>556.9</v>
      </c>
      <c r="D55" s="15">
        <v>72619.87</v>
      </c>
      <c r="E55" s="13">
        <v>14.82</v>
      </c>
      <c r="F55" s="13">
        <v>15.57</v>
      </c>
      <c r="G55" s="13"/>
      <c r="H55" s="13"/>
      <c r="I55" s="13">
        <v>1.16</v>
      </c>
      <c r="J55" s="13">
        <v>1.2</v>
      </c>
      <c r="K55" s="13">
        <v>2.36</v>
      </c>
      <c r="L55" s="13">
        <v>2.48</v>
      </c>
      <c r="M55" s="13">
        <f t="shared" si="0"/>
        <v>139.14000000000001</v>
      </c>
      <c r="N55" s="13">
        <f t="shared" si="1"/>
        <v>77487.066</v>
      </c>
      <c r="O55" s="13">
        <v>4867.2</v>
      </c>
      <c r="P55" s="8">
        <f t="shared" si="2"/>
        <v>72619.86600000001</v>
      </c>
      <c r="Q55" s="13">
        <v>3215.58</v>
      </c>
      <c r="R55" s="13">
        <v>2362.005</v>
      </c>
      <c r="S55" s="15">
        <v>2425.235</v>
      </c>
      <c r="T55" s="15">
        <v>5830.98</v>
      </c>
      <c r="U55" s="15">
        <v>6450.61</v>
      </c>
      <c r="V55" s="15">
        <v>11861.87</v>
      </c>
      <c r="W55" s="15">
        <v>12150.21</v>
      </c>
      <c r="X55" s="15">
        <v>5089.57</v>
      </c>
      <c r="Y55" s="15">
        <v>3657.8</v>
      </c>
      <c r="Z55" s="15">
        <v>5778.68</v>
      </c>
      <c r="AA55" s="15">
        <v>6235.69</v>
      </c>
      <c r="AB55" s="15">
        <v>3209.014</v>
      </c>
      <c r="AC55" s="9">
        <f t="shared" si="3"/>
        <v>68267.244</v>
      </c>
      <c r="AD55" s="15"/>
      <c r="AE55" s="9"/>
      <c r="AF55" s="9">
        <f t="shared" si="4"/>
        <v>4352.622000000003</v>
      </c>
    </row>
    <row r="56" spans="1:32" ht="12.75">
      <c r="A56" s="7">
        <v>52</v>
      </c>
      <c r="B56" s="10" t="s">
        <v>34</v>
      </c>
      <c r="C56" s="15">
        <v>107.3</v>
      </c>
      <c r="D56" s="15">
        <v>2311.24</v>
      </c>
      <c r="E56" s="13">
        <v>5.27</v>
      </c>
      <c r="F56" s="13">
        <v>5.52</v>
      </c>
      <c r="G56" s="13"/>
      <c r="H56" s="13"/>
      <c r="I56" s="13">
        <v>1.16</v>
      </c>
      <c r="J56" s="13">
        <v>1.2</v>
      </c>
      <c r="K56" s="13">
        <v>2.36</v>
      </c>
      <c r="L56" s="13">
        <v>2.48</v>
      </c>
      <c r="M56" s="13">
        <f t="shared" si="0"/>
        <v>21.54</v>
      </c>
      <c r="N56" s="13">
        <f t="shared" si="1"/>
        <v>2311.2419999999997</v>
      </c>
      <c r="O56" s="13"/>
      <c r="P56" s="8">
        <f t="shared" si="2"/>
        <v>2311.2419999999997</v>
      </c>
      <c r="Q56" s="13">
        <v>187.78</v>
      </c>
      <c r="R56" s="13">
        <v>187.775</v>
      </c>
      <c r="S56" s="15">
        <v>187.775</v>
      </c>
      <c r="T56" s="15">
        <v>187.78</v>
      </c>
      <c r="U56" s="15">
        <v>187.78</v>
      </c>
      <c r="V56" s="15">
        <v>187.78</v>
      </c>
      <c r="W56" s="15">
        <v>197.43</v>
      </c>
      <c r="X56" s="15">
        <v>197.43</v>
      </c>
      <c r="Y56" s="15">
        <v>197.43</v>
      </c>
      <c r="Z56" s="15">
        <v>197.43</v>
      </c>
      <c r="AA56" s="15">
        <v>197.43</v>
      </c>
      <c r="AB56" s="15">
        <v>197.432</v>
      </c>
      <c r="AC56" s="9">
        <f t="shared" si="3"/>
        <v>2311.252</v>
      </c>
      <c r="AD56" s="15"/>
      <c r="AE56" s="9"/>
      <c r="AF56" s="9">
        <f t="shared" si="4"/>
        <v>-0.010000000000218279</v>
      </c>
    </row>
    <row r="57" spans="1:32" ht="12.75">
      <c r="A57" s="7">
        <v>53</v>
      </c>
      <c r="B57" s="7" t="s">
        <v>35</v>
      </c>
      <c r="C57" s="15">
        <v>119.9</v>
      </c>
      <c r="D57" s="15">
        <v>8985.31</v>
      </c>
      <c r="E57" s="13">
        <v>9.61</v>
      </c>
      <c r="F57" s="13">
        <v>10.08</v>
      </c>
      <c r="G57" s="13"/>
      <c r="H57" s="13"/>
      <c r="I57" s="13">
        <v>1.16</v>
      </c>
      <c r="J57" s="13">
        <v>1.2</v>
      </c>
      <c r="K57" s="13">
        <v>2.36</v>
      </c>
      <c r="L57" s="13">
        <v>2.48</v>
      </c>
      <c r="M57" s="13">
        <f t="shared" si="0"/>
        <v>74.94</v>
      </c>
      <c r="N57" s="13">
        <f t="shared" si="1"/>
        <v>8985.306</v>
      </c>
      <c r="O57" s="13"/>
      <c r="P57" s="8">
        <f t="shared" si="2"/>
        <v>8985.306</v>
      </c>
      <c r="Q57" s="13">
        <v>209.83</v>
      </c>
      <c r="R57" s="13">
        <v>209.825</v>
      </c>
      <c r="S57" s="15">
        <v>209.825</v>
      </c>
      <c r="T57" s="15">
        <v>209.83</v>
      </c>
      <c r="U57" s="15">
        <v>209.83</v>
      </c>
      <c r="V57" s="15">
        <v>426.83</v>
      </c>
      <c r="W57" s="15">
        <v>220.62</v>
      </c>
      <c r="X57" s="15">
        <v>552.68</v>
      </c>
      <c r="Y57" s="15">
        <v>220.62</v>
      </c>
      <c r="Z57" s="15">
        <v>220.62</v>
      </c>
      <c r="AA57" s="15">
        <v>220.62</v>
      </c>
      <c r="AB57" s="15">
        <v>220.616</v>
      </c>
      <c r="AC57" s="9">
        <f t="shared" si="3"/>
        <v>3131.7459999999996</v>
      </c>
      <c r="AD57" s="15"/>
      <c r="AE57" s="9"/>
      <c r="AF57" s="9">
        <f t="shared" si="4"/>
        <v>5853.560000000001</v>
      </c>
    </row>
    <row r="58" spans="1:32" ht="12.75">
      <c r="A58" s="7">
        <v>54</v>
      </c>
      <c r="B58" s="10" t="s">
        <v>70</v>
      </c>
      <c r="C58" s="15">
        <v>482.2</v>
      </c>
      <c r="D58" s="15">
        <v>16867.36</v>
      </c>
      <c r="E58" s="13">
        <v>9.59</v>
      </c>
      <c r="F58" s="13">
        <v>10.04</v>
      </c>
      <c r="G58" s="13">
        <v>3.22</v>
      </c>
      <c r="H58" s="13">
        <v>3.38</v>
      </c>
      <c r="I58" s="13">
        <v>1.16</v>
      </c>
      <c r="J58" s="13">
        <v>1.2</v>
      </c>
      <c r="K58" s="13">
        <v>2.36</v>
      </c>
      <c r="L58" s="13">
        <v>2.48</v>
      </c>
      <c r="M58" s="13">
        <f t="shared" si="0"/>
        <v>34.98000000000001</v>
      </c>
      <c r="N58" s="13">
        <f t="shared" si="1"/>
        <v>16867.356000000003</v>
      </c>
      <c r="O58" s="13"/>
      <c r="P58" s="8">
        <f t="shared" si="2"/>
        <v>16867.356000000003</v>
      </c>
      <c r="Q58" s="13">
        <v>1249.33</v>
      </c>
      <c r="R58" s="13">
        <v>843.85</v>
      </c>
      <c r="S58" s="15">
        <v>843.85</v>
      </c>
      <c r="T58" s="15">
        <v>843.85</v>
      </c>
      <c r="U58" s="15">
        <v>843.85</v>
      </c>
      <c r="V58" s="15">
        <v>843.85</v>
      </c>
      <c r="W58" s="15">
        <v>887.25</v>
      </c>
      <c r="X58" s="15">
        <v>887.25</v>
      </c>
      <c r="Y58" s="15">
        <v>887.25</v>
      </c>
      <c r="Z58" s="15">
        <v>887.25</v>
      </c>
      <c r="AA58" s="15">
        <v>2016.56</v>
      </c>
      <c r="AB58" s="15">
        <v>887.248</v>
      </c>
      <c r="AC58" s="9">
        <f t="shared" si="3"/>
        <v>11921.387999999999</v>
      </c>
      <c r="AD58" s="15"/>
      <c r="AE58" s="9"/>
      <c r="AF58" s="9">
        <f t="shared" si="4"/>
        <v>4945.968000000004</v>
      </c>
    </row>
    <row r="59" spans="1:32" ht="12.75">
      <c r="A59" s="7">
        <v>55</v>
      </c>
      <c r="B59" s="10" t="s">
        <v>71</v>
      </c>
      <c r="C59" s="15">
        <v>474.7</v>
      </c>
      <c r="D59" s="15">
        <v>16605.01</v>
      </c>
      <c r="E59" s="13">
        <v>9.59</v>
      </c>
      <c r="F59" s="13">
        <v>10.04</v>
      </c>
      <c r="G59" s="13">
        <v>3.22</v>
      </c>
      <c r="H59" s="13">
        <v>3.38</v>
      </c>
      <c r="I59" s="13">
        <v>1.16</v>
      </c>
      <c r="J59" s="13">
        <v>1.2</v>
      </c>
      <c r="K59" s="13">
        <v>2.36</v>
      </c>
      <c r="L59" s="13">
        <v>2.48</v>
      </c>
      <c r="M59" s="13">
        <f t="shared" si="0"/>
        <v>34.98000000000001</v>
      </c>
      <c r="N59" s="13">
        <f t="shared" si="1"/>
        <v>16605.006000000005</v>
      </c>
      <c r="O59" s="13"/>
      <c r="P59" s="8">
        <f t="shared" si="2"/>
        <v>16605.006000000005</v>
      </c>
      <c r="Q59" s="13">
        <v>1236.21</v>
      </c>
      <c r="R59" s="13">
        <v>830.725</v>
      </c>
      <c r="S59" s="15">
        <v>830.725</v>
      </c>
      <c r="T59" s="15">
        <v>830.73</v>
      </c>
      <c r="U59" s="15">
        <v>830.73</v>
      </c>
      <c r="V59" s="15">
        <v>830.73</v>
      </c>
      <c r="W59" s="15">
        <v>873.45</v>
      </c>
      <c r="X59" s="15">
        <v>873.45</v>
      </c>
      <c r="Y59" s="15">
        <v>873.45</v>
      </c>
      <c r="Z59" s="15">
        <v>873.45</v>
      </c>
      <c r="AA59" s="15">
        <v>2002.76</v>
      </c>
      <c r="AB59" s="15">
        <v>873.448</v>
      </c>
      <c r="AC59" s="9">
        <f t="shared" si="3"/>
        <v>11759.858</v>
      </c>
      <c r="AD59" s="15"/>
      <c r="AE59" s="9"/>
      <c r="AF59" s="9">
        <f t="shared" si="4"/>
        <v>4845.148000000005</v>
      </c>
    </row>
    <row r="60" spans="1:32" ht="12.75">
      <c r="A60" s="7">
        <v>56</v>
      </c>
      <c r="B60" s="7" t="s">
        <v>49</v>
      </c>
      <c r="C60" s="15">
        <v>106.3</v>
      </c>
      <c r="D60" s="15">
        <v>7966.12</v>
      </c>
      <c r="E60" s="13">
        <v>9.61</v>
      </c>
      <c r="F60" s="13">
        <v>10.08</v>
      </c>
      <c r="G60" s="13"/>
      <c r="H60" s="13"/>
      <c r="I60" s="13">
        <v>1.16</v>
      </c>
      <c r="J60" s="13">
        <v>1.2</v>
      </c>
      <c r="K60" s="13">
        <v>2.36</v>
      </c>
      <c r="L60" s="13">
        <v>2.48</v>
      </c>
      <c r="M60" s="13">
        <f t="shared" si="0"/>
        <v>74.94</v>
      </c>
      <c r="N60" s="13">
        <f t="shared" si="1"/>
        <v>7966.121999999999</v>
      </c>
      <c r="O60" s="13"/>
      <c r="P60" s="8">
        <f t="shared" si="2"/>
        <v>7966.121999999999</v>
      </c>
      <c r="Q60" s="13">
        <v>186.03</v>
      </c>
      <c r="R60" s="13">
        <v>186.025</v>
      </c>
      <c r="S60" s="15">
        <v>186.025</v>
      </c>
      <c r="T60" s="15">
        <v>186.03</v>
      </c>
      <c r="U60" s="15">
        <v>186.03</v>
      </c>
      <c r="V60" s="15">
        <v>403.03</v>
      </c>
      <c r="W60" s="15">
        <v>195.59</v>
      </c>
      <c r="X60" s="15">
        <v>527.65</v>
      </c>
      <c r="Y60" s="15">
        <v>195.59</v>
      </c>
      <c r="Z60" s="15">
        <v>195.59</v>
      </c>
      <c r="AA60" s="15">
        <v>195.59</v>
      </c>
      <c r="AB60" s="15">
        <v>195.592</v>
      </c>
      <c r="AC60" s="9">
        <f t="shared" si="3"/>
        <v>2838.7720000000004</v>
      </c>
      <c r="AD60" s="15"/>
      <c r="AE60" s="9"/>
      <c r="AF60" s="9">
        <f t="shared" si="4"/>
        <v>5127.3499999999985</v>
      </c>
    </row>
    <row r="61" spans="1:32" ht="12.75">
      <c r="A61" s="7">
        <v>57</v>
      </c>
      <c r="B61" s="7" t="s">
        <v>50</v>
      </c>
      <c r="C61" s="15">
        <v>159.9</v>
      </c>
      <c r="D61" s="15">
        <v>11982.91</v>
      </c>
      <c r="E61" s="13">
        <v>9.61</v>
      </c>
      <c r="F61" s="13">
        <v>10.08</v>
      </c>
      <c r="G61" s="13"/>
      <c r="H61" s="13"/>
      <c r="I61" s="13">
        <v>1.16</v>
      </c>
      <c r="J61" s="13">
        <v>1.2</v>
      </c>
      <c r="K61" s="13">
        <v>2.36</v>
      </c>
      <c r="L61" s="13">
        <v>2.48</v>
      </c>
      <c r="M61" s="13">
        <f t="shared" si="0"/>
        <v>74.94</v>
      </c>
      <c r="N61" s="13">
        <f t="shared" si="1"/>
        <v>11982.906</v>
      </c>
      <c r="O61" s="13"/>
      <c r="P61" s="8">
        <f t="shared" si="2"/>
        <v>11982.906</v>
      </c>
      <c r="Q61" s="13">
        <v>279.83</v>
      </c>
      <c r="R61" s="13">
        <v>279.825</v>
      </c>
      <c r="S61" s="15">
        <v>279.825</v>
      </c>
      <c r="T61" s="15">
        <v>279.83</v>
      </c>
      <c r="U61" s="15">
        <v>279.83</v>
      </c>
      <c r="V61" s="15">
        <v>496.83</v>
      </c>
      <c r="W61" s="15">
        <v>294.22</v>
      </c>
      <c r="X61" s="15">
        <v>626.28</v>
      </c>
      <c r="Y61" s="15">
        <v>294.22</v>
      </c>
      <c r="Z61" s="15">
        <v>294.22</v>
      </c>
      <c r="AA61" s="15">
        <v>294.22</v>
      </c>
      <c r="AB61" s="15">
        <v>294.216</v>
      </c>
      <c r="AC61" s="9">
        <f t="shared" si="3"/>
        <v>3993.346</v>
      </c>
      <c r="AD61" s="15"/>
      <c r="AE61" s="9"/>
      <c r="AF61" s="9">
        <f t="shared" si="4"/>
        <v>7989.560000000001</v>
      </c>
    </row>
    <row r="62" spans="1:32" ht="12.75">
      <c r="A62" s="7">
        <v>58</v>
      </c>
      <c r="B62" s="7" t="s">
        <v>51</v>
      </c>
      <c r="C62" s="15">
        <v>313.2</v>
      </c>
      <c r="D62" s="15">
        <v>36230.98</v>
      </c>
      <c r="E62" s="13">
        <v>12.2</v>
      </c>
      <c r="F62" s="13">
        <v>14.28</v>
      </c>
      <c r="G62" s="13"/>
      <c r="H62" s="13"/>
      <c r="I62" s="13">
        <v>1.16</v>
      </c>
      <c r="J62" s="13">
        <v>1.2</v>
      </c>
      <c r="K62" s="13">
        <v>2.36</v>
      </c>
      <c r="L62" s="13">
        <v>2.48</v>
      </c>
      <c r="M62" s="13">
        <f t="shared" si="0"/>
        <v>115.68</v>
      </c>
      <c r="N62" s="13">
        <f t="shared" si="1"/>
        <v>36230.976</v>
      </c>
      <c r="O62" s="13"/>
      <c r="P62" s="8">
        <f t="shared" si="2"/>
        <v>36230.976</v>
      </c>
      <c r="Q62" s="13">
        <v>1561.64</v>
      </c>
      <c r="R62" s="13">
        <v>1561.64</v>
      </c>
      <c r="S62" s="15">
        <v>1561.64</v>
      </c>
      <c r="T62" s="15">
        <v>1996.47</v>
      </c>
      <c r="U62" s="15">
        <v>1561.64</v>
      </c>
      <c r="V62" s="15">
        <v>1874.84</v>
      </c>
      <c r="W62" s="15">
        <v>1627.41</v>
      </c>
      <c r="X62" s="15">
        <v>2103.85</v>
      </c>
      <c r="Y62" s="15">
        <v>1627.41</v>
      </c>
      <c r="Z62" s="15">
        <v>1627.41</v>
      </c>
      <c r="AA62" s="15">
        <v>1627.41</v>
      </c>
      <c r="AB62" s="15">
        <v>1627.412</v>
      </c>
      <c r="AC62" s="9">
        <f t="shared" si="3"/>
        <v>20358.772</v>
      </c>
      <c r="AD62" s="15"/>
      <c r="AE62" s="9"/>
      <c r="AF62" s="9">
        <f t="shared" si="4"/>
        <v>15872.204000000002</v>
      </c>
    </row>
    <row r="63" spans="1:32" ht="12.75">
      <c r="A63" s="7">
        <v>59</v>
      </c>
      <c r="B63" s="7" t="s">
        <v>52</v>
      </c>
      <c r="C63" s="15">
        <v>651.2</v>
      </c>
      <c r="D63" s="15">
        <v>57429.01</v>
      </c>
      <c r="E63" s="13">
        <v>10.96</v>
      </c>
      <c r="F63" s="13">
        <v>11.53</v>
      </c>
      <c r="G63" s="13"/>
      <c r="H63" s="13"/>
      <c r="I63" s="13">
        <v>1.16</v>
      </c>
      <c r="J63" s="13">
        <v>1.2</v>
      </c>
      <c r="K63" s="13">
        <v>2.36</v>
      </c>
      <c r="L63" s="13">
        <v>2.48</v>
      </c>
      <c r="M63" s="13">
        <f t="shared" si="0"/>
        <v>91.74000000000001</v>
      </c>
      <c r="N63" s="13">
        <f t="shared" si="1"/>
        <v>59741.08800000001</v>
      </c>
      <c r="O63" s="13">
        <v>2312.08</v>
      </c>
      <c r="P63" s="8">
        <f t="shared" si="2"/>
        <v>57429.00800000001</v>
      </c>
      <c r="Q63" s="13">
        <v>29681.92</v>
      </c>
      <c r="R63" s="13">
        <v>5196.25</v>
      </c>
      <c r="S63" s="15">
        <v>16410.75</v>
      </c>
      <c r="T63" s="15">
        <v>2710.89</v>
      </c>
      <c r="U63" s="15">
        <v>1301.85</v>
      </c>
      <c r="V63" s="15">
        <v>22819.99</v>
      </c>
      <c r="W63" s="15">
        <v>3246.01</v>
      </c>
      <c r="X63" s="15">
        <v>4698.73</v>
      </c>
      <c r="Y63" s="15">
        <v>2123.22</v>
      </c>
      <c r="Z63" s="15">
        <v>8657.52</v>
      </c>
      <c r="AA63" s="15">
        <v>2172.33</v>
      </c>
      <c r="AB63" s="15">
        <v>1357.33</v>
      </c>
      <c r="AC63" s="9">
        <f t="shared" si="3"/>
        <v>100376.79</v>
      </c>
      <c r="AD63" s="15">
        <f>11328+7476+3409</f>
        <v>22213</v>
      </c>
      <c r="AE63" s="9"/>
      <c r="AF63" s="9">
        <f t="shared" si="4"/>
        <v>-65160.781999999985</v>
      </c>
    </row>
    <row r="64" spans="1:32" ht="12.75">
      <c r="A64" s="7">
        <v>60</v>
      </c>
      <c r="B64" s="7" t="s">
        <v>53</v>
      </c>
      <c r="C64" s="15">
        <v>1616</v>
      </c>
      <c r="D64" s="15">
        <v>135533.25</v>
      </c>
      <c r="E64" s="13">
        <v>13.53</v>
      </c>
      <c r="F64" s="13">
        <v>14.22</v>
      </c>
      <c r="G64" s="13"/>
      <c r="H64" s="13"/>
      <c r="I64" s="13">
        <v>1.16</v>
      </c>
      <c r="J64" s="13">
        <v>1.2</v>
      </c>
      <c r="K64" s="13">
        <v>2.36</v>
      </c>
      <c r="L64" s="13">
        <v>2.48</v>
      </c>
      <c r="M64" s="13">
        <f t="shared" si="0"/>
        <v>123.30000000000001</v>
      </c>
      <c r="N64" s="13">
        <f t="shared" si="1"/>
        <v>199252.80000000002</v>
      </c>
      <c r="O64" s="13">
        <v>63719.55</v>
      </c>
      <c r="P64" s="8">
        <f t="shared" si="2"/>
        <v>135533.25</v>
      </c>
      <c r="Q64" s="13">
        <v>10817.3</v>
      </c>
      <c r="R64" s="13">
        <v>9680.49</v>
      </c>
      <c r="S64" s="15">
        <v>24120.33</v>
      </c>
      <c r="T64" s="15">
        <v>12887.99</v>
      </c>
      <c r="U64" s="15">
        <v>12691.88</v>
      </c>
      <c r="V64" s="15">
        <v>17829.44</v>
      </c>
      <c r="W64" s="15">
        <v>14767.58</v>
      </c>
      <c r="X64" s="15">
        <v>27403.04</v>
      </c>
      <c r="Y64" s="15">
        <v>70061.66</v>
      </c>
      <c r="Z64" s="15">
        <v>10977.17</v>
      </c>
      <c r="AA64" s="15">
        <v>9630.67</v>
      </c>
      <c r="AB64" s="15">
        <v>8107.19</v>
      </c>
      <c r="AC64" s="9">
        <f t="shared" si="3"/>
        <v>228974.74000000005</v>
      </c>
      <c r="AD64" s="15"/>
      <c r="AE64" s="9"/>
      <c r="AF64" s="9">
        <f t="shared" si="4"/>
        <v>-93441.49000000005</v>
      </c>
    </row>
    <row r="65" spans="1:32" ht="12.75">
      <c r="A65" s="7">
        <v>61</v>
      </c>
      <c r="B65" s="7" t="s">
        <v>54</v>
      </c>
      <c r="C65" s="15">
        <v>658.6</v>
      </c>
      <c r="D65" s="15">
        <v>29570.04</v>
      </c>
      <c r="E65" s="13">
        <v>9.39</v>
      </c>
      <c r="F65" s="13">
        <v>9.87</v>
      </c>
      <c r="G65" s="13"/>
      <c r="H65" s="13"/>
      <c r="I65" s="13">
        <v>1.16</v>
      </c>
      <c r="J65" s="13">
        <v>1.2</v>
      </c>
      <c r="K65" s="13">
        <v>2.36</v>
      </c>
      <c r="L65" s="13">
        <v>2.48</v>
      </c>
      <c r="M65" s="13">
        <f t="shared" si="0"/>
        <v>72.35999999999999</v>
      </c>
      <c r="N65" s="13">
        <f t="shared" si="1"/>
        <v>47656.295999999995</v>
      </c>
      <c r="O65" s="13">
        <v>18086.26</v>
      </c>
      <c r="P65" s="8">
        <f t="shared" si="2"/>
        <v>29570.035999999996</v>
      </c>
      <c r="Q65" s="13">
        <v>2947.28</v>
      </c>
      <c r="R65" s="13">
        <v>2755.56</v>
      </c>
      <c r="S65" s="15">
        <v>2679.82</v>
      </c>
      <c r="T65" s="15">
        <v>2985.29</v>
      </c>
      <c r="U65" s="15">
        <v>4107.82</v>
      </c>
      <c r="V65" s="15">
        <v>2242.15</v>
      </c>
      <c r="W65" s="15">
        <v>2940.18</v>
      </c>
      <c r="X65" s="15">
        <v>2547.57</v>
      </c>
      <c r="Y65" s="15">
        <v>1838.31</v>
      </c>
      <c r="Z65" s="15">
        <v>2225.97</v>
      </c>
      <c r="AA65" s="15">
        <v>1603.84</v>
      </c>
      <c r="AB65" s="15">
        <v>1603.844</v>
      </c>
      <c r="AC65" s="9">
        <f t="shared" si="3"/>
        <v>30477.634000000005</v>
      </c>
      <c r="AD65" s="15"/>
      <c r="AE65" s="9"/>
      <c r="AF65" s="9">
        <f t="shared" si="4"/>
        <v>-907.598000000009</v>
      </c>
    </row>
    <row r="66" spans="1:32" ht="12.75">
      <c r="A66" s="7">
        <v>62</v>
      </c>
      <c r="B66" s="7" t="s">
        <v>55</v>
      </c>
      <c r="C66" s="15">
        <v>1789.1</v>
      </c>
      <c r="D66" s="15">
        <v>230471.86</v>
      </c>
      <c r="E66" s="13">
        <v>13.98</v>
      </c>
      <c r="F66" s="13">
        <v>14.69</v>
      </c>
      <c r="G66" s="13"/>
      <c r="H66" s="13"/>
      <c r="I66" s="13">
        <v>1.16</v>
      </c>
      <c r="J66" s="13">
        <v>1.2</v>
      </c>
      <c r="K66" s="13">
        <v>2.36</v>
      </c>
      <c r="L66" s="13">
        <v>2.48</v>
      </c>
      <c r="M66" s="13">
        <f t="shared" si="0"/>
        <v>128.82000000000002</v>
      </c>
      <c r="N66" s="13">
        <f t="shared" si="1"/>
        <v>230471.86200000002</v>
      </c>
      <c r="O66" s="13"/>
      <c r="P66" s="8">
        <f t="shared" si="2"/>
        <v>230471.86200000002</v>
      </c>
      <c r="Q66" s="13">
        <v>35749.21</v>
      </c>
      <c r="R66" s="13">
        <v>11032.235</v>
      </c>
      <c r="S66" s="15">
        <v>42070.055</v>
      </c>
      <c r="T66" s="15">
        <v>24612.94</v>
      </c>
      <c r="U66" s="15">
        <v>28859.85</v>
      </c>
      <c r="V66" s="15">
        <v>21741.95</v>
      </c>
      <c r="W66" s="15">
        <v>19778.49</v>
      </c>
      <c r="X66" s="15">
        <v>20669.77</v>
      </c>
      <c r="Y66" s="15">
        <v>9350.55</v>
      </c>
      <c r="Z66" s="15">
        <v>10992.88</v>
      </c>
      <c r="AA66" s="15">
        <v>10334.1</v>
      </c>
      <c r="AB66" s="15">
        <v>10489.606</v>
      </c>
      <c r="AC66" s="9">
        <f t="shared" si="3"/>
        <v>245681.636</v>
      </c>
      <c r="AD66" s="15">
        <f>130*13+587</f>
        <v>2277</v>
      </c>
      <c r="AE66" s="9"/>
      <c r="AF66" s="9">
        <f t="shared" si="4"/>
        <v>-17486.773999999976</v>
      </c>
    </row>
    <row r="67" spans="1:32" ht="12.75">
      <c r="A67" s="7">
        <v>63</v>
      </c>
      <c r="B67" s="7" t="s">
        <v>56</v>
      </c>
      <c r="C67" s="15">
        <v>2001.6</v>
      </c>
      <c r="D67" s="15">
        <v>254483.42</v>
      </c>
      <c r="E67" s="13">
        <v>13.84</v>
      </c>
      <c r="F67" s="13">
        <v>14.55</v>
      </c>
      <c r="G67" s="13"/>
      <c r="H67" s="13"/>
      <c r="I67" s="13">
        <v>1.16</v>
      </c>
      <c r="J67" s="13">
        <v>1.2</v>
      </c>
      <c r="K67" s="13">
        <v>2.36</v>
      </c>
      <c r="L67" s="13">
        <v>2.48</v>
      </c>
      <c r="M67" s="13">
        <f t="shared" si="0"/>
        <v>127.14000000000001</v>
      </c>
      <c r="N67" s="13">
        <f t="shared" si="1"/>
        <v>254483.42400000003</v>
      </c>
      <c r="O67" s="13"/>
      <c r="P67" s="8">
        <f t="shared" si="2"/>
        <v>254483.42400000003</v>
      </c>
      <c r="Q67" s="13">
        <v>11224.39</v>
      </c>
      <c r="R67" s="13">
        <v>41046.42</v>
      </c>
      <c r="S67" s="15">
        <v>10415.51</v>
      </c>
      <c r="T67" s="15">
        <v>13657.03</v>
      </c>
      <c r="U67" s="15">
        <v>12678.61</v>
      </c>
      <c r="V67" s="15">
        <v>15475.1</v>
      </c>
      <c r="W67" s="15">
        <v>14640.18</v>
      </c>
      <c r="X67" s="15">
        <v>11633.75</v>
      </c>
      <c r="Y67" s="15">
        <v>12792.07</v>
      </c>
      <c r="Z67" s="15">
        <v>12796.84</v>
      </c>
      <c r="AA67" s="15">
        <v>26649.37</v>
      </c>
      <c r="AB67" s="15">
        <v>10978.964</v>
      </c>
      <c r="AC67" s="9">
        <f t="shared" si="3"/>
        <v>193988.23400000003</v>
      </c>
      <c r="AD67" s="15"/>
      <c r="AE67" s="9"/>
      <c r="AF67" s="9">
        <f t="shared" si="4"/>
        <v>60495.19</v>
      </c>
    </row>
    <row r="68" spans="1:32" ht="12.75">
      <c r="A68" s="7">
        <v>64</v>
      </c>
      <c r="B68" s="7" t="s">
        <v>57</v>
      </c>
      <c r="C68" s="15">
        <v>2829</v>
      </c>
      <c r="D68" s="15">
        <v>339942</v>
      </c>
      <c r="E68" s="13">
        <v>13.53</v>
      </c>
      <c r="F68" s="13">
        <v>14.22</v>
      </c>
      <c r="G68" s="13"/>
      <c r="H68" s="13"/>
      <c r="I68" s="13">
        <v>1.16</v>
      </c>
      <c r="J68" s="13">
        <v>1.2</v>
      </c>
      <c r="K68" s="13">
        <v>2.36</v>
      </c>
      <c r="L68" s="13">
        <v>2.48</v>
      </c>
      <c r="M68" s="13">
        <f t="shared" si="0"/>
        <v>123.30000000000001</v>
      </c>
      <c r="N68" s="13">
        <f t="shared" si="1"/>
        <v>348815.7</v>
      </c>
      <c r="O68" s="13">
        <v>8873.7</v>
      </c>
      <c r="P68" s="8">
        <f t="shared" si="2"/>
        <v>339942</v>
      </c>
      <c r="Q68" s="13">
        <v>21620.11</v>
      </c>
      <c r="R68" s="13">
        <v>36720.08</v>
      </c>
      <c r="S68" s="15">
        <v>19462.47</v>
      </c>
      <c r="T68" s="15">
        <v>20150.16</v>
      </c>
      <c r="U68" s="15">
        <v>19204.38</v>
      </c>
      <c r="V68" s="15">
        <v>24275.09</v>
      </c>
      <c r="W68" s="15">
        <v>20113.2</v>
      </c>
      <c r="X68" s="15">
        <v>15198.34</v>
      </c>
      <c r="Y68" s="15">
        <v>15845.89</v>
      </c>
      <c r="Z68" s="15">
        <v>18834.05</v>
      </c>
      <c r="AA68" s="15">
        <v>14764.74</v>
      </c>
      <c r="AB68" s="15">
        <v>32969.92</v>
      </c>
      <c r="AC68" s="9">
        <f t="shared" si="3"/>
        <v>259158.43</v>
      </c>
      <c r="AD68" s="15">
        <f>2253+1660</f>
        <v>3913</v>
      </c>
      <c r="AE68" s="9"/>
      <c r="AF68" s="9">
        <f t="shared" si="4"/>
        <v>76870.57</v>
      </c>
    </row>
    <row r="69" spans="1:32" ht="12.75">
      <c r="A69" s="7">
        <v>65</v>
      </c>
      <c r="B69" s="7" t="s">
        <v>58</v>
      </c>
      <c r="C69" s="15">
        <v>2008.1</v>
      </c>
      <c r="D69" s="15">
        <v>256755.67</v>
      </c>
      <c r="E69" s="13">
        <v>13.9</v>
      </c>
      <c r="F69" s="13">
        <v>14.61</v>
      </c>
      <c r="G69" s="13"/>
      <c r="H69" s="13"/>
      <c r="I69" s="13">
        <v>1.16</v>
      </c>
      <c r="J69" s="13">
        <v>1.2</v>
      </c>
      <c r="K69" s="13">
        <v>2.36</v>
      </c>
      <c r="L69" s="13">
        <v>2.48</v>
      </c>
      <c r="M69" s="13">
        <f aca="true" t="shared" si="5" ref="M69:M132">(E69+F69)*6-(G69+H69)*6-(I69+J69)*6-(K69+L69)*6</f>
        <v>127.86000000000001</v>
      </c>
      <c r="N69" s="13">
        <f aca="true" t="shared" si="6" ref="N69:N132">M69*C69</f>
        <v>256755.66600000003</v>
      </c>
      <c r="O69" s="13"/>
      <c r="P69" s="8">
        <f aca="true" t="shared" si="7" ref="P69:P132">N69-O69</f>
        <v>256755.66600000003</v>
      </c>
      <c r="Q69" s="13">
        <v>13185.78</v>
      </c>
      <c r="R69" s="13">
        <v>8553.775</v>
      </c>
      <c r="S69" s="15">
        <v>11126.905</v>
      </c>
      <c r="T69" s="15">
        <v>13416.55</v>
      </c>
      <c r="U69" s="15">
        <v>14265.77</v>
      </c>
      <c r="V69" s="15">
        <v>27311.83</v>
      </c>
      <c r="W69" s="15">
        <v>16245.37</v>
      </c>
      <c r="X69" s="15">
        <v>23395.32</v>
      </c>
      <c r="Y69" s="15">
        <v>12650.74</v>
      </c>
      <c r="Z69" s="15">
        <v>12875.02</v>
      </c>
      <c r="AA69" s="15">
        <v>27602.18</v>
      </c>
      <c r="AB69" s="15">
        <v>33055.206</v>
      </c>
      <c r="AC69" s="9">
        <f aca="true" t="shared" si="8" ref="AC69:AC132">SUM(Q69:AB69)</f>
        <v>213684.44599999997</v>
      </c>
      <c r="AD69" s="15"/>
      <c r="AE69" s="9"/>
      <c r="AF69" s="9">
        <f aca="true" t="shared" si="9" ref="AF69:AF132">P69-AC69-AD69-AE69</f>
        <v>43071.22000000006</v>
      </c>
    </row>
    <row r="70" spans="1:32" ht="12.75">
      <c r="A70" s="7">
        <v>66</v>
      </c>
      <c r="B70" s="7" t="s">
        <v>59</v>
      </c>
      <c r="C70" s="15">
        <v>1273.5</v>
      </c>
      <c r="D70" s="15">
        <v>154776.85</v>
      </c>
      <c r="E70" s="13">
        <v>13.58</v>
      </c>
      <c r="F70" s="13">
        <v>14.27</v>
      </c>
      <c r="G70" s="13"/>
      <c r="H70" s="13"/>
      <c r="I70" s="13">
        <v>1.16</v>
      </c>
      <c r="J70" s="13">
        <v>1.2</v>
      </c>
      <c r="K70" s="13">
        <v>2.36</v>
      </c>
      <c r="L70" s="13">
        <v>2.48</v>
      </c>
      <c r="M70" s="13">
        <f t="shared" si="5"/>
        <v>123.90000000000003</v>
      </c>
      <c r="N70" s="13">
        <f t="shared" si="6"/>
        <v>157786.65000000005</v>
      </c>
      <c r="O70" s="13">
        <v>3009.8</v>
      </c>
      <c r="P70" s="8">
        <f t="shared" si="7"/>
        <v>154776.85000000006</v>
      </c>
      <c r="Q70" s="13">
        <v>13905.49</v>
      </c>
      <c r="R70" s="13">
        <v>5192.575</v>
      </c>
      <c r="S70" s="15">
        <v>8212.005</v>
      </c>
      <c r="T70" s="15">
        <v>11526.17</v>
      </c>
      <c r="U70" s="15">
        <v>11723.29</v>
      </c>
      <c r="V70" s="15">
        <v>18942.4</v>
      </c>
      <c r="W70" s="15">
        <v>10137.88</v>
      </c>
      <c r="X70" s="15">
        <v>22541.27</v>
      </c>
      <c r="Y70" s="15">
        <v>8460.23</v>
      </c>
      <c r="Z70" s="15">
        <v>8221.45</v>
      </c>
      <c r="AA70" s="15">
        <v>6241.54</v>
      </c>
      <c r="AB70" s="15">
        <v>15024.79</v>
      </c>
      <c r="AC70" s="9">
        <f t="shared" si="8"/>
        <v>140129.09</v>
      </c>
      <c r="AD70" s="15"/>
      <c r="AE70" s="9"/>
      <c r="AF70" s="9">
        <f t="shared" si="9"/>
        <v>14647.760000000068</v>
      </c>
    </row>
    <row r="71" spans="1:32" ht="12.75">
      <c r="A71" s="7">
        <v>67</v>
      </c>
      <c r="B71" s="7" t="s">
        <v>60</v>
      </c>
      <c r="C71" s="15">
        <v>2022</v>
      </c>
      <c r="D71" s="15">
        <v>260838</v>
      </c>
      <c r="E71" s="13">
        <v>13.99</v>
      </c>
      <c r="F71" s="13">
        <v>14.71</v>
      </c>
      <c r="G71" s="13"/>
      <c r="H71" s="13"/>
      <c r="I71" s="13">
        <v>1.16</v>
      </c>
      <c r="J71" s="13">
        <v>1.2</v>
      </c>
      <c r="K71" s="13">
        <v>2.36</v>
      </c>
      <c r="L71" s="13">
        <v>2.48</v>
      </c>
      <c r="M71" s="13">
        <f t="shared" si="5"/>
        <v>129.00000000000003</v>
      </c>
      <c r="N71" s="13">
        <f t="shared" si="6"/>
        <v>260838.00000000006</v>
      </c>
      <c r="O71" s="13"/>
      <c r="P71" s="8">
        <f t="shared" si="7"/>
        <v>260838.00000000006</v>
      </c>
      <c r="Q71" s="13">
        <v>13038.75</v>
      </c>
      <c r="R71" s="13">
        <v>12641.03</v>
      </c>
      <c r="S71" s="15">
        <v>16651.39</v>
      </c>
      <c r="T71" s="15">
        <v>24137.16</v>
      </c>
      <c r="U71" s="15">
        <v>17712.01</v>
      </c>
      <c r="V71" s="15">
        <v>23763.1</v>
      </c>
      <c r="W71" s="15">
        <v>21736.02</v>
      </c>
      <c r="X71" s="15">
        <v>12213.31</v>
      </c>
      <c r="Y71" s="15">
        <v>16006.12</v>
      </c>
      <c r="Z71" s="15">
        <v>13689.03</v>
      </c>
      <c r="AA71" s="15">
        <v>14106.45</v>
      </c>
      <c r="AB71" s="15">
        <v>12589.12</v>
      </c>
      <c r="AC71" s="9">
        <f t="shared" si="8"/>
        <v>198283.49000000002</v>
      </c>
      <c r="AD71" s="15"/>
      <c r="AE71" s="9"/>
      <c r="AF71" s="9">
        <f t="shared" si="9"/>
        <v>62554.51000000004</v>
      </c>
    </row>
    <row r="72" spans="1:32" ht="12.75">
      <c r="A72" s="7">
        <v>68</v>
      </c>
      <c r="B72" s="7" t="s">
        <v>61</v>
      </c>
      <c r="C72" s="15">
        <v>1290.3</v>
      </c>
      <c r="D72" s="15">
        <v>158706.9</v>
      </c>
      <c r="E72" s="13">
        <v>13.51</v>
      </c>
      <c r="F72" s="13">
        <v>14.19</v>
      </c>
      <c r="G72" s="13"/>
      <c r="H72" s="13"/>
      <c r="I72" s="13">
        <v>1.16</v>
      </c>
      <c r="J72" s="13">
        <v>1.2</v>
      </c>
      <c r="K72" s="13">
        <v>2.36</v>
      </c>
      <c r="L72" s="13">
        <v>2.48</v>
      </c>
      <c r="M72" s="13">
        <f t="shared" si="5"/>
        <v>123</v>
      </c>
      <c r="N72" s="13">
        <f t="shared" si="6"/>
        <v>158706.9</v>
      </c>
      <c r="O72" s="13"/>
      <c r="P72" s="8">
        <f t="shared" si="7"/>
        <v>158706.9</v>
      </c>
      <c r="Q72" s="13">
        <v>6623.97</v>
      </c>
      <c r="R72" s="13">
        <v>7426.305</v>
      </c>
      <c r="S72" s="15">
        <v>5718.465</v>
      </c>
      <c r="T72" s="15">
        <v>12202.09</v>
      </c>
      <c r="U72" s="15">
        <v>12829.85</v>
      </c>
      <c r="V72" s="15">
        <v>17117.1</v>
      </c>
      <c r="W72" s="15">
        <v>11471.6</v>
      </c>
      <c r="X72" s="15">
        <v>8846.67</v>
      </c>
      <c r="Y72" s="15">
        <v>33479.83</v>
      </c>
      <c r="Z72" s="15">
        <v>32924.51</v>
      </c>
      <c r="AA72" s="15">
        <v>14545.92</v>
      </c>
      <c r="AB72" s="15">
        <v>7601.838</v>
      </c>
      <c r="AC72" s="9">
        <f t="shared" si="8"/>
        <v>170788.14800000002</v>
      </c>
      <c r="AD72" s="15">
        <v>664</v>
      </c>
      <c r="AE72" s="9"/>
      <c r="AF72" s="9">
        <f t="shared" si="9"/>
        <v>-12745.248000000021</v>
      </c>
    </row>
    <row r="73" spans="1:32" ht="12.75">
      <c r="A73" s="7">
        <v>69</v>
      </c>
      <c r="B73" s="7" t="s">
        <v>62</v>
      </c>
      <c r="C73" s="15">
        <v>2568.8</v>
      </c>
      <c r="D73" s="15">
        <v>325210.08</v>
      </c>
      <c r="E73" s="13">
        <v>13.53</v>
      </c>
      <c r="F73" s="13">
        <v>14.77</v>
      </c>
      <c r="G73" s="13"/>
      <c r="H73" s="13"/>
      <c r="I73" s="13">
        <v>1.16</v>
      </c>
      <c r="J73" s="13">
        <v>1.2</v>
      </c>
      <c r="K73" s="13">
        <v>2.36</v>
      </c>
      <c r="L73" s="13">
        <v>2.48</v>
      </c>
      <c r="M73" s="13">
        <f t="shared" si="5"/>
        <v>126.6</v>
      </c>
      <c r="N73" s="13">
        <f t="shared" si="6"/>
        <v>325210.08</v>
      </c>
      <c r="O73" s="13"/>
      <c r="P73" s="8">
        <f t="shared" si="7"/>
        <v>325210.08</v>
      </c>
      <c r="Q73" s="13">
        <v>16658.39</v>
      </c>
      <c r="R73" s="13">
        <v>21637.69</v>
      </c>
      <c r="S73" s="15">
        <v>28681.92</v>
      </c>
      <c r="T73" s="15">
        <v>18677.93</v>
      </c>
      <c r="U73" s="15">
        <v>13748.22</v>
      </c>
      <c r="V73" s="15">
        <v>14813.66</v>
      </c>
      <c r="W73" s="15">
        <v>20336.25</v>
      </c>
      <c r="X73" s="15">
        <v>16644.3</v>
      </c>
      <c r="Y73" s="15">
        <v>17316.08</v>
      </c>
      <c r="Z73" s="15">
        <v>18722.42</v>
      </c>
      <c r="AA73" s="15">
        <v>19498.04</v>
      </c>
      <c r="AB73" s="15">
        <v>14820.908</v>
      </c>
      <c r="AC73" s="9">
        <f t="shared" si="8"/>
        <v>221555.808</v>
      </c>
      <c r="AD73" s="15"/>
      <c r="AE73" s="9">
        <v>40057</v>
      </c>
      <c r="AF73" s="9">
        <f t="shared" si="9"/>
        <v>63597.272000000026</v>
      </c>
    </row>
    <row r="74" spans="1:32" ht="12.75">
      <c r="A74" s="7">
        <v>70</v>
      </c>
      <c r="B74" s="7" t="s">
        <v>63</v>
      </c>
      <c r="C74" s="15">
        <v>4822.9</v>
      </c>
      <c r="D74" s="15">
        <v>610868.51</v>
      </c>
      <c r="E74" s="13">
        <v>13.8</v>
      </c>
      <c r="F74" s="13">
        <v>14.51</v>
      </c>
      <c r="G74" s="13"/>
      <c r="H74" s="13"/>
      <c r="I74" s="13">
        <v>1.16</v>
      </c>
      <c r="J74" s="13">
        <v>1.2</v>
      </c>
      <c r="K74" s="13">
        <v>2.36</v>
      </c>
      <c r="L74" s="13">
        <v>2.48</v>
      </c>
      <c r="M74" s="13">
        <f t="shared" si="5"/>
        <v>126.66000000000003</v>
      </c>
      <c r="N74" s="13">
        <f t="shared" si="6"/>
        <v>610868.5140000001</v>
      </c>
      <c r="O74" s="13"/>
      <c r="P74" s="8">
        <f t="shared" si="7"/>
        <v>610868.5140000001</v>
      </c>
      <c r="Q74" s="13">
        <v>23370.07</v>
      </c>
      <c r="R74" s="13">
        <v>27397.245</v>
      </c>
      <c r="S74" s="15">
        <v>49955.955</v>
      </c>
      <c r="T74" s="15">
        <v>34797.88</v>
      </c>
      <c r="U74" s="15">
        <v>22066.15</v>
      </c>
      <c r="V74" s="15">
        <v>133032.37</v>
      </c>
      <c r="W74" s="15">
        <v>193733.82</v>
      </c>
      <c r="X74" s="15">
        <v>29747.38</v>
      </c>
      <c r="Y74" s="15">
        <v>26748.06</v>
      </c>
      <c r="Z74" s="15">
        <v>58228.91</v>
      </c>
      <c r="AA74" s="15">
        <v>34167.07</v>
      </c>
      <c r="AB74" s="15">
        <v>31440.204</v>
      </c>
      <c r="AC74" s="9">
        <f t="shared" si="8"/>
        <v>664685.1140000001</v>
      </c>
      <c r="AD74" s="15">
        <f>200*12+59+2298+198.46*15+1246+3704+2732</f>
        <v>15415.9</v>
      </c>
      <c r="AE74" s="9">
        <v>4000</v>
      </c>
      <c r="AF74" s="9">
        <f t="shared" si="9"/>
        <v>-73232.49999999997</v>
      </c>
    </row>
    <row r="75" spans="1:32" ht="12.75">
      <c r="A75" s="7">
        <v>71</v>
      </c>
      <c r="B75" s="7" t="s">
        <v>73</v>
      </c>
      <c r="C75" s="15">
        <v>132.7</v>
      </c>
      <c r="D75" s="15">
        <v>7118.03</v>
      </c>
      <c r="E75" s="13">
        <v>7.37</v>
      </c>
      <c r="F75" s="13">
        <v>8.77</v>
      </c>
      <c r="G75" s="13"/>
      <c r="H75" s="13"/>
      <c r="I75" s="13">
        <v>1.16</v>
      </c>
      <c r="J75" s="13">
        <v>1.2</v>
      </c>
      <c r="K75" s="13">
        <v>2.36</v>
      </c>
      <c r="L75" s="13">
        <v>2.48</v>
      </c>
      <c r="M75" s="13">
        <f t="shared" si="5"/>
        <v>53.64000000000001</v>
      </c>
      <c r="N75" s="13">
        <f t="shared" si="6"/>
        <v>7118.028</v>
      </c>
      <c r="O75" s="13"/>
      <c r="P75" s="8">
        <f t="shared" si="7"/>
        <v>7118.028</v>
      </c>
      <c r="Q75" s="13">
        <v>232.23</v>
      </c>
      <c r="R75" s="13">
        <v>232.225</v>
      </c>
      <c r="S75" s="15">
        <v>232.225</v>
      </c>
      <c r="T75" s="15">
        <v>232.23</v>
      </c>
      <c r="U75" s="15">
        <v>232.23</v>
      </c>
      <c r="V75" s="15">
        <v>449.23</v>
      </c>
      <c r="W75" s="15">
        <v>244.17</v>
      </c>
      <c r="X75" s="15">
        <v>576.23</v>
      </c>
      <c r="Y75" s="15">
        <v>244.17</v>
      </c>
      <c r="Z75" s="15">
        <v>244.17</v>
      </c>
      <c r="AA75" s="15">
        <v>244.17</v>
      </c>
      <c r="AB75" s="15">
        <v>244.168</v>
      </c>
      <c r="AC75" s="9">
        <f t="shared" si="8"/>
        <v>3407.4480000000003</v>
      </c>
      <c r="AD75" s="15"/>
      <c r="AE75" s="9"/>
      <c r="AF75" s="9">
        <f t="shared" si="9"/>
        <v>3710.58</v>
      </c>
    </row>
    <row r="76" spans="1:32" ht="12.75">
      <c r="A76" s="7">
        <v>72</v>
      </c>
      <c r="B76" s="7" t="s">
        <v>74</v>
      </c>
      <c r="C76" s="15">
        <v>802.6</v>
      </c>
      <c r="D76" s="15">
        <v>55626.41</v>
      </c>
      <c r="E76" s="13">
        <v>14.73</v>
      </c>
      <c r="F76" s="13">
        <v>15.31</v>
      </c>
      <c r="G76" s="13"/>
      <c r="H76" s="13"/>
      <c r="I76" s="13">
        <v>1.16</v>
      </c>
      <c r="J76" s="13">
        <v>1.2</v>
      </c>
      <c r="K76" s="13">
        <v>2.36</v>
      </c>
      <c r="L76" s="13">
        <v>2.48</v>
      </c>
      <c r="M76" s="13">
        <f t="shared" si="5"/>
        <v>137.04000000000002</v>
      </c>
      <c r="N76" s="13">
        <f t="shared" si="6"/>
        <v>109988.30400000002</v>
      </c>
      <c r="O76" s="13">
        <v>54361.89</v>
      </c>
      <c r="P76" s="8">
        <f t="shared" si="7"/>
        <v>55626.41400000002</v>
      </c>
      <c r="Q76" s="13">
        <v>1874.8</v>
      </c>
      <c r="R76" s="13">
        <v>3589.3</v>
      </c>
      <c r="S76" s="15">
        <v>3993.12</v>
      </c>
      <c r="T76" s="15">
        <v>3750.58</v>
      </c>
      <c r="U76" s="15">
        <v>2588.13</v>
      </c>
      <c r="V76" s="15">
        <v>2307.93</v>
      </c>
      <c r="W76" s="15">
        <v>1961.03</v>
      </c>
      <c r="X76" s="15">
        <v>2509.66</v>
      </c>
      <c r="Y76" s="15">
        <v>1961.03</v>
      </c>
      <c r="Z76" s="15">
        <v>3987.19</v>
      </c>
      <c r="AA76" s="15">
        <v>1961.03</v>
      </c>
      <c r="AB76" s="15">
        <v>1639.034</v>
      </c>
      <c r="AC76" s="9">
        <f t="shared" si="8"/>
        <v>32122.833999999995</v>
      </c>
      <c r="AD76" s="15"/>
      <c r="AE76" s="9"/>
      <c r="AF76" s="9">
        <f t="shared" si="9"/>
        <v>23503.580000000024</v>
      </c>
    </row>
    <row r="77" spans="1:32" ht="12.75">
      <c r="A77" s="7">
        <v>73</v>
      </c>
      <c r="B77" s="7" t="s">
        <v>72</v>
      </c>
      <c r="C77" s="15">
        <v>290.8</v>
      </c>
      <c r="D77" s="15">
        <v>30778.27</v>
      </c>
      <c r="E77" s="13">
        <v>13.32</v>
      </c>
      <c r="F77" s="13">
        <v>14.28</v>
      </c>
      <c r="G77" s="13">
        <v>1.2</v>
      </c>
      <c r="H77" s="13">
        <v>1.56</v>
      </c>
      <c r="I77" s="13">
        <v>1.16</v>
      </c>
      <c r="J77" s="13">
        <v>1.2</v>
      </c>
      <c r="K77" s="13">
        <v>2.36</v>
      </c>
      <c r="L77" s="13">
        <v>2.48</v>
      </c>
      <c r="M77" s="13">
        <f t="shared" si="5"/>
        <v>105.84000000000003</v>
      </c>
      <c r="N77" s="13">
        <f t="shared" si="6"/>
        <v>30778.27200000001</v>
      </c>
      <c r="O77" s="13"/>
      <c r="P77" s="8">
        <f t="shared" si="7"/>
        <v>30778.27200000001</v>
      </c>
      <c r="Q77" s="13">
        <v>1148.66</v>
      </c>
      <c r="R77" s="13">
        <v>1148.66</v>
      </c>
      <c r="S77" s="15">
        <v>1148.66</v>
      </c>
      <c r="T77" s="15">
        <v>1148.66</v>
      </c>
      <c r="U77" s="15">
        <v>1148.66</v>
      </c>
      <c r="V77" s="15">
        <v>1509.6</v>
      </c>
      <c r="W77" s="15">
        <v>1209.73</v>
      </c>
      <c r="X77" s="15">
        <v>1686.17</v>
      </c>
      <c r="Y77" s="15">
        <v>1209.73</v>
      </c>
      <c r="Z77" s="15">
        <v>1209.73</v>
      </c>
      <c r="AA77" s="15">
        <v>1306.67</v>
      </c>
      <c r="AB77" s="15">
        <v>1209.728</v>
      </c>
      <c r="AC77" s="9">
        <f t="shared" si="8"/>
        <v>15084.658</v>
      </c>
      <c r="AD77" s="15"/>
      <c r="AE77" s="9"/>
      <c r="AF77" s="9">
        <f t="shared" si="9"/>
        <v>15693.614000000012</v>
      </c>
    </row>
    <row r="78" spans="1:32" ht="12.75">
      <c r="A78" s="7">
        <v>74</v>
      </c>
      <c r="B78" s="7" t="s">
        <v>44</v>
      </c>
      <c r="C78" s="15">
        <v>460.8</v>
      </c>
      <c r="D78" s="15">
        <v>28919.81</v>
      </c>
      <c r="E78" s="13">
        <v>8.61</v>
      </c>
      <c r="F78" s="13">
        <v>9.05</v>
      </c>
      <c r="G78" s="13"/>
      <c r="H78" s="13"/>
      <c r="I78" s="13">
        <v>1.16</v>
      </c>
      <c r="J78" s="13">
        <v>1.2</v>
      </c>
      <c r="K78" s="13">
        <v>2.36</v>
      </c>
      <c r="L78" s="13">
        <v>2.48</v>
      </c>
      <c r="M78" s="13">
        <f t="shared" si="5"/>
        <v>62.76000000000001</v>
      </c>
      <c r="N78" s="13">
        <f t="shared" si="6"/>
        <v>28919.808000000005</v>
      </c>
      <c r="O78" s="13"/>
      <c r="P78" s="8">
        <f t="shared" si="7"/>
        <v>28919.808000000005</v>
      </c>
      <c r="Q78" s="13">
        <v>968.65</v>
      </c>
      <c r="R78" s="13">
        <v>968.65</v>
      </c>
      <c r="S78" s="15">
        <v>968.65</v>
      </c>
      <c r="T78" s="15">
        <v>968.65</v>
      </c>
      <c r="U78" s="15">
        <v>968.65</v>
      </c>
      <c r="V78" s="15">
        <v>1329.59</v>
      </c>
      <c r="W78" s="15">
        <v>8462.03</v>
      </c>
      <c r="X78" s="15">
        <v>1606.74</v>
      </c>
      <c r="Y78" s="15">
        <v>2536.24</v>
      </c>
      <c r="Z78" s="15">
        <v>1010.12</v>
      </c>
      <c r="AA78" s="15">
        <v>1010.12</v>
      </c>
      <c r="AB78" s="15">
        <v>1010.122</v>
      </c>
      <c r="AC78" s="9">
        <f t="shared" si="8"/>
        <v>21808.211999999996</v>
      </c>
      <c r="AD78" s="15"/>
      <c r="AE78" s="9"/>
      <c r="AF78" s="9">
        <f t="shared" si="9"/>
        <v>7111.596000000009</v>
      </c>
    </row>
    <row r="79" spans="1:32" ht="12.75">
      <c r="A79" s="7">
        <v>75</v>
      </c>
      <c r="B79" s="10" t="s">
        <v>45</v>
      </c>
      <c r="C79" s="15">
        <v>369</v>
      </c>
      <c r="D79" s="15">
        <v>12907.62</v>
      </c>
      <c r="E79" s="13">
        <v>9.59</v>
      </c>
      <c r="F79" s="13">
        <v>10.04</v>
      </c>
      <c r="G79" s="13">
        <v>3.22</v>
      </c>
      <c r="H79" s="13">
        <v>3.38</v>
      </c>
      <c r="I79" s="13">
        <v>1.16</v>
      </c>
      <c r="J79" s="13">
        <v>1.2</v>
      </c>
      <c r="K79" s="13">
        <v>2.36</v>
      </c>
      <c r="L79" s="13">
        <v>2.48</v>
      </c>
      <c r="M79" s="13">
        <f t="shared" si="5"/>
        <v>34.98000000000001</v>
      </c>
      <c r="N79" s="13">
        <f t="shared" si="6"/>
        <v>12907.620000000004</v>
      </c>
      <c r="O79" s="13"/>
      <c r="P79" s="8">
        <f t="shared" si="7"/>
        <v>12907.620000000004</v>
      </c>
      <c r="Q79" s="13">
        <v>1167.12</v>
      </c>
      <c r="R79" s="13">
        <v>1406.09</v>
      </c>
      <c r="S79" s="15">
        <v>645.75</v>
      </c>
      <c r="T79" s="15">
        <v>645.75</v>
      </c>
      <c r="U79" s="15">
        <v>645.75</v>
      </c>
      <c r="V79" s="15">
        <v>645.75</v>
      </c>
      <c r="W79" s="15">
        <v>678.96</v>
      </c>
      <c r="X79" s="15">
        <v>1392.42</v>
      </c>
      <c r="Y79" s="15">
        <v>678.96</v>
      </c>
      <c r="Z79" s="15">
        <v>1130.95</v>
      </c>
      <c r="AA79" s="15">
        <v>678.96</v>
      </c>
      <c r="AB79" s="15">
        <v>981.88</v>
      </c>
      <c r="AC79" s="9">
        <f t="shared" si="8"/>
        <v>10698.339999999998</v>
      </c>
      <c r="AD79" s="15"/>
      <c r="AE79" s="9"/>
      <c r="AF79" s="9">
        <f t="shared" si="9"/>
        <v>2209.280000000006</v>
      </c>
    </row>
    <row r="80" spans="1:32" ht="12.75">
      <c r="A80" s="7">
        <v>76</v>
      </c>
      <c r="B80" s="10" t="s">
        <v>46</v>
      </c>
      <c r="C80" s="15">
        <v>574.7</v>
      </c>
      <c r="D80" s="15">
        <v>20103.01</v>
      </c>
      <c r="E80" s="13">
        <v>9.51</v>
      </c>
      <c r="F80" s="13">
        <v>10.04</v>
      </c>
      <c r="G80" s="13">
        <v>3.14</v>
      </c>
      <c r="H80" s="13">
        <v>3.38</v>
      </c>
      <c r="I80" s="13">
        <v>1.16</v>
      </c>
      <c r="J80" s="13">
        <v>1.2</v>
      </c>
      <c r="K80" s="13">
        <v>2.36</v>
      </c>
      <c r="L80" s="13">
        <v>2.48</v>
      </c>
      <c r="M80" s="13">
        <f t="shared" si="5"/>
        <v>34.97999999999998</v>
      </c>
      <c r="N80" s="13">
        <f t="shared" si="6"/>
        <v>20103.00599999999</v>
      </c>
      <c r="O80" s="13"/>
      <c r="P80" s="8">
        <f t="shared" si="7"/>
        <v>20103.00599999999</v>
      </c>
      <c r="Q80" s="13">
        <v>1527.1</v>
      </c>
      <c r="R80" s="13">
        <v>1766.065</v>
      </c>
      <c r="S80" s="15">
        <v>1005.725</v>
      </c>
      <c r="T80" s="15">
        <v>1005.73</v>
      </c>
      <c r="U80" s="15">
        <v>1005.73</v>
      </c>
      <c r="V80" s="15">
        <v>1005.73</v>
      </c>
      <c r="W80" s="15">
        <v>1057.45</v>
      </c>
      <c r="X80" s="15">
        <v>1770.91</v>
      </c>
      <c r="Y80" s="15">
        <v>1057.45</v>
      </c>
      <c r="Z80" s="15">
        <v>1509.44</v>
      </c>
      <c r="AA80" s="15">
        <v>1057.45</v>
      </c>
      <c r="AB80" s="15">
        <v>1360.368</v>
      </c>
      <c r="AC80" s="9">
        <f t="shared" si="8"/>
        <v>15129.148000000003</v>
      </c>
      <c r="AD80" s="15"/>
      <c r="AE80" s="9"/>
      <c r="AF80" s="9">
        <f t="shared" si="9"/>
        <v>4973.857999999987</v>
      </c>
    </row>
    <row r="81" spans="1:32" ht="12.75">
      <c r="A81" s="7">
        <v>77</v>
      </c>
      <c r="B81" s="7" t="s">
        <v>47</v>
      </c>
      <c r="C81" s="15">
        <v>2971.1</v>
      </c>
      <c r="D81" s="15">
        <v>315955.33</v>
      </c>
      <c r="E81" s="13">
        <v>14.24</v>
      </c>
      <c r="F81" s="13">
        <v>14.97</v>
      </c>
      <c r="G81" s="13"/>
      <c r="H81" s="13"/>
      <c r="I81" s="13">
        <v>1.16</v>
      </c>
      <c r="J81" s="13">
        <v>1.2</v>
      </c>
      <c r="K81" s="13">
        <v>2.36</v>
      </c>
      <c r="L81" s="13">
        <v>2.48</v>
      </c>
      <c r="M81" s="13">
        <f t="shared" si="5"/>
        <v>132.06</v>
      </c>
      <c r="N81" s="13">
        <f t="shared" si="6"/>
        <v>392363.466</v>
      </c>
      <c r="O81" s="13">
        <v>76408.14</v>
      </c>
      <c r="P81" s="8">
        <f t="shared" si="7"/>
        <v>315955.326</v>
      </c>
      <c r="Q81" s="13">
        <v>26620.35</v>
      </c>
      <c r="R81" s="13">
        <v>36815.725</v>
      </c>
      <c r="S81" s="15">
        <v>24101.505</v>
      </c>
      <c r="T81" s="15">
        <v>31524.42</v>
      </c>
      <c r="U81" s="15">
        <v>24076.27</v>
      </c>
      <c r="V81" s="15">
        <v>26308.12</v>
      </c>
      <c r="W81" s="15">
        <v>30952.73</v>
      </c>
      <c r="X81" s="15">
        <v>28824.14</v>
      </c>
      <c r="Y81" s="15">
        <v>53732.27</v>
      </c>
      <c r="Z81" s="15">
        <v>41261.24</v>
      </c>
      <c r="AA81" s="15">
        <v>29562.31</v>
      </c>
      <c r="AB81" s="15">
        <v>26138.936</v>
      </c>
      <c r="AC81" s="9">
        <f t="shared" si="8"/>
        <v>379918.016</v>
      </c>
      <c r="AD81" s="15"/>
      <c r="AE81" s="9">
        <v>34009.28</v>
      </c>
      <c r="AF81" s="9">
        <f t="shared" si="9"/>
        <v>-97971.97</v>
      </c>
    </row>
    <row r="82" spans="1:32" ht="12.75">
      <c r="A82" s="7">
        <v>78</v>
      </c>
      <c r="B82" s="7" t="s">
        <v>48</v>
      </c>
      <c r="C82" s="15">
        <v>3540.5</v>
      </c>
      <c r="D82" s="15">
        <v>362865.74</v>
      </c>
      <c r="E82" s="13">
        <v>14.28</v>
      </c>
      <c r="F82" s="13">
        <v>15</v>
      </c>
      <c r="G82" s="13"/>
      <c r="H82" s="13"/>
      <c r="I82" s="13">
        <v>1.16</v>
      </c>
      <c r="J82" s="13">
        <v>1.2</v>
      </c>
      <c r="K82" s="13">
        <v>2.36</v>
      </c>
      <c r="L82" s="13">
        <v>2.48</v>
      </c>
      <c r="M82" s="13">
        <f t="shared" si="5"/>
        <v>132.48000000000002</v>
      </c>
      <c r="N82" s="13">
        <f t="shared" si="6"/>
        <v>469045.44000000006</v>
      </c>
      <c r="O82" s="13">
        <v>106179.7</v>
      </c>
      <c r="P82" s="8">
        <f t="shared" si="7"/>
        <v>362865.74000000005</v>
      </c>
      <c r="Q82" s="13">
        <v>29725</v>
      </c>
      <c r="R82" s="13">
        <v>43195.575</v>
      </c>
      <c r="S82" s="15">
        <v>24926.425</v>
      </c>
      <c r="T82" s="15">
        <v>32185.38</v>
      </c>
      <c r="U82" s="15">
        <v>25257.23</v>
      </c>
      <c r="V82" s="15">
        <v>28564.4</v>
      </c>
      <c r="W82" s="15">
        <v>30176.29</v>
      </c>
      <c r="X82" s="15">
        <v>24974.01</v>
      </c>
      <c r="Y82" s="15">
        <v>28512.32</v>
      </c>
      <c r="Z82" s="15">
        <v>43521.3</v>
      </c>
      <c r="AA82" s="15">
        <v>29322.18</v>
      </c>
      <c r="AB82" s="15">
        <v>22392.28</v>
      </c>
      <c r="AC82" s="9">
        <f t="shared" si="8"/>
        <v>362752.39</v>
      </c>
      <c r="AD82" s="15">
        <f>158</f>
        <v>158</v>
      </c>
      <c r="AE82" s="9"/>
      <c r="AF82" s="9">
        <f t="shared" si="9"/>
        <v>-44.649999999965075</v>
      </c>
    </row>
    <row r="83" spans="1:32" ht="12.75">
      <c r="A83" s="7">
        <v>79</v>
      </c>
      <c r="B83" s="7" t="s">
        <v>65</v>
      </c>
      <c r="C83" s="15">
        <v>516.5</v>
      </c>
      <c r="D83" s="15">
        <v>55843.98</v>
      </c>
      <c r="E83" s="13">
        <v>12.3</v>
      </c>
      <c r="F83" s="13">
        <v>12.92</v>
      </c>
      <c r="G83" s="13"/>
      <c r="H83" s="13"/>
      <c r="I83" s="13">
        <v>1.16</v>
      </c>
      <c r="J83" s="13">
        <v>1.2</v>
      </c>
      <c r="K83" s="13">
        <v>2.36</v>
      </c>
      <c r="L83" s="13">
        <v>2.48</v>
      </c>
      <c r="M83" s="13">
        <f t="shared" si="5"/>
        <v>108.12</v>
      </c>
      <c r="N83" s="13">
        <f t="shared" si="6"/>
        <v>55843.98</v>
      </c>
      <c r="O83" s="13"/>
      <c r="P83" s="8">
        <f t="shared" si="7"/>
        <v>55843.98</v>
      </c>
      <c r="Q83" s="13">
        <v>2587.12</v>
      </c>
      <c r="R83" s="13">
        <v>2202.425</v>
      </c>
      <c r="S83" s="15">
        <v>2202.425</v>
      </c>
      <c r="T83" s="15">
        <v>2685.62</v>
      </c>
      <c r="U83" s="15">
        <v>2202.43</v>
      </c>
      <c r="V83" s="15">
        <v>2563.37</v>
      </c>
      <c r="W83" s="15">
        <v>2310.89</v>
      </c>
      <c r="X83" s="15">
        <v>8686.03</v>
      </c>
      <c r="Y83" s="15">
        <v>2310.89</v>
      </c>
      <c r="Z83" s="15">
        <v>2310.89</v>
      </c>
      <c r="AA83" s="15">
        <v>2310.89</v>
      </c>
      <c r="AB83" s="15">
        <v>2310.89</v>
      </c>
      <c r="AC83" s="9">
        <f t="shared" si="8"/>
        <v>34683.869999999995</v>
      </c>
      <c r="AD83" s="15"/>
      <c r="AE83" s="9"/>
      <c r="AF83" s="9">
        <f t="shared" si="9"/>
        <v>21160.110000000008</v>
      </c>
    </row>
    <row r="84" spans="1:32" ht="12.75">
      <c r="A84" s="7">
        <v>80</v>
      </c>
      <c r="B84" s="7" t="s">
        <v>66</v>
      </c>
      <c r="C84" s="15">
        <v>504.3</v>
      </c>
      <c r="D84" s="15">
        <v>38427.66</v>
      </c>
      <c r="E84" s="13">
        <v>9.71</v>
      </c>
      <c r="F84" s="13">
        <v>10.19</v>
      </c>
      <c r="G84" s="13"/>
      <c r="H84" s="13"/>
      <c r="I84" s="13">
        <v>1.16</v>
      </c>
      <c r="J84" s="13">
        <v>1.2</v>
      </c>
      <c r="K84" s="13">
        <v>2.36</v>
      </c>
      <c r="L84" s="13">
        <v>2.48</v>
      </c>
      <c r="M84" s="13">
        <f t="shared" si="5"/>
        <v>76.19999999999999</v>
      </c>
      <c r="N84" s="13">
        <f t="shared" si="6"/>
        <v>38427.659999999996</v>
      </c>
      <c r="O84" s="13"/>
      <c r="P84" s="8">
        <f t="shared" si="7"/>
        <v>38427.659999999996</v>
      </c>
      <c r="Q84" s="13">
        <v>1044.78</v>
      </c>
      <c r="R84" s="13">
        <v>1044.775</v>
      </c>
      <c r="S84" s="15">
        <v>1044.775</v>
      </c>
      <c r="T84" s="15">
        <v>1527.97</v>
      </c>
      <c r="U84" s="15">
        <v>1044.78</v>
      </c>
      <c r="V84" s="15">
        <v>1405.72</v>
      </c>
      <c r="W84" s="15">
        <v>1090.16</v>
      </c>
      <c r="X84" s="15">
        <v>1566.6</v>
      </c>
      <c r="Y84" s="15">
        <v>22949.11</v>
      </c>
      <c r="Z84" s="15">
        <v>1090.16</v>
      </c>
      <c r="AA84" s="15">
        <v>1090.16</v>
      </c>
      <c r="AB84" s="15">
        <v>1090.162</v>
      </c>
      <c r="AC84" s="9">
        <f t="shared" si="8"/>
        <v>35989.152</v>
      </c>
      <c r="AD84" s="15"/>
      <c r="AE84" s="9"/>
      <c r="AF84" s="9">
        <f t="shared" si="9"/>
        <v>2438.5079999999944</v>
      </c>
    </row>
    <row r="85" spans="1:32" ht="12.75">
      <c r="A85" s="7">
        <v>81</v>
      </c>
      <c r="B85" s="7" t="s">
        <v>64</v>
      </c>
      <c r="C85" s="15">
        <v>128.4</v>
      </c>
      <c r="D85" s="15">
        <v>9622.3</v>
      </c>
      <c r="E85" s="13">
        <v>9.61</v>
      </c>
      <c r="F85" s="13">
        <v>10.08</v>
      </c>
      <c r="G85" s="13"/>
      <c r="H85" s="13"/>
      <c r="I85" s="13">
        <v>1.16</v>
      </c>
      <c r="J85" s="13">
        <v>1.2</v>
      </c>
      <c r="K85" s="13">
        <v>2.36</v>
      </c>
      <c r="L85" s="13">
        <v>2.48</v>
      </c>
      <c r="M85" s="13">
        <f t="shared" si="5"/>
        <v>74.94</v>
      </c>
      <c r="N85" s="13">
        <f t="shared" si="6"/>
        <v>9622.296</v>
      </c>
      <c r="O85" s="13"/>
      <c r="P85" s="8">
        <f t="shared" si="7"/>
        <v>9622.296</v>
      </c>
      <c r="Q85" s="13">
        <v>596.14</v>
      </c>
      <c r="R85" s="13">
        <v>224.7</v>
      </c>
      <c r="S85" s="15">
        <v>224.7</v>
      </c>
      <c r="T85" s="15">
        <v>224.7</v>
      </c>
      <c r="U85" s="15">
        <v>224.7</v>
      </c>
      <c r="V85" s="15">
        <v>441.7</v>
      </c>
      <c r="W85" s="15">
        <v>236.26</v>
      </c>
      <c r="X85" s="15">
        <v>568.32</v>
      </c>
      <c r="Y85" s="15">
        <v>236.26</v>
      </c>
      <c r="Z85" s="15">
        <v>236.26</v>
      </c>
      <c r="AA85" s="15">
        <v>236.26</v>
      </c>
      <c r="AB85" s="15">
        <v>236.256</v>
      </c>
      <c r="AC85" s="9">
        <f t="shared" si="8"/>
        <v>3686.2560000000008</v>
      </c>
      <c r="AD85" s="15"/>
      <c r="AE85" s="9"/>
      <c r="AF85" s="9">
        <f t="shared" si="9"/>
        <v>5936.039999999999</v>
      </c>
    </row>
    <row r="86" spans="1:32" ht="12.75">
      <c r="A86" s="7">
        <v>82</v>
      </c>
      <c r="B86" s="7" t="s">
        <v>68</v>
      </c>
      <c r="C86" s="15">
        <v>777.2</v>
      </c>
      <c r="D86" s="15">
        <v>56522.44</v>
      </c>
      <c r="E86" s="13">
        <v>12.3</v>
      </c>
      <c r="F86" s="13">
        <v>12.92</v>
      </c>
      <c r="G86" s="13"/>
      <c r="H86" s="13"/>
      <c r="I86" s="13">
        <v>1.16</v>
      </c>
      <c r="J86" s="13">
        <v>1.2</v>
      </c>
      <c r="K86" s="13">
        <v>2.36</v>
      </c>
      <c r="L86" s="13">
        <v>2.48</v>
      </c>
      <c r="M86" s="13">
        <f t="shared" si="5"/>
        <v>108.12</v>
      </c>
      <c r="N86" s="13">
        <f t="shared" si="6"/>
        <v>84030.864</v>
      </c>
      <c r="O86" s="13">
        <v>27508.42</v>
      </c>
      <c r="P86" s="8">
        <f t="shared" si="7"/>
        <v>56522.444</v>
      </c>
      <c r="Q86" s="13">
        <v>4091.68</v>
      </c>
      <c r="R86" s="13">
        <v>3334.45</v>
      </c>
      <c r="S86" s="15">
        <v>3232.19</v>
      </c>
      <c r="T86" s="15">
        <v>17194.73</v>
      </c>
      <c r="U86" s="15">
        <v>3232.19</v>
      </c>
      <c r="V86" s="15">
        <v>3665.32</v>
      </c>
      <c r="W86" s="15">
        <v>3395.4</v>
      </c>
      <c r="X86" s="15">
        <v>4604.76</v>
      </c>
      <c r="Y86" s="15">
        <v>18545.9</v>
      </c>
      <c r="Z86" s="15">
        <v>9930.76</v>
      </c>
      <c r="AA86" s="15">
        <v>7824.42</v>
      </c>
      <c r="AB86" s="15">
        <v>3395.402</v>
      </c>
      <c r="AC86" s="9">
        <f t="shared" si="8"/>
        <v>82447.202</v>
      </c>
      <c r="AD86" s="15"/>
      <c r="AE86" s="9"/>
      <c r="AF86" s="9">
        <f t="shared" si="9"/>
        <v>-25924.758</v>
      </c>
    </row>
    <row r="87" spans="1:32" ht="12.75">
      <c r="A87" s="7">
        <v>83</v>
      </c>
      <c r="B87" s="7" t="s">
        <v>67</v>
      </c>
      <c r="C87" s="15">
        <v>498.5</v>
      </c>
      <c r="D87" s="15">
        <v>53897.82</v>
      </c>
      <c r="E87" s="13">
        <v>12.3</v>
      </c>
      <c r="F87" s="13">
        <v>12.92</v>
      </c>
      <c r="G87" s="13"/>
      <c r="H87" s="13"/>
      <c r="I87" s="13">
        <v>1.16</v>
      </c>
      <c r="J87" s="13">
        <v>1.2</v>
      </c>
      <c r="K87" s="13">
        <v>2.36</v>
      </c>
      <c r="L87" s="13">
        <v>2.48</v>
      </c>
      <c r="M87" s="13">
        <f t="shared" si="5"/>
        <v>108.12</v>
      </c>
      <c r="N87" s="13">
        <f t="shared" si="6"/>
        <v>53897.82</v>
      </c>
      <c r="O87" s="13"/>
      <c r="P87" s="8">
        <f t="shared" si="7"/>
        <v>53897.82</v>
      </c>
      <c r="Q87" s="13">
        <v>2535.57</v>
      </c>
      <c r="R87" s="13">
        <v>2131.325</v>
      </c>
      <c r="S87" s="15">
        <v>2131.325</v>
      </c>
      <c r="T87" s="15">
        <v>2614.52</v>
      </c>
      <c r="U87" s="15">
        <v>2131.33</v>
      </c>
      <c r="V87" s="15">
        <v>8802.04</v>
      </c>
      <c r="W87" s="15">
        <v>3181.76</v>
      </c>
      <c r="X87" s="15">
        <v>10840.22</v>
      </c>
      <c r="Y87" s="15">
        <v>2236.01</v>
      </c>
      <c r="Z87" s="15">
        <v>2236.01</v>
      </c>
      <c r="AA87" s="15">
        <v>2236.01</v>
      </c>
      <c r="AB87" s="15">
        <v>2236.01</v>
      </c>
      <c r="AC87" s="9">
        <f t="shared" si="8"/>
        <v>43312.13000000001</v>
      </c>
      <c r="AD87" s="15"/>
      <c r="AE87" s="9"/>
      <c r="AF87" s="9">
        <f t="shared" si="9"/>
        <v>10585.689999999988</v>
      </c>
    </row>
    <row r="88" spans="1:32" ht="12.75">
      <c r="A88" s="7">
        <v>84</v>
      </c>
      <c r="B88" s="7" t="s">
        <v>69</v>
      </c>
      <c r="C88" s="15">
        <v>365.2</v>
      </c>
      <c r="D88" s="15">
        <v>39232.51</v>
      </c>
      <c r="E88" s="13">
        <v>12.3</v>
      </c>
      <c r="F88" s="13">
        <v>12.92</v>
      </c>
      <c r="G88" s="13"/>
      <c r="H88" s="13"/>
      <c r="I88" s="13">
        <v>1.16</v>
      </c>
      <c r="J88" s="13">
        <v>1.2</v>
      </c>
      <c r="K88" s="13">
        <v>2.36</v>
      </c>
      <c r="L88" s="13">
        <v>2.48</v>
      </c>
      <c r="M88" s="13">
        <f t="shared" si="5"/>
        <v>108.12</v>
      </c>
      <c r="N88" s="13">
        <f t="shared" si="6"/>
        <v>39485.424</v>
      </c>
      <c r="O88" s="13">
        <v>252.91</v>
      </c>
      <c r="P88" s="8">
        <f t="shared" si="7"/>
        <v>39232.513999999996</v>
      </c>
      <c r="Q88" s="13">
        <v>2464.28</v>
      </c>
      <c r="R88" s="13">
        <v>1604.79</v>
      </c>
      <c r="S88" s="15">
        <v>1604.79</v>
      </c>
      <c r="T88" s="15">
        <v>1604.79</v>
      </c>
      <c r="U88" s="15">
        <v>1678.75</v>
      </c>
      <c r="V88" s="15">
        <v>2037.92</v>
      </c>
      <c r="W88" s="15">
        <v>1681.48</v>
      </c>
      <c r="X88" s="15">
        <v>2230.11</v>
      </c>
      <c r="Y88" s="15">
        <v>2839.22</v>
      </c>
      <c r="Z88" s="15">
        <v>1681.48</v>
      </c>
      <c r="AA88" s="15">
        <v>1681.48</v>
      </c>
      <c r="AB88" s="15">
        <v>1681.482</v>
      </c>
      <c r="AC88" s="9">
        <f t="shared" si="8"/>
        <v>22790.572</v>
      </c>
      <c r="AD88" s="15"/>
      <c r="AE88" s="9"/>
      <c r="AF88" s="9">
        <f t="shared" si="9"/>
        <v>16441.941999999995</v>
      </c>
    </row>
    <row r="89" spans="1:32" ht="12.75">
      <c r="A89" s="7">
        <v>85</v>
      </c>
      <c r="B89" s="7" t="s">
        <v>37</v>
      </c>
      <c r="C89" s="15">
        <v>4582.2</v>
      </c>
      <c r="D89" s="15">
        <v>581481.18</v>
      </c>
      <c r="E89" s="13">
        <v>13.82</v>
      </c>
      <c r="F89" s="13">
        <v>14.53</v>
      </c>
      <c r="G89" s="13"/>
      <c r="H89" s="13"/>
      <c r="I89" s="13">
        <v>1.16</v>
      </c>
      <c r="J89" s="13">
        <v>1.2</v>
      </c>
      <c r="K89" s="13">
        <v>2.36</v>
      </c>
      <c r="L89" s="13">
        <v>2.48</v>
      </c>
      <c r="M89" s="13">
        <f t="shared" si="5"/>
        <v>126.90000000000003</v>
      </c>
      <c r="N89" s="13">
        <f t="shared" si="6"/>
        <v>581481.1800000002</v>
      </c>
      <c r="O89" s="13"/>
      <c r="P89" s="8">
        <f t="shared" si="7"/>
        <v>581481.1800000002</v>
      </c>
      <c r="Q89" s="13">
        <v>30086.79</v>
      </c>
      <c r="R89" s="13">
        <v>27302.07</v>
      </c>
      <c r="S89" s="15">
        <v>52553.82</v>
      </c>
      <c r="T89" s="15">
        <v>38013.5</v>
      </c>
      <c r="U89" s="15">
        <v>41782.77</v>
      </c>
      <c r="V89" s="15">
        <v>44379.59</v>
      </c>
      <c r="W89" s="15">
        <v>47927.71</v>
      </c>
      <c r="X89" s="15">
        <v>57525.75</v>
      </c>
      <c r="Y89" s="15">
        <v>25557.97</v>
      </c>
      <c r="Z89" s="15">
        <v>27572.95</v>
      </c>
      <c r="AA89" s="15">
        <v>36234.68</v>
      </c>
      <c r="AB89" s="15">
        <v>42214.738</v>
      </c>
      <c r="AC89" s="9">
        <f t="shared" si="8"/>
        <v>471152.338</v>
      </c>
      <c r="AD89" s="15"/>
      <c r="AE89" s="9"/>
      <c r="AF89" s="9">
        <f t="shared" si="9"/>
        <v>110328.84200000018</v>
      </c>
    </row>
    <row r="90" spans="1:32" ht="12.75">
      <c r="A90" s="7">
        <v>86</v>
      </c>
      <c r="B90" s="7" t="s">
        <v>38</v>
      </c>
      <c r="C90" s="15">
        <v>2044.5</v>
      </c>
      <c r="D90" s="15">
        <v>247057.38</v>
      </c>
      <c r="E90" s="13">
        <v>13.33</v>
      </c>
      <c r="F90" s="13">
        <v>14.01</v>
      </c>
      <c r="G90" s="13"/>
      <c r="H90" s="13"/>
      <c r="I90" s="13">
        <v>1.16</v>
      </c>
      <c r="J90" s="13">
        <v>1.2</v>
      </c>
      <c r="K90" s="13">
        <v>2.36</v>
      </c>
      <c r="L90" s="13">
        <v>2.48</v>
      </c>
      <c r="M90" s="13">
        <f t="shared" si="5"/>
        <v>120.84</v>
      </c>
      <c r="N90" s="13">
        <f t="shared" si="6"/>
        <v>247057.38</v>
      </c>
      <c r="O90" s="13"/>
      <c r="P90" s="8">
        <f t="shared" si="7"/>
        <v>247057.38</v>
      </c>
      <c r="Q90" s="13">
        <v>9211.53</v>
      </c>
      <c r="R90" s="13">
        <v>10324.865</v>
      </c>
      <c r="S90" s="15">
        <v>18747.265</v>
      </c>
      <c r="T90" s="15">
        <v>12722.7</v>
      </c>
      <c r="U90" s="15">
        <v>17527.87</v>
      </c>
      <c r="V90" s="15">
        <v>18041.86</v>
      </c>
      <c r="W90" s="15">
        <v>21826.61</v>
      </c>
      <c r="X90" s="15">
        <v>21733.43</v>
      </c>
      <c r="Y90" s="15">
        <v>19201.35</v>
      </c>
      <c r="Z90" s="15">
        <v>16424.29</v>
      </c>
      <c r="AA90" s="15">
        <v>11240.95</v>
      </c>
      <c r="AB90" s="15">
        <v>10681.84</v>
      </c>
      <c r="AC90" s="9">
        <f t="shared" si="8"/>
        <v>187684.56000000003</v>
      </c>
      <c r="AD90" s="15"/>
      <c r="AE90" s="9"/>
      <c r="AF90" s="9">
        <f t="shared" si="9"/>
        <v>59372.81999999998</v>
      </c>
    </row>
    <row r="91" spans="1:32" ht="12.75">
      <c r="A91" s="7">
        <v>87</v>
      </c>
      <c r="B91" s="7" t="s">
        <v>39</v>
      </c>
      <c r="C91" s="15">
        <v>2283.5</v>
      </c>
      <c r="D91" s="15">
        <v>289502.13</v>
      </c>
      <c r="E91" s="13">
        <v>13.82</v>
      </c>
      <c r="F91" s="13">
        <v>14.51</v>
      </c>
      <c r="G91" s="13"/>
      <c r="H91" s="13"/>
      <c r="I91" s="13">
        <v>1.16</v>
      </c>
      <c r="J91" s="13">
        <v>1.2</v>
      </c>
      <c r="K91" s="13">
        <v>2.36</v>
      </c>
      <c r="L91" s="13">
        <v>2.48</v>
      </c>
      <c r="M91" s="13">
        <f t="shared" si="5"/>
        <v>126.78</v>
      </c>
      <c r="N91" s="13">
        <f t="shared" si="6"/>
        <v>289502.13</v>
      </c>
      <c r="O91" s="13"/>
      <c r="P91" s="8">
        <f t="shared" si="7"/>
        <v>289502.13</v>
      </c>
      <c r="Q91" s="13">
        <v>11108.43</v>
      </c>
      <c r="R91" s="13">
        <v>11505.725</v>
      </c>
      <c r="S91" s="15">
        <v>78169.815</v>
      </c>
      <c r="T91" s="15">
        <v>18891.58</v>
      </c>
      <c r="U91" s="15">
        <v>17597.07</v>
      </c>
      <c r="V91" s="15">
        <v>33254.32</v>
      </c>
      <c r="W91" s="15">
        <v>33387.63</v>
      </c>
      <c r="X91" s="15">
        <v>24548.76</v>
      </c>
      <c r="Y91" s="15">
        <v>14494.42</v>
      </c>
      <c r="Z91" s="15">
        <v>19124.3</v>
      </c>
      <c r="AA91" s="15">
        <v>11841.83</v>
      </c>
      <c r="AB91" s="15">
        <v>34893.932</v>
      </c>
      <c r="AC91" s="9">
        <f t="shared" si="8"/>
        <v>308817.81200000003</v>
      </c>
      <c r="AD91" s="15"/>
      <c r="AE91" s="9">
        <v>750</v>
      </c>
      <c r="AF91" s="9">
        <f t="shared" si="9"/>
        <v>-20065.68200000003</v>
      </c>
    </row>
    <row r="92" spans="1:32" ht="12.75">
      <c r="A92" s="7">
        <v>88</v>
      </c>
      <c r="B92" s="7" t="s">
        <v>40</v>
      </c>
      <c r="C92" s="15">
        <v>1289.4</v>
      </c>
      <c r="D92" s="15">
        <v>143477.77</v>
      </c>
      <c r="E92" s="13">
        <v>13.77</v>
      </c>
      <c r="F92" s="13">
        <v>14.47</v>
      </c>
      <c r="G92" s="13"/>
      <c r="H92" s="13"/>
      <c r="I92" s="13">
        <v>1.16</v>
      </c>
      <c r="J92" s="13">
        <v>1.2</v>
      </c>
      <c r="K92" s="13">
        <v>2.36</v>
      </c>
      <c r="L92" s="13">
        <v>2.48</v>
      </c>
      <c r="M92" s="13">
        <f t="shared" si="5"/>
        <v>126.24000000000001</v>
      </c>
      <c r="N92" s="13">
        <f t="shared" si="6"/>
        <v>162773.85600000003</v>
      </c>
      <c r="O92" s="13">
        <v>19296.09</v>
      </c>
      <c r="P92" s="8">
        <f t="shared" si="7"/>
        <v>143477.76600000003</v>
      </c>
      <c r="Q92" s="13">
        <v>8359.22</v>
      </c>
      <c r="R92" s="13">
        <v>8835.55</v>
      </c>
      <c r="S92" s="15">
        <v>9709.4</v>
      </c>
      <c r="T92" s="15">
        <v>12712.05</v>
      </c>
      <c r="U92" s="15">
        <v>14575.62</v>
      </c>
      <c r="V92" s="15">
        <v>21030.29</v>
      </c>
      <c r="W92" s="15">
        <v>10999.06</v>
      </c>
      <c r="X92" s="15">
        <v>13899.68</v>
      </c>
      <c r="Y92" s="15">
        <v>10223.84</v>
      </c>
      <c r="Z92" s="15">
        <v>9080.7</v>
      </c>
      <c r="AA92" s="15">
        <v>7203.8</v>
      </c>
      <c r="AB92" s="15">
        <v>10290.674</v>
      </c>
      <c r="AC92" s="9">
        <f t="shared" si="8"/>
        <v>136919.884</v>
      </c>
      <c r="AD92" s="15"/>
      <c r="AE92" s="9">
        <v>350</v>
      </c>
      <c r="AF92" s="9">
        <f t="shared" si="9"/>
        <v>6207.882000000041</v>
      </c>
    </row>
    <row r="93" spans="1:32" ht="12.75">
      <c r="A93" s="7">
        <v>89</v>
      </c>
      <c r="B93" s="7" t="s">
        <v>41</v>
      </c>
      <c r="C93" s="15">
        <v>2005.3</v>
      </c>
      <c r="D93" s="15">
        <v>251223.98</v>
      </c>
      <c r="E93" s="13">
        <v>13.69</v>
      </c>
      <c r="F93" s="13">
        <v>14.39</v>
      </c>
      <c r="G93" s="13"/>
      <c r="H93" s="13"/>
      <c r="I93" s="13">
        <v>1.16</v>
      </c>
      <c r="J93" s="13">
        <v>1.2</v>
      </c>
      <c r="K93" s="13">
        <v>2.36</v>
      </c>
      <c r="L93" s="13">
        <v>2.48</v>
      </c>
      <c r="M93" s="13">
        <f t="shared" si="5"/>
        <v>125.28</v>
      </c>
      <c r="N93" s="13">
        <f t="shared" si="6"/>
        <v>251223.984</v>
      </c>
      <c r="O93" s="13"/>
      <c r="P93" s="8">
        <f t="shared" si="7"/>
        <v>251223.984</v>
      </c>
      <c r="Q93" s="13">
        <v>10877.98</v>
      </c>
      <c r="R93" s="13">
        <v>9787.075</v>
      </c>
      <c r="S93" s="15">
        <v>10823.435</v>
      </c>
      <c r="T93" s="15">
        <v>19494.69</v>
      </c>
      <c r="U93" s="15">
        <v>12152.3</v>
      </c>
      <c r="V93" s="15">
        <v>11668.07</v>
      </c>
      <c r="W93" s="15">
        <v>13281.71</v>
      </c>
      <c r="X93" s="15">
        <v>12111.41</v>
      </c>
      <c r="Y93" s="15">
        <v>11996.19</v>
      </c>
      <c r="Z93" s="15">
        <v>28038.2</v>
      </c>
      <c r="AA93" s="15">
        <v>22261.18</v>
      </c>
      <c r="AB93" s="15">
        <v>17331.148</v>
      </c>
      <c r="AC93" s="9">
        <f t="shared" si="8"/>
        <v>179823.38799999998</v>
      </c>
      <c r="AD93" s="15"/>
      <c r="AE93" s="9">
        <v>350</v>
      </c>
      <c r="AF93" s="9">
        <f t="shared" si="9"/>
        <v>71050.59600000002</v>
      </c>
    </row>
    <row r="94" spans="1:32" ht="12.75">
      <c r="A94" s="7">
        <v>90</v>
      </c>
      <c r="B94" s="7" t="s">
        <v>42</v>
      </c>
      <c r="C94" s="15">
        <v>1269.6</v>
      </c>
      <c r="D94" s="15">
        <v>163626.05</v>
      </c>
      <c r="E94" s="13">
        <v>13.98</v>
      </c>
      <c r="F94" s="13">
        <v>14.7</v>
      </c>
      <c r="G94" s="13"/>
      <c r="H94" s="13"/>
      <c r="I94" s="13">
        <v>1.16</v>
      </c>
      <c r="J94" s="13">
        <v>1.2</v>
      </c>
      <c r="K94" s="13">
        <v>2.36</v>
      </c>
      <c r="L94" s="13">
        <v>2.48</v>
      </c>
      <c r="M94" s="13">
        <f t="shared" si="5"/>
        <v>128.88</v>
      </c>
      <c r="N94" s="13">
        <f t="shared" si="6"/>
        <v>163626.04799999998</v>
      </c>
      <c r="O94" s="13"/>
      <c r="P94" s="8">
        <f t="shared" si="7"/>
        <v>163626.04799999998</v>
      </c>
      <c r="Q94" s="13">
        <v>7356.72</v>
      </c>
      <c r="R94" s="13">
        <v>7175.62</v>
      </c>
      <c r="S94" s="15">
        <v>8453.86</v>
      </c>
      <c r="T94" s="15">
        <v>8330.02</v>
      </c>
      <c r="U94" s="15">
        <v>7293.67</v>
      </c>
      <c r="V94" s="15">
        <v>15697.87</v>
      </c>
      <c r="W94" s="15">
        <v>22476.1</v>
      </c>
      <c r="X94" s="15">
        <v>7842.29</v>
      </c>
      <c r="Y94" s="15">
        <v>8640.15</v>
      </c>
      <c r="Z94" s="15">
        <v>8855.83</v>
      </c>
      <c r="AA94" s="15">
        <v>7110.68</v>
      </c>
      <c r="AB94" s="15">
        <v>20296.766</v>
      </c>
      <c r="AC94" s="9">
        <f t="shared" si="8"/>
        <v>129529.576</v>
      </c>
      <c r="AD94" s="15"/>
      <c r="AE94" s="9"/>
      <c r="AF94" s="9">
        <f t="shared" si="9"/>
        <v>34096.47199999998</v>
      </c>
    </row>
    <row r="95" spans="1:32" ht="12.75">
      <c r="A95" s="7">
        <v>91</v>
      </c>
      <c r="B95" s="7" t="s">
        <v>43</v>
      </c>
      <c r="C95" s="15">
        <v>2487.9</v>
      </c>
      <c r="D95" s="15">
        <v>256641.83</v>
      </c>
      <c r="E95" s="13">
        <v>14.43</v>
      </c>
      <c r="F95" s="13">
        <v>15.16</v>
      </c>
      <c r="G95" s="13"/>
      <c r="H95" s="13"/>
      <c r="I95" s="13">
        <v>1.16</v>
      </c>
      <c r="J95" s="13">
        <v>1.2</v>
      </c>
      <c r="K95" s="13">
        <v>2.36</v>
      </c>
      <c r="L95" s="13">
        <v>2.48</v>
      </c>
      <c r="M95" s="13">
        <f t="shared" si="5"/>
        <v>134.34</v>
      </c>
      <c r="N95" s="13">
        <f t="shared" si="6"/>
        <v>334224.48600000003</v>
      </c>
      <c r="O95" s="13">
        <v>77582.66</v>
      </c>
      <c r="P95" s="8">
        <f t="shared" si="7"/>
        <v>256641.82600000003</v>
      </c>
      <c r="Q95" s="13">
        <v>37903.31</v>
      </c>
      <c r="R95" s="13">
        <v>22512.495</v>
      </c>
      <c r="S95" s="15">
        <v>29177.595</v>
      </c>
      <c r="T95" s="15">
        <v>37036.21</v>
      </c>
      <c r="U95" s="15">
        <v>36895.29</v>
      </c>
      <c r="V95" s="15">
        <v>46165.9</v>
      </c>
      <c r="W95" s="15">
        <v>79576.11</v>
      </c>
      <c r="X95" s="15">
        <v>23768.87</v>
      </c>
      <c r="Y95" s="15">
        <v>22469.63</v>
      </c>
      <c r="Z95" s="15">
        <v>18144.58</v>
      </c>
      <c r="AA95" s="15">
        <v>22183.06</v>
      </c>
      <c r="AB95" s="15">
        <v>34894.714</v>
      </c>
      <c r="AC95" s="9">
        <f t="shared" si="8"/>
        <v>410727.76399999997</v>
      </c>
      <c r="AD95" s="15"/>
      <c r="AE95" s="9">
        <v>750</v>
      </c>
      <c r="AF95" s="9">
        <f t="shared" si="9"/>
        <v>-154835.93799999994</v>
      </c>
    </row>
    <row r="96" spans="1:32" ht="12.75">
      <c r="A96" s="7">
        <v>92</v>
      </c>
      <c r="B96" s="7" t="s">
        <v>386</v>
      </c>
      <c r="C96" s="15">
        <v>653.6</v>
      </c>
      <c r="D96" s="15">
        <v>83569.3</v>
      </c>
      <c r="E96" s="13">
        <v>13.9</v>
      </c>
      <c r="F96" s="13">
        <v>14.61</v>
      </c>
      <c r="G96" s="13"/>
      <c r="H96" s="13"/>
      <c r="I96" s="13">
        <v>1.16</v>
      </c>
      <c r="J96" s="13">
        <v>1.2</v>
      </c>
      <c r="K96" s="13">
        <v>2.36</v>
      </c>
      <c r="L96" s="13">
        <v>2.48</v>
      </c>
      <c r="M96" s="13">
        <f t="shared" si="5"/>
        <v>127.86000000000001</v>
      </c>
      <c r="N96" s="13">
        <f t="shared" si="6"/>
        <v>83569.29600000002</v>
      </c>
      <c r="O96" s="13"/>
      <c r="P96" s="8">
        <f t="shared" si="7"/>
        <v>83569.29600000002</v>
      </c>
      <c r="Q96" s="13">
        <v>4192.7</v>
      </c>
      <c r="R96" s="13">
        <v>7078.1</v>
      </c>
      <c r="S96" s="15">
        <v>5702.49</v>
      </c>
      <c r="T96" s="15">
        <v>4466.14</v>
      </c>
      <c r="U96" s="15">
        <v>4859.99</v>
      </c>
      <c r="V96" s="15">
        <v>5301.97</v>
      </c>
      <c r="W96" s="15">
        <v>5090.04</v>
      </c>
      <c r="X96" s="15">
        <v>7971.55</v>
      </c>
      <c r="Y96" s="15">
        <v>3264.18</v>
      </c>
      <c r="Z96" s="15">
        <v>3264.18</v>
      </c>
      <c r="AA96" s="15">
        <v>23424.63</v>
      </c>
      <c r="AB96" s="15">
        <v>3642.866</v>
      </c>
      <c r="AC96" s="9">
        <f t="shared" si="8"/>
        <v>78258.836</v>
      </c>
      <c r="AD96" s="15"/>
      <c r="AE96" s="9"/>
      <c r="AF96" s="9">
        <f t="shared" si="9"/>
        <v>5310.460000000021</v>
      </c>
    </row>
    <row r="97" spans="1:32" ht="12.75">
      <c r="A97" s="7">
        <v>93</v>
      </c>
      <c r="B97" s="7" t="s">
        <v>172</v>
      </c>
      <c r="C97" s="15">
        <v>391.7</v>
      </c>
      <c r="D97" s="15">
        <v>42350.6</v>
      </c>
      <c r="E97" s="13">
        <v>12.3</v>
      </c>
      <c r="F97" s="13">
        <v>12.92</v>
      </c>
      <c r="G97" s="13"/>
      <c r="H97" s="13"/>
      <c r="I97" s="13">
        <v>1.16</v>
      </c>
      <c r="J97" s="13">
        <v>1.2</v>
      </c>
      <c r="K97" s="13">
        <v>2.36</v>
      </c>
      <c r="L97" s="13">
        <v>2.48</v>
      </c>
      <c r="M97" s="13">
        <f t="shared" si="5"/>
        <v>108.12</v>
      </c>
      <c r="N97" s="13">
        <f t="shared" si="6"/>
        <v>42350.604</v>
      </c>
      <c r="O97" s="13"/>
      <c r="P97" s="8">
        <f t="shared" si="7"/>
        <v>42350.604</v>
      </c>
      <c r="Q97" s="13">
        <v>3051.98</v>
      </c>
      <c r="R97" s="13">
        <v>1547.215</v>
      </c>
      <c r="S97" s="15">
        <v>10852.465</v>
      </c>
      <c r="T97" s="15">
        <v>3796.03</v>
      </c>
      <c r="U97" s="15">
        <v>1547.22</v>
      </c>
      <c r="V97" s="15">
        <v>1908.16</v>
      </c>
      <c r="W97" s="15">
        <v>1629.47</v>
      </c>
      <c r="X97" s="15">
        <v>3968.35</v>
      </c>
      <c r="Y97" s="15">
        <v>8241.38</v>
      </c>
      <c r="Z97" s="15">
        <v>5280.17</v>
      </c>
      <c r="AA97" s="15">
        <v>1957.77</v>
      </c>
      <c r="AB97" s="15">
        <v>2097.552</v>
      </c>
      <c r="AC97" s="9">
        <f t="shared" si="8"/>
        <v>45877.761999999995</v>
      </c>
      <c r="AD97" s="15"/>
      <c r="AE97" s="9"/>
      <c r="AF97" s="9">
        <f t="shared" si="9"/>
        <v>-3527.157999999996</v>
      </c>
    </row>
    <row r="98" spans="1:32" ht="12.75">
      <c r="A98" s="7">
        <v>94</v>
      </c>
      <c r="B98" s="7" t="s">
        <v>173</v>
      </c>
      <c r="C98" s="15">
        <v>600.9</v>
      </c>
      <c r="D98" s="15">
        <v>45924.13</v>
      </c>
      <c r="E98" s="13">
        <v>13.51</v>
      </c>
      <c r="F98" s="13">
        <v>14.48</v>
      </c>
      <c r="G98" s="13">
        <v>1.2</v>
      </c>
      <c r="H98" s="13">
        <v>1.56</v>
      </c>
      <c r="I98" s="13">
        <v>1.16</v>
      </c>
      <c r="J98" s="13">
        <v>1.2</v>
      </c>
      <c r="K98" s="13">
        <v>2.36</v>
      </c>
      <c r="L98" s="13">
        <v>2.48</v>
      </c>
      <c r="M98" s="13">
        <f t="shared" si="5"/>
        <v>108.18</v>
      </c>
      <c r="N98" s="13">
        <f t="shared" si="6"/>
        <v>65005.362</v>
      </c>
      <c r="O98" s="13">
        <v>19081.23</v>
      </c>
      <c r="P98" s="8">
        <f t="shared" si="7"/>
        <v>45924.132</v>
      </c>
      <c r="Q98" s="13">
        <v>2525.61</v>
      </c>
      <c r="R98" s="13">
        <v>3532.135</v>
      </c>
      <c r="S98" s="15">
        <v>7014.245</v>
      </c>
      <c r="T98" s="15">
        <v>3957.97</v>
      </c>
      <c r="U98" s="15">
        <v>8650.36</v>
      </c>
      <c r="V98" s="15">
        <v>3484.97</v>
      </c>
      <c r="W98" s="15">
        <v>3517.16</v>
      </c>
      <c r="X98" s="15">
        <v>27277.89</v>
      </c>
      <c r="Y98" s="15">
        <v>5002.35</v>
      </c>
      <c r="Z98" s="15">
        <v>4572.49</v>
      </c>
      <c r="AA98" s="15">
        <v>14007.76</v>
      </c>
      <c r="AB98" s="15">
        <v>6699.514</v>
      </c>
      <c r="AC98" s="9">
        <f t="shared" si="8"/>
        <v>90242.454</v>
      </c>
      <c r="AD98" s="15"/>
      <c r="AE98" s="9"/>
      <c r="AF98" s="9">
        <f t="shared" si="9"/>
        <v>-44318.322</v>
      </c>
    </row>
    <row r="99" spans="1:32" ht="12.75">
      <c r="A99" s="7">
        <v>95</v>
      </c>
      <c r="B99" s="7" t="s">
        <v>174</v>
      </c>
      <c r="C99" s="15">
        <v>380.3</v>
      </c>
      <c r="D99" s="15">
        <v>-9877.12</v>
      </c>
      <c r="E99" s="13">
        <v>12.2</v>
      </c>
      <c r="F99" s="13">
        <v>12.81</v>
      </c>
      <c r="G99" s="13"/>
      <c r="H99" s="13"/>
      <c r="I99" s="13">
        <v>1.16</v>
      </c>
      <c r="J99" s="13">
        <v>1.2</v>
      </c>
      <c r="K99" s="13">
        <v>2.36</v>
      </c>
      <c r="L99" s="13">
        <v>2.48</v>
      </c>
      <c r="M99" s="13">
        <f t="shared" si="5"/>
        <v>106.86000000000001</v>
      </c>
      <c r="N99" s="13">
        <f t="shared" si="6"/>
        <v>40638.85800000001</v>
      </c>
      <c r="O99" s="13">
        <v>50515.98</v>
      </c>
      <c r="P99" s="8">
        <f t="shared" si="7"/>
        <v>-9877.121999999996</v>
      </c>
      <c r="Q99" s="13">
        <v>1664.44</v>
      </c>
      <c r="R99" s="13">
        <v>1816.485</v>
      </c>
      <c r="S99" s="15">
        <v>2196.335</v>
      </c>
      <c r="T99" s="15">
        <v>1664.44</v>
      </c>
      <c r="U99" s="15">
        <v>1664.44</v>
      </c>
      <c r="V99" s="15">
        <v>8711.52</v>
      </c>
      <c r="W99" s="15">
        <v>12635.19</v>
      </c>
      <c r="X99" s="15">
        <v>4387.4</v>
      </c>
      <c r="Y99" s="15">
        <v>1819.62</v>
      </c>
      <c r="Z99" s="15">
        <v>1744.3</v>
      </c>
      <c r="AA99" s="15">
        <v>4524.09</v>
      </c>
      <c r="AB99" s="15">
        <v>1744.298</v>
      </c>
      <c r="AC99" s="9">
        <f t="shared" si="8"/>
        <v>44572.55800000001</v>
      </c>
      <c r="AD99" s="15"/>
      <c r="AE99" s="9"/>
      <c r="AF99" s="9">
        <f t="shared" si="9"/>
        <v>-54449.68000000001</v>
      </c>
    </row>
    <row r="100" spans="1:32" ht="12.75">
      <c r="A100" s="7">
        <v>96</v>
      </c>
      <c r="B100" s="7" t="s">
        <v>175</v>
      </c>
      <c r="C100" s="15">
        <v>377.8</v>
      </c>
      <c r="D100" s="15">
        <v>40371.71</v>
      </c>
      <c r="E100" s="13">
        <v>12.2</v>
      </c>
      <c r="F100" s="13">
        <v>12.81</v>
      </c>
      <c r="G100" s="13"/>
      <c r="H100" s="13"/>
      <c r="I100" s="13">
        <v>1.16</v>
      </c>
      <c r="J100" s="13">
        <v>1.2</v>
      </c>
      <c r="K100" s="13">
        <v>2.36</v>
      </c>
      <c r="L100" s="13">
        <v>2.48</v>
      </c>
      <c r="M100" s="13">
        <f t="shared" si="5"/>
        <v>106.86000000000001</v>
      </c>
      <c r="N100" s="13">
        <f t="shared" si="6"/>
        <v>40371.708000000006</v>
      </c>
      <c r="O100" s="13"/>
      <c r="P100" s="8">
        <f t="shared" si="7"/>
        <v>40371.708000000006</v>
      </c>
      <c r="Q100" s="13">
        <v>1654.56</v>
      </c>
      <c r="R100" s="13">
        <v>3691.4</v>
      </c>
      <c r="S100" s="15">
        <v>2186.46</v>
      </c>
      <c r="T100" s="15">
        <v>1654.56</v>
      </c>
      <c r="U100" s="15">
        <v>2056.1</v>
      </c>
      <c r="V100" s="15">
        <v>2015.5</v>
      </c>
      <c r="W100" s="15">
        <v>14175.59</v>
      </c>
      <c r="X100" s="15">
        <v>7843.39</v>
      </c>
      <c r="Y100" s="15">
        <v>1809.22</v>
      </c>
      <c r="Z100" s="15">
        <v>1733.9</v>
      </c>
      <c r="AA100" s="15">
        <v>6339.56</v>
      </c>
      <c r="AB100" s="15">
        <v>3471.168</v>
      </c>
      <c r="AC100" s="9">
        <f t="shared" si="8"/>
        <v>48631.407999999996</v>
      </c>
      <c r="AD100" s="15"/>
      <c r="AE100" s="9"/>
      <c r="AF100" s="9">
        <f t="shared" si="9"/>
        <v>-8259.69999999999</v>
      </c>
    </row>
    <row r="101" spans="1:32" ht="12.75">
      <c r="A101" s="7">
        <v>97</v>
      </c>
      <c r="B101" s="10" t="s">
        <v>176</v>
      </c>
      <c r="C101" s="15">
        <v>534.7</v>
      </c>
      <c r="D101" s="15">
        <v>18703.81</v>
      </c>
      <c r="E101" s="13">
        <v>7.57</v>
      </c>
      <c r="F101" s="13">
        <v>8.22</v>
      </c>
      <c r="G101" s="13">
        <v>1.2</v>
      </c>
      <c r="H101" s="13">
        <v>1.56</v>
      </c>
      <c r="I101" s="13">
        <v>1.16</v>
      </c>
      <c r="J101" s="13">
        <v>1.2</v>
      </c>
      <c r="K101" s="13">
        <v>2.36</v>
      </c>
      <c r="L101" s="13">
        <v>2.48</v>
      </c>
      <c r="M101" s="13">
        <f t="shared" si="5"/>
        <v>34.98000000000001</v>
      </c>
      <c r="N101" s="13">
        <f t="shared" si="6"/>
        <v>18703.806000000008</v>
      </c>
      <c r="O101" s="13"/>
      <c r="P101" s="8">
        <f t="shared" si="7"/>
        <v>18703.806000000008</v>
      </c>
      <c r="Q101" s="13">
        <v>935.73</v>
      </c>
      <c r="R101" s="13">
        <v>1898.795</v>
      </c>
      <c r="S101" s="15">
        <v>935.725</v>
      </c>
      <c r="T101" s="15">
        <v>935.73</v>
      </c>
      <c r="U101" s="15">
        <v>935.73</v>
      </c>
      <c r="V101" s="15">
        <v>935.73</v>
      </c>
      <c r="W101" s="15">
        <v>983.85</v>
      </c>
      <c r="X101" s="15">
        <v>983.85</v>
      </c>
      <c r="Y101" s="15">
        <v>983.85</v>
      </c>
      <c r="Z101" s="15">
        <v>983.85</v>
      </c>
      <c r="AA101" s="15">
        <v>8024.15</v>
      </c>
      <c r="AB101" s="15">
        <v>983.848</v>
      </c>
      <c r="AC101" s="9">
        <f t="shared" si="8"/>
        <v>19520.837999999996</v>
      </c>
      <c r="AD101" s="15"/>
      <c r="AE101" s="9"/>
      <c r="AF101" s="9">
        <f t="shared" si="9"/>
        <v>-817.0319999999883</v>
      </c>
    </row>
    <row r="102" spans="1:32" ht="12.75">
      <c r="A102" s="7">
        <v>98</v>
      </c>
      <c r="B102" s="7" t="s">
        <v>177</v>
      </c>
      <c r="C102" s="15">
        <v>363.5</v>
      </c>
      <c r="D102" s="15">
        <v>38843.61</v>
      </c>
      <c r="E102" s="13">
        <v>12.2</v>
      </c>
      <c r="F102" s="13">
        <v>12.81</v>
      </c>
      <c r="G102" s="13"/>
      <c r="H102" s="13"/>
      <c r="I102" s="13">
        <v>1.16</v>
      </c>
      <c r="J102" s="13">
        <v>1.2</v>
      </c>
      <c r="K102" s="13">
        <v>2.36</v>
      </c>
      <c r="L102" s="13">
        <v>2.48</v>
      </c>
      <c r="M102" s="13">
        <f t="shared" si="5"/>
        <v>106.86000000000001</v>
      </c>
      <c r="N102" s="13">
        <f t="shared" si="6"/>
        <v>38843.61000000001</v>
      </c>
      <c r="O102" s="13"/>
      <c r="P102" s="8">
        <f t="shared" si="7"/>
        <v>38843.61000000001</v>
      </c>
      <c r="Q102" s="13">
        <v>1598.08</v>
      </c>
      <c r="R102" s="13">
        <v>1750.125</v>
      </c>
      <c r="S102" s="15">
        <v>1598.075</v>
      </c>
      <c r="T102" s="15">
        <v>1598.08</v>
      </c>
      <c r="U102" s="15">
        <v>1999.62</v>
      </c>
      <c r="V102" s="15">
        <v>1959.02</v>
      </c>
      <c r="W102" s="15">
        <v>17418.76</v>
      </c>
      <c r="X102" s="15">
        <v>4905.09</v>
      </c>
      <c r="Y102" s="15">
        <v>3498.74</v>
      </c>
      <c r="Z102" s="15">
        <v>1674.41</v>
      </c>
      <c r="AA102" s="15">
        <v>6645.07</v>
      </c>
      <c r="AB102" s="15">
        <v>3411.68</v>
      </c>
      <c r="AC102" s="9">
        <f t="shared" si="8"/>
        <v>48056.75</v>
      </c>
      <c r="AD102" s="15"/>
      <c r="AE102" s="9"/>
      <c r="AF102" s="9">
        <f t="shared" si="9"/>
        <v>-9213.139999999992</v>
      </c>
    </row>
    <row r="103" spans="1:32" ht="12.75">
      <c r="A103" s="7">
        <v>99</v>
      </c>
      <c r="B103" s="10" t="s">
        <v>178</v>
      </c>
      <c r="C103" s="15">
        <v>549.7</v>
      </c>
      <c r="D103" s="15">
        <v>19228.51</v>
      </c>
      <c r="E103" s="13">
        <v>7.57</v>
      </c>
      <c r="F103" s="13">
        <v>8.22</v>
      </c>
      <c r="G103" s="13">
        <v>1.2</v>
      </c>
      <c r="H103" s="13">
        <v>1.56</v>
      </c>
      <c r="I103" s="13">
        <v>1.16</v>
      </c>
      <c r="J103" s="13">
        <v>1.2</v>
      </c>
      <c r="K103" s="13">
        <v>2.36</v>
      </c>
      <c r="L103" s="13">
        <v>2.48</v>
      </c>
      <c r="M103" s="13">
        <f t="shared" si="5"/>
        <v>34.98000000000001</v>
      </c>
      <c r="N103" s="13">
        <f t="shared" si="6"/>
        <v>19228.50600000001</v>
      </c>
      <c r="O103" s="13"/>
      <c r="P103" s="8">
        <f t="shared" si="7"/>
        <v>19228.50600000001</v>
      </c>
      <c r="Q103" s="13">
        <v>1056.12</v>
      </c>
      <c r="R103" s="13">
        <v>4753.315</v>
      </c>
      <c r="S103" s="15">
        <v>961.975</v>
      </c>
      <c r="T103" s="15">
        <v>961.98</v>
      </c>
      <c r="U103" s="15">
        <v>961.98</v>
      </c>
      <c r="V103" s="15">
        <v>961.98</v>
      </c>
      <c r="W103" s="15">
        <v>1011.45</v>
      </c>
      <c r="X103" s="15">
        <v>1011.45</v>
      </c>
      <c r="Y103" s="15">
        <v>1011.45</v>
      </c>
      <c r="Z103" s="15">
        <v>1011.45</v>
      </c>
      <c r="AA103" s="15">
        <v>5227.52</v>
      </c>
      <c r="AB103" s="15">
        <v>1011.448</v>
      </c>
      <c r="AC103" s="9">
        <f t="shared" si="8"/>
        <v>19942.118000000002</v>
      </c>
      <c r="AD103" s="15"/>
      <c r="AE103" s="9"/>
      <c r="AF103" s="9">
        <f t="shared" si="9"/>
        <v>-713.6119999999937</v>
      </c>
    </row>
    <row r="104" spans="1:32" ht="12.75">
      <c r="A104" s="7">
        <v>100</v>
      </c>
      <c r="B104" s="7" t="s">
        <v>179</v>
      </c>
      <c r="C104" s="15">
        <v>609.3</v>
      </c>
      <c r="D104" s="15">
        <v>65877.52</v>
      </c>
      <c r="E104" s="13">
        <v>12.3</v>
      </c>
      <c r="F104" s="13">
        <v>12.92</v>
      </c>
      <c r="G104" s="13"/>
      <c r="H104" s="13"/>
      <c r="I104" s="13">
        <v>1.16</v>
      </c>
      <c r="J104" s="13">
        <v>1.2</v>
      </c>
      <c r="K104" s="13">
        <v>2.36</v>
      </c>
      <c r="L104" s="13">
        <v>2.48</v>
      </c>
      <c r="M104" s="13">
        <f t="shared" si="5"/>
        <v>108.12</v>
      </c>
      <c r="N104" s="13">
        <f t="shared" si="6"/>
        <v>65877.516</v>
      </c>
      <c r="O104" s="13"/>
      <c r="P104" s="8">
        <f t="shared" si="7"/>
        <v>65877.516</v>
      </c>
      <c r="Q104" s="13">
        <v>3445.77</v>
      </c>
      <c r="R104" s="13">
        <v>2721.035</v>
      </c>
      <c r="S104" s="15">
        <v>3100.885</v>
      </c>
      <c r="T104" s="15">
        <v>2568.99</v>
      </c>
      <c r="U104" s="15">
        <v>2568.99</v>
      </c>
      <c r="V104" s="15">
        <v>3002.12</v>
      </c>
      <c r="W104" s="15">
        <v>30161.02</v>
      </c>
      <c r="X104" s="15">
        <v>5999.81</v>
      </c>
      <c r="Y104" s="15">
        <v>2772.26</v>
      </c>
      <c r="Z104" s="15">
        <v>2696.94</v>
      </c>
      <c r="AA104" s="15">
        <v>7667.6</v>
      </c>
      <c r="AB104" s="15">
        <v>2696.938</v>
      </c>
      <c r="AC104" s="9">
        <f t="shared" si="8"/>
        <v>69402.358</v>
      </c>
      <c r="AD104" s="15"/>
      <c r="AE104" s="9"/>
      <c r="AF104" s="9">
        <f t="shared" si="9"/>
        <v>-3524.8419999999896</v>
      </c>
    </row>
    <row r="105" spans="1:32" ht="12.75">
      <c r="A105" s="7">
        <v>101</v>
      </c>
      <c r="B105" s="7" t="s">
        <v>180</v>
      </c>
      <c r="C105" s="15">
        <v>463.7</v>
      </c>
      <c r="D105" s="15">
        <v>50135.24</v>
      </c>
      <c r="E105" s="13">
        <v>12.3</v>
      </c>
      <c r="F105" s="13">
        <v>12.92</v>
      </c>
      <c r="G105" s="13"/>
      <c r="H105" s="13"/>
      <c r="I105" s="13">
        <v>1.16</v>
      </c>
      <c r="J105" s="13">
        <v>1.2</v>
      </c>
      <c r="K105" s="13">
        <v>2.36</v>
      </c>
      <c r="L105" s="13">
        <v>2.48</v>
      </c>
      <c r="M105" s="13">
        <f t="shared" si="5"/>
        <v>108.12</v>
      </c>
      <c r="N105" s="13">
        <f t="shared" si="6"/>
        <v>50135.244</v>
      </c>
      <c r="O105" s="13"/>
      <c r="P105" s="8">
        <f t="shared" si="7"/>
        <v>50135.244</v>
      </c>
      <c r="Q105" s="13">
        <v>2659.97</v>
      </c>
      <c r="R105" s="13">
        <v>2145.915</v>
      </c>
      <c r="S105" s="15">
        <v>2525.765</v>
      </c>
      <c r="T105" s="15">
        <v>1993.87</v>
      </c>
      <c r="U105" s="15">
        <v>1993.87</v>
      </c>
      <c r="V105" s="15">
        <v>2354.81</v>
      </c>
      <c r="W105" s="15">
        <v>20916.14</v>
      </c>
      <c r="X105" s="15">
        <v>7208.4</v>
      </c>
      <c r="Y105" s="15">
        <v>2166.56</v>
      </c>
      <c r="Z105" s="15">
        <v>2091.24</v>
      </c>
      <c r="AA105" s="15">
        <v>7061.9</v>
      </c>
      <c r="AB105" s="15">
        <v>2091.242</v>
      </c>
      <c r="AC105" s="9">
        <f t="shared" si="8"/>
        <v>55209.68199999999</v>
      </c>
      <c r="AD105" s="15"/>
      <c r="AE105" s="9"/>
      <c r="AF105" s="9">
        <f t="shared" si="9"/>
        <v>-5074.437999999995</v>
      </c>
    </row>
    <row r="106" spans="1:32" ht="12.75">
      <c r="A106" s="7">
        <v>102</v>
      </c>
      <c r="B106" s="7" t="s">
        <v>181</v>
      </c>
      <c r="C106" s="15">
        <v>5850.4</v>
      </c>
      <c r="D106" s="15">
        <v>772603.82</v>
      </c>
      <c r="E106" s="13">
        <v>14.24</v>
      </c>
      <c r="F106" s="13">
        <v>14.97</v>
      </c>
      <c r="G106" s="13"/>
      <c r="H106" s="13"/>
      <c r="I106" s="13">
        <v>1.16</v>
      </c>
      <c r="J106" s="13">
        <v>1.2</v>
      </c>
      <c r="K106" s="13">
        <v>2.36</v>
      </c>
      <c r="L106" s="13">
        <v>2.48</v>
      </c>
      <c r="M106" s="13">
        <f t="shared" si="5"/>
        <v>132.06</v>
      </c>
      <c r="N106" s="13">
        <f t="shared" si="6"/>
        <v>772603.824</v>
      </c>
      <c r="O106" s="13"/>
      <c r="P106" s="8">
        <f t="shared" si="7"/>
        <v>772603.824</v>
      </c>
      <c r="Q106" s="13">
        <v>41729.66</v>
      </c>
      <c r="R106" s="13">
        <v>48752.44</v>
      </c>
      <c r="S106" s="15">
        <v>54153.28</v>
      </c>
      <c r="T106" s="15">
        <v>31379.83</v>
      </c>
      <c r="U106" s="15">
        <v>39464.29</v>
      </c>
      <c r="V106" s="15">
        <v>89027.21</v>
      </c>
      <c r="W106" s="15">
        <v>32938.81</v>
      </c>
      <c r="X106" s="15">
        <v>36780.39</v>
      </c>
      <c r="Y106" s="15">
        <v>83869.71</v>
      </c>
      <c r="Z106" s="15">
        <v>34621.98</v>
      </c>
      <c r="AA106" s="15">
        <v>63915.11</v>
      </c>
      <c r="AB106" s="15">
        <v>309810.644</v>
      </c>
      <c r="AC106" s="9">
        <f t="shared" si="8"/>
        <v>866443.354</v>
      </c>
      <c r="AD106" s="15">
        <f>270+10000</f>
        <v>10270</v>
      </c>
      <c r="AE106" s="9"/>
      <c r="AF106" s="9">
        <f t="shared" si="9"/>
        <v>-104109.53000000003</v>
      </c>
    </row>
    <row r="107" spans="1:32" ht="12.75">
      <c r="A107" s="7">
        <v>103</v>
      </c>
      <c r="B107" s="7" t="s">
        <v>182</v>
      </c>
      <c r="C107" s="15">
        <v>471.7</v>
      </c>
      <c r="D107" s="15">
        <v>49526.53</v>
      </c>
      <c r="E107" s="13">
        <v>12.49</v>
      </c>
      <c r="F107" s="13">
        <v>13.12</v>
      </c>
      <c r="G107" s="13"/>
      <c r="H107" s="13"/>
      <c r="I107" s="13">
        <v>1.16</v>
      </c>
      <c r="J107" s="13">
        <v>1.2</v>
      </c>
      <c r="K107" s="13">
        <v>2.36</v>
      </c>
      <c r="L107" s="13">
        <v>2.48</v>
      </c>
      <c r="M107" s="13">
        <f t="shared" si="5"/>
        <v>110.46000000000001</v>
      </c>
      <c r="N107" s="13">
        <f t="shared" si="6"/>
        <v>52103.982</v>
      </c>
      <c r="O107" s="13">
        <v>2577.45</v>
      </c>
      <c r="P107" s="8">
        <f t="shared" si="7"/>
        <v>49526.53200000001</v>
      </c>
      <c r="Q107" s="13">
        <v>2691.57</v>
      </c>
      <c r="R107" s="13">
        <v>2177.515</v>
      </c>
      <c r="S107" s="15">
        <v>2557.365</v>
      </c>
      <c r="T107" s="15">
        <v>2025.47</v>
      </c>
      <c r="U107" s="15">
        <v>2534.18</v>
      </c>
      <c r="V107" s="15">
        <v>2895.12</v>
      </c>
      <c r="W107" s="15">
        <v>15126.94</v>
      </c>
      <c r="X107" s="15">
        <v>7221.66</v>
      </c>
      <c r="Y107" s="15">
        <v>2708.55</v>
      </c>
      <c r="Z107" s="15">
        <v>2633.23</v>
      </c>
      <c r="AA107" s="15">
        <v>7603.89</v>
      </c>
      <c r="AB107" s="15">
        <v>2124.522</v>
      </c>
      <c r="AC107" s="9">
        <f t="shared" si="8"/>
        <v>52300.01200000001</v>
      </c>
      <c r="AD107" s="15">
        <f>450</f>
        <v>450</v>
      </c>
      <c r="AE107" s="9"/>
      <c r="AF107" s="9">
        <f t="shared" si="9"/>
        <v>-3223.480000000003</v>
      </c>
    </row>
    <row r="108" spans="1:32" ht="12.75">
      <c r="A108" s="7">
        <v>104</v>
      </c>
      <c r="B108" s="7" t="s">
        <v>183</v>
      </c>
      <c r="C108" s="15">
        <v>475.2</v>
      </c>
      <c r="D108" s="15">
        <v>51378.62</v>
      </c>
      <c r="E108" s="13">
        <v>12.3</v>
      </c>
      <c r="F108" s="13">
        <v>12.92</v>
      </c>
      <c r="G108" s="13"/>
      <c r="H108" s="13"/>
      <c r="I108" s="13">
        <v>1.16</v>
      </c>
      <c r="J108" s="13">
        <v>1.2</v>
      </c>
      <c r="K108" s="13">
        <v>2.36</v>
      </c>
      <c r="L108" s="13">
        <v>2.48</v>
      </c>
      <c r="M108" s="13">
        <f t="shared" si="5"/>
        <v>108.12</v>
      </c>
      <c r="N108" s="13">
        <f t="shared" si="6"/>
        <v>51378.624</v>
      </c>
      <c r="O108" s="13"/>
      <c r="P108" s="8">
        <f t="shared" si="7"/>
        <v>51378.624</v>
      </c>
      <c r="Q108" s="13">
        <v>2705.39</v>
      </c>
      <c r="R108" s="13">
        <v>2191.34</v>
      </c>
      <c r="S108" s="15">
        <v>4885.96</v>
      </c>
      <c r="T108" s="15">
        <v>2039.29</v>
      </c>
      <c r="U108" s="15">
        <v>2039.29</v>
      </c>
      <c r="V108" s="15">
        <v>2400.23</v>
      </c>
      <c r="W108" s="15">
        <v>2139.08</v>
      </c>
      <c r="X108" s="15">
        <v>28248.24</v>
      </c>
      <c r="Y108" s="15">
        <v>2214.4</v>
      </c>
      <c r="Z108" s="15">
        <v>4284.28</v>
      </c>
      <c r="AA108" s="15">
        <v>7109.74</v>
      </c>
      <c r="AB108" s="15">
        <v>2139.082</v>
      </c>
      <c r="AC108" s="9">
        <f t="shared" si="8"/>
        <v>62396.32200000001</v>
      </c>
      <c r="AD108" s="15"/>
      <c r="AE108" s="9"/>
      <c r="AF108" s="9">
        <f t="shared" si="9"/>
        <v>-11017.698000000004</v>
      </c>
    </row>
    <row r="109" spans="1:32" ht="12.75">
      <c r="A109" s="7">
        <v>105</v>
      </c>
      <c r="B109" s="7" t="s">
        <v>184</v>
      </c>
      <c r="C109" s="15">
        <v>7842</v>
      </c>
      <c r="D109" s="15">
        <v>405566.42</v>
      </c>
      <c r="E109" s="13">
        <v>14.07</v>
      </c>
      <c r="F109" s="13">
        <v>14.79</v>
      </c>
      <c r="G109" s="13"/>
      <c r="H109" s="13"/>
      <c r="I109" s="13">
        <v>1.16</v>
      </c>
      <c r="J109" s="13">
        <v>1.2</v>
      </c>
      <c r="K109" s="13">
        <v>2.36</v>
      </c>
      <c r="L109" s="13">
        <v>2.48</v>
      </c>
      <c r="M109" s="13">
        <f t="shared" si="5"/>
        <v>129.96</v>
      </c>
      <c r="N109" s="13">
        <f t="shared" si="6"/>
        <v>1019146.3200000001</v>
      </c>
      <c r="O109" s="13">
        <v>613579.9</v>
      </c>
      <c r="P109" s="8">
        <f t="shared" si="7"/>
        <v>405566.42000000004</v>
      </c>
      <c r="Q109" s="13">
        <v>67398.7</v>
      </c>
      <c r="R109" s="13">
        <v>88543.37</v>
      </c>
      <c r="S109" s="15">
        <v>113631.63</v>
      </c>
      <c r="T109" s="15">
        <v>56761.72</v>
      </c>
      <c r="U109" s="15">
        <v>53909.75</v>
      </c>
      <c r="V109" s="15">
        <v>169613.48</v>
      </c>
      <c r="W109" s="15">
        <v>118726.92</v>
      </c>
      <c r="X109" s="15">
        <v>100497.2</v>
      </c>
      <c r="Y109" s="15">
        <v>58828.45</v>
      </c>
      <c r="Z109" s="15">
        <v>56044.77</v>
      </c>
      <c r="AA109" s="15">
        <v>56783.04</v>
      </c>
      <c r="AB109" s="15">
        <v>51832.27</v>
      </c>
      <c r="AC109" s="9">
        <f t="shared" si="8"/>
        <v>992571.3</v>
      </c>
      <c r="AD109" s="15"/>
      <c r="AE109" s="9"/>
      <c r="AF109" s="9">
        <f t="shared" si="9"/>
        <v>-587004.88</v>
      </c>
    </row>
    <row r="110" spans="1:32" ht="12.75">
      <c r="A110" s="7">
        <v>106</v>
      </c>
      <c r="B110" s="7" t="s">
        <v>185</v>
      </c>
      <c r="C110" s="15">
        <v>471.9</v>
      </c>
      <c r="D110" s="15">
        <v>51021.83</v>
      </c>
      <c r="E110" s="13">
        <v>12.3</v>
      </c>
      <c r="F110" s="13">
        <v>12.92</v>
      </c>
      <c r="G110" s="13"/>
      <c r="H110" s="13"/>
      <c r="I110" s="13">
        <v>1.16</v>
      </c>
      <c r="J110" s="13">
        <v>1.2</v>
      </c>
      <c r="K110" s="13">
        <v>2.36</v>
      </c>
      <c r="L110" s="13">
        <v>2.48</v>
      </c>
      <c r="M110" s="13">
        <f t="shared" si="5"/>
        <v>108.12</v>
      </c>
      <c r="N110" s="13">
        <f t="shared" si="6"/>
        <v>51021.828</v>
      </c>
      <c r="O110" s="13"/>
      <c r="P110" s="8">
        <f t="shared" si="7"/>
        <v>51021.828</v>
      </c>
      <c r="Q110" s="13">
        <v>2026.26</v>
      </c>
      <c r="R110" s="13">
        <v>2178.305</v>
      </c>
      <c r="S110" s="15">
        <v>2558.155</v>
      </c>
      <c r="T110" s="15">
        <v>2026.26</v>
      </c>
      <c r="U110" s="15">
        <v>2026.26</v>
      </c>
      <c r="V110" s="15">
        <v>6038.83</v>
      </c>
      <c r="W110" s="15">
        <v>2125.35</v>
      </c>
      <c r="X110" s="15">
        <v>20633.03</v>
      </c>
      <c r="Y110" s="15">
        <v>2200.67</v>
      </c>
      <c r="Z110" s="15">
        <v>2125.35</v>
      </c>
      <c r="AA110" s="15">
        <v>6557.9</v>
      </c>
      <c r="AB110" s="15">
        <v>2125.354</v>
      </c>
      <c r="AC110" s="9">
        <f t="shared" si="8"/>
        <v>52621.723999999995</v>
      </c>
      <c r="AD110" s="15"/>
      <c r="AE110" s="9"/>
      <c r="AF110" s="9">
        <f t="shared" si="9"/>
        <v>-1599.8959999999934</v>
      </c>
    </row>
    <row r="111" spans="1:32" ht="12.75">
      <c r="A111" s="7">
        <v>107</v>
      </c>
      <c r="B111" s="7" t="s">
        <v>186</v>
      </c>
      <c r="C111" s="15">
        <v>361.2</v>
      </c>
      <c r="D111" s="15">
        <v>21392.86</v>
      </c>
      <c r="E111" s="13">
        <v>12.3</v>
      </c>
      <c r="F111" s="13">
        <v>12.92</v>
      </c>
      <c r="G111" s="13"/>
      <c r="H111" s="13"/>
      <c r="I111" s="13">
        <v>1.16</v>
      </c>
      <c r="J111" s="13">
        <v>1.2</v>
      </c>
      <c r="K111" s="13">
        <v>2.36</v>
      </c>
      <c r="L111" s="13">
        <v>2.48</v>
      </c>
      <c r="M111" s="13">
        <f t="shared" si="5"/>
        <v>108.12</v>
      </c>
      <c r="N111" s="13">
        <f t="shared" si="6"/>
        <v>39052.944</v>
      </c>
      <c r="O111" s="13">
        <v>17660.08</v>
      </c>
      <c r="P111" s="8">
        <f t="shared" si="7"/>
        <v>21392.864</v>
      </c>
      <c r="Q111" s="13">
        <v>2561.73</v>
      </c>
      <c r="R111" s="13">
        <v>10654.29</v>
      </c>
      <c r="S111" s="15">
        <v>2120.89</v>
      </c>
      <c r="T111" s="15">
        <v>21134.33</v>
      </c>
      <c r="U111" s="15">
        <v>47944.37</v>
      </c>
      <c r="V111" s="15">
        <v>5601.56</v>
      </c>
      <c r="W111" s="15">
        <v>1664.84</v>
      </c>
      <c r="X111" s="15">
        <v>20458.29</v>
      </c>
      <c r="Y111" s="15">
        <v>3862.62</v>
      </c>
      <c r="Z111" s="15">
        <v>1664.84</v>
      </c>
      <c r="AA111" s="15">
        <v>6635.5</v>
      </c>
      <c r="AB111" s="15">
        <v>1664.842</v>
      </c>
      <c r="AC111" s="9">
        <f t="shared" si="8"/>
        <v>125968.10200000001</v>
      </c>
      <c r="AD111" s="15"/>
      <c r="AE111" s="9"/>
      <c r="AF111" s="9">
        <f t="shared" si="9"/>
        <v>-104575.23800000001</v>
      </c>
    </row>
    <row r="112" spans="1:32" ht="12.75">
      <c r="A112" s="7">
        <v>108</v>
      </c>
      <c r="B112" s="7" t="s">
        <v>187</v>
      </c>
      <c r="C112" s="15">
        <v>614</v>
      </c>
      <c r="D112" s="15">
        <v>66385.68</v>
      </c>
      <c r="E112" s="13">
        <v>12.3</v>
      </c>
      <c r="F112" s="13">
        <v>12.92</v>
      </c>
      <c r="G112" s="13"/>
      <c r="H112" s="13"/>
      <c r="I112" s="13">
        <v>1.16</v>
      </c>
      <c r="J112" s="13">
        <v>1.2</v>
      </c>
      <c r="K112" s="13">
        <v>2.36</v>
      </c>
      <c r="L112" s="13">
        <v>2.48</v>
      </c>
      <c r="M112" s="13">
        <f t="shared" si="5"/>
        <v>108.12</v>
      </c>
      <c r="N112" s="13">
        <f t="shared" si="6"/>
        <v>66385.68000000001</v>
      </c>
      <c r="O112" s="13"/>
      <c r="P112" s="8">
        <f t="shared" si="7"/>
        <v>66385.68000000001</v>
      </c>
      <c r="Q112" s="13">
        <v>2587.55</v>
      </c>
      <c r="R112" s="13">
        <v>2739.6</v>
      </c>
      <c r="S112" s="15">
        <v>4884.34</v>
      </c>
      <c r="T112" s="15">
        <v>2587.55</v>
      </c>
      <c r="U112" s="15">
        <v>11575.28</v>
      </c>
      <c r="V112" s="15">
        <v>3020.68</v>
      </c>
      <c r="W112" s="15">
        <v>6188.36</v>
      </c>
      <c r="X112" s="15">
        <v>43876.33</v>
      </c>
      <c r="Y112" s="15">
        <v>2791.81</v>
      </c>
      <c r="Z112" s="15">
        <v>2716.49</v>
      </c>
      <c r="AA112" s="15">
        <v>7687.15</v>
      </c>
      <c r="AB112" s="15">
        <v>2716.49</v>
      </c>
      <c r="AC112" s="9">
        <f t="shared" si="8"/>
        <v>93371.63</v>
      </c>
      <c r="AD112" s="15">
        <f>785+2000</f>
        <v>2785</v>
      </c>
      <c r="AE112" s="9"/>
      <c r="AF112" s="9">
        <f t="shared" si="9"/>
        <v>-29770.949999999997</v>
      </c>
    </row>
    <row r="113" spans="1:32" ht="12.75">
      <c r="A113" s="7">
        <v>109</v>
      </c>
      <c r="B113" s="7" t="s">
        <v>188</v>
      </c>
      <c r="C113" s="15">
        <v>533</v>
      </c>
      <c r="D113" s="15">
        <v>60762</v>
      </c>
      <c r="E113" s="13">
        <v>12.78</v>
      </c>
      <c r="F113" s="13">
        <v>13.42</v>
      </c>
      <c r="G113" s="13"/>
      <c r="H113" s="13"/>
      <c r="I113" s="13">
        <v>1.16</v>
      </c>
      <c r="J113" s="13">
        <v>1.2</v>
      </c>
      <c r="K113" s="13">
        <v>2.36</v>
      </c>
      <c r="L113" s="13">
        <v>2.48</v>
      </c>
      <c r="M113" s="13">
        <f t="shared" si="5"/>
        <v>114</v>
      </c>
      <c r="N113" s="13">
        <f t="shared" si="6"/>
        <v>60762</v>
      </c>
      <c r="O113" s="13"/>
      <c r="P113" s="8">
        <f t="shared" si="7"/>
        <v>60762</v>
      </c>
      <c r="Q113" s="13">
        <v>2366.79</v>
      </c>
      <c r="R113" s="13">
        <v>2345.77</v>
      </c>
      <c r="S113" s="15">
        <v>2345.77</v>
      </c>
      <c r="T113" s="15">
        <v>2095.77</v>
      </c>
      <c r="U113" s="15">
        <v>2095.77</v>
      </c>
      <c r="V113" s="15">
        <v>4924.39</v>
      </c>
      <c r="W113" s="15">
        <v>2187.74</v>
      </c>
      <c r="X113" s="15">
        <v>5316.98</v>
      </c>
      <c r="Y113" s="15">
        <v>2340.92</v>
      </c>
      <c r="Z113" s="15">
        <v>5608.67</v>
      </c>
      <c r="AA113" s="15">
        <v>1957.97</v>
      </c>
      <c r="AB113" s="15">
        <v>1142.97</v>
      </c>
      <c r="AC113" s="9">
        <f t="shared" si="8"/>
        <v>34729.51</v>
      </c>
      <c r="AD113" s="15"/>
      <c r="AE113" s="9"/>
      <c r="AF113" s="9">
        <f t="shared" si="9"/>
        <v>26032.489999999998</v>
      </c>
    </row>
    <row r="114" spans="1:32" ht="12.75">
      <c r="A114" s="7">
        <v>110</v>
      </c>
      <c r="B114" s="7" t="s">
        <v>189</v>
      </c>
      <c r="C114" s="15">
        <v>357</v>
      </c>
      <c r="D114" s="15">
        <v>-3254.65</v>
      </c>
      <c r="E114" s="13">
        <v>12.3</v>
      </c>
      <c r="F114" s="13">
        <v>12.92</v>
      </c>
      <c r="G114" s="13"/>
      <c r="H114" s="13"/>
      <c r="I114" s="13">
        <v>1.16</v>
      </c>
      <c r="J114" s="13">
        <v>1.2</v>
      </c>
      <c r="K114" s="13">
        <v>2.36</v>
      </c>
      <c r="L114" s="13">
        <v>2.48</v>
      </c>
      <c r="M114" s="13">
        <f t="shared" si="5"/>
        <v>108.12</v>
      </c>
      <c r="N114" s="13">
        <f t="shared" si="6"/>
        <v>38598.840000000004</v>
      </c>
      <c r="O114" s="13">
        <v>41853.49</v>
      </c>
      <c r="P114" s="8">
        <f t="shared" si="7"/>
        <v>-3254.649999999994</v>
      </c>
      <c r="Q114" s="13">
        <v>1572.4</v>
      </c>
      <c r="R114" s="13">
        <v>14178.73</v>
      </c>
      <c r="S114" s="15">
        <v>2104.3</v>
      </c>
      <c r="T114" s="15">
        <v>1572.4</v>
      </c>
      <c r="U114" s="15">
        <v>7171.9</v>
      </c>
      <c r="V114" s="15">
        <v>1933.34</v>
      </c>
      <c r="W114" s="15">
        <v>1647.37</v>
      </c>
      <c r="X114" s="15">
        <v>43192.15</v>
      </c>
      <c r="Y114" s="15">
        <v>1722.69</v>
      </c>
      <c r="Z114" s="15">
        <v>8002.18</v>
      </c>
      <c r="AA114" s="15">
        <v>7899.16</v>
      </c>
      <c r="AB114" s="15">
        <v>1647.37</v>
      </c>
      <c r="AC114" s="9">
        <f t="shared" si="8"/>
        <v>92643.98999999999</v>
      </c>
      <c r="AD114" s="15">
        <f>3219</f>
        <v>3219</v>
      </c>
      <c r="AE114" s="9"/>
      <c r="AF114" s="9">
        <f t="shared" si="9"/>
        <v>-99117.63999999998</v>
      </c>
    </row>
    <row r="115" spans="1:32" ht="12.75">
      <c r="A115" s="7">
        <v>111</v>
      </c>
      <c r="B115" s="7" t="s">
        <v>190</v>
      </c>
      <c r="C115" s="15">
        <v>520.4</v>
      </c>
      <c r="D115" s="15">
        <v>52612.44</v>
      </c>
      <c r="E115" s="13">
        <v>11.72</v>
      </c>
      <c r="F115" s="13">
        <v>12.33</v>
      </c>
      <c r="G115" s="13"/>
      <c r="H115" s="13"/>
      <c r="I115" s="13">
        <v>1.16</v>
      </c>
      <c r="J115" s="13">
        <v>1.2</v>
      </c>
      <c r="K115" s="13">
        <v>2.36</v>
      </c>
      <c r="L115" s="13">
        <v>2.48</v>
      </c>
      <c r="M115" s="13">
        <f t="shared" si="5"/>
        <v>101.10000000000002</v>
      </c>
      <c r="N115" s="13">
        <f t="shared" si="6"/>
        <v>52612.44000000001</v>
      </c>
      <c r="O115" s="13"/>
      <c r="P115" s="8">
        <f t="shared" si="7"/>
        <v>52612.44000000001</v>
      </c>
      <c r="Q115" s="13">
        <v>2921.81</v>
      </c>
      <c r="R115" s="13">
        <v>2323.72</v>
      </c>
      <c r="S115" s="15">
        <v>2323.72</v>
      </c>
      <c r="T115" s="15">
        <v>2073.72</v>
      </c>
      <c r="U115" s="15">
        <v>2073.72</v>
      </c>
      <c r="V115" s="15">
        <v>2434.66</v>
      </c>
      <c r="W115" s="15">
        <v>2164.56</v>
      </c>
      <c r="X115" s="15">
        <v>5368.77</v>
      </c>
      <c r="Y115" s="15">
        <v>2317.74</v>
      </c>
      <c r="Z115" s="15">
        <v>2047.83</v>
      </c>
      <c r="AA115" s="15">
        <v>2010.49</v>
      </c>
      <c r="AB115" s="15">
        <v>1119.786</v>
      </c>
      <c r="AC115" s="9">
        <f t="shared" si="8"/>
        <v>29180.526</v>
      </c>
      <c r="AD115" s="15"/>
      <c r="AE115" s="9"/>
      <c r="AF115" s="9">
        <f t="shared" si="9"/>
        <v>23431.914000000008</v>
      </c>
    </row>
    <row r="116" spans="1:32" ht="12.75">
      <c r="A116" s="7">
        <v>112</v>
      </c>
      <c r="B116" s="7" t="s">
        <v>191</v>
      </c>
      <c r="C116" s="15">
        <v>406.1</v>
      </c>
      <c r="D116" s="15">
        <v>43907.53</v>
      </c>
      <c r="E116" s="13">
        <v>12.3</v>
      </c>
      <c r="F116" s="13">
        <v>12.92</v>
      </c>
      <c r="G116" s="13"/>
      <c r="H116" s="13"/>
      <c r="I116" s="13">
        <v>1.16</v>
      </c>
      <c r="J116" s="13">
        <v>1.2</v>
      </c>
      <c r="K116" s="13">
        <v>2.36</v>
      </c>
      <c r="L116" s="13">
        <v>2.48</v>
      </c>
      <c r="M116" s="13">
        <f t="shared" si="5"/>
        <v>108.12</v>
      </c>
      <c r="N116" s="13">
        <f t="shared" si="6"/>
        <v>43907.53200000001</v>
      </c>
      <c r="O116" s="13"/>
      <c r="P116" s="8">
        <f t="shared" si="7"/>
        <v>43907.53200000001</v>
      </c>
      <c r="Q116" s="13">
        <v>25528.43</v>
      </c>
      <c r="R116" s="13">
        <v>6415.185</v>
      </c>
      <c r="S116" s="15">
        <v>1766.345</v>
      </c>
      <c r="T116" s="15">
        <v>2289.8</v>
      </c>
      <c r="U116" s="15">
        <v>1766.35</v>
      </c>
      <c r="V116" s="15">
        <v>2127.29</v>
      </c>
      <c r="W116" s="15">
        <v>2081.4</v>
      </c>
      <c r="X116" s="15">
        <v>5451.72</v>
      </c>
      <c r="Y116" s="15">
        <v>1851.63</v>
      </c>
      <c r="Z116" s="15">
        <v>1851.63</v>
      </c>
      <c r="AA116" s="15">
        <v>5977.52</v>
      </c>
      <c r="AB116" s="15">
        <v>1851.626</v>
      </c>
      <c r="AC116" s="9">
        <f t="shared" si="8"/>
        <v>58958.926</v>
      </c>
      <c r="AD116" s="15"/>
      <c r="AE116" s="9"/>
      <c r="AF116" s="9">
        <f t="shared" si="9"/>
        <v>-15051.393999999993</v>
      </c>
    </row>
    <row r="117" spans="1:32" ht="12.75">
      <c r="A117" s="7">
        <v>113</v>
      </c>
      <c r="B117" s="7" t="s">
        <v>192</v>
      </c>
      <c r="C117" s="15">
        <v>526.7</v>
      </c>
      <c r="D117" s="15">
        <v>47592.61</v>
      </c>
      <c r="E117" s="13">
        <v>10.86</v>
      </c>
      <c r="F117" s="13">
        <v>11.4</v>
      </c>
      <c r="G117" s="13"/>
      <c r="H117" s="13"/>
      <c r="I117" s="13">
        <v>1.16</v>
      </c>
      <c r="J117" s="13">
        <v>1.2</v>
      </c>
      <c r="K117" s="13">
        <v>2.36</v>
      </c>
      <c r="L117" s="13">
        <v>2.48</v>
      </c>
      <c r="M117" s="13">
        <f t="shared" si="5"/>
        <v>90.36000000000001</v>
      </c>
      <c r="N117" s="13">
        <f t="shared" si="6"/>
        <v>47592.61200000001</v>
      </c>
      <c r="O117" s="13"/>
      <c r="P117" s="8">
        <f t="shared" si="7"/>
        <v>47592.61200000001</v>
      </c>
      <c r="Q117" s="13">
        <v>1334.77</v>
      </c>
      <c r="R117" s="13">
        <v>1313.745</v>
      </c>
      <c r="S117" s="15">
        <v>1313.745</v>
      </c>
      <c r="T117" s="15">
        <v>1313.75</v>
      </c>
      <c r="U117" s="15">
        <v>1313.75</v>
      </c>
      <c r="V117" s="15">
        <v>1674.69</v>
      </c>
      <c r="W117" s="15">
        <v>1131.38</v>
      </c>
      <c r="X117" s="15">
        <v>4490.39</v>
      </c>
      <c r="Y117" s="15">
        <v>1514.33</v>
      </c>
      <c r="Z117" s="15">
        <v>1131.38</v>
      </c>
      <c r="AA117" s="15">
        <v>1131.38</v>
      </c>
      <c r="AB117" s="15">
        <v>1131.378</v>
      </c>
      <c r="AC117" s="9">
        <f t="shared" si="8"/>
        <v>18794.688000000002</v>
      </c>
      <c r="AD117" s="15"/>
      <c r="AE117" s="9"/>
      <c r="AF117" s="9">
        <f t="shared" si="9"/>
        <v>28797.924000000006</v>
      </c>
    </row>
    <row r="118" spans="1:32" ht="12.75">
      <c r="A118" s="7">
        <v>114</v>
      </c>
      <c r="B118" s="10" t="s">
        <v>193</v>
      </c>
      <c r="C118" s="15">
        <v>465.8</v>
      </c>
      <c r="D118" s="15">
        <v>16293.68</v>
      </c>
      <c r="E118" s="13">
        <v>7.57</v>
      </c>
      <c r="F118" s="13">
        <v>8.22</v>
      </c>
      <c r="G118" s="13">
        <v>1.2</v>
      </c>
      <c r="H118" s="13">
        <v>1.56</v>
      </c>
      <c r="I118" s="13">
        <v>1.16</v>
      </c>
      <c r="J118" s="13">
        <v>1.2</v>
      </c>
      <c r="K118" s="13">
        <v>2.36</v>
      </c>
      <c r="L118" s="13">
        <v>2.48</v>
      </c>
      <c r="M118" s="13">
        <f t="shared" si="5"/>
        <v>34.98000000000001</v>
      </c>
      <c r="N118" s="13">
        <f t="shared" si="6"/>
        <v>16293.684000000005</v>
      </c>
      <c r="O118" s="13"/>
      <c r="P118" s="8">
        <f t="shared" si="7"/>
        <v>16293.684000000005</v>
      </c>
      <c r="Q118" s="13">
        <v>815.15</v>
      </c>
      <c r="R118" s="13">
        <v>5765.07</v>
      </c>
      <c r="S118" s="15">
        <v>815.15</v>
      </c>
      <c r="T118" s="15">
        <v>815.15</v>
      </c>
      <c r="U118" s="15">
        <v>815.15</v>
      </c>
      <c r="V118" s="15">
        <v>815.15</v>
      </c>
      <c r="W118" s="15">
        <v>857.07</v>
      </c>
      <c r="X118" s="15">
        <v>857.07</v>
      </c>
      <c r="Y118" s="15">
        <v>857.07</v>
      </c>
      <c r="Z118" s="15">
        <v>857.07</v>
      </c>
      <c r="AA118" s="15">
        <v>1986.38</v>
      </c>
      <c r="AB118" s="15">
        <f>857.072+6733.39</f>
        <v>7590.462</v>
      </c>
      <c r="AC118" s="9">
        <f t="shared" si="8"/>
        <v>22845.941999999995</v>
      </c>
      <c r="AD118" s="15"/>
      <c r="AE118" s="9"/>
      <c r="AF118" s="9">
        <f t="shared" si="9"/>
        <v>-6552.257999999991</v>
      </c>
    </row>
    <row r="119" spans="1:32" ht="12.75">
      <c r="A119" s="7">
        <v>115</v>
      </c>
      <c r="B119" s="10" t="s">
        <v>194</v>
      </c>
      <c r="C119" s="15">
        <v>385.2</v>
      </c>
      <c r="D119" s="15">
        <v>8297.21</v>
      </c>
      <c r="E119" s="13">
        <v>5.27</v>
      </c>
      <c r="F119" s="13">
        <v>5.52</v>
      </c>
      <c r="G119" s="13"/>
      <c r="H119" s="13"/>
      <c r="I119" s="13">
        <v>1.16</v>
      </c>
      <c r="J119" s="13">
        <v>1.2</v>
      </c>
      <c r="K119" s="13">
        <v>2.36</v>
      </c>
      <c r="L119" s="13">
        <v>2.48</v>
      </c>
      <c r="M119" s="13">
        <f t="shared" si="5"/>
        <v>21.54</v>
      </c>
      <c r="N119" s="13">
        <f t="shared" si="6"/>
        <v>8297.207999999999</v>
      </c>
      <c r="O119" s="13"/>
      <c r="P119" s="8">
        <f t="shared" si="7"/>
        <v>8297.207999999999</v>
      </c>
      <c r="Q119" s="13">
        <v>674.1</v>
      </c>
      <c r="R119" s="13">
        <v>674.1</v>
      </c>
      <c r="S119" s="15">
        <v>674.1</v>
      </c>
      <c r="T119" s="15">
        <v>674.1</v>
      </c>
      <c r="U119" s="15">
        <v>674.1</v>
      </c>
      <c r="V119" s="15">
        <v>674.1</v>
      </c>
      <c r="W119" s="15">
        <v>708.77</v>
      </c>
      <c r="X119" s="15">
        <v>708.77</v>
      </c>
      <c r="Y119" s="15">
        <v>708.77</v>
      </c>
      <c r="Z119" s="15">
        <v>708.77</v>
      </c>
      <c r="AA119" s="15">
        <v>708.77</v>
      </c>
      <c r="AB119" s="15">
        <v>708.768</v>
      </c>
      <c r="AC119" s="9">
        <f t="shared" si="8"/>
        <v>8297.218</v>
      </c>
      <c r="AD119" s="15"/>
      <c r="AE119" s="9"/>
      <c r="AF119" s="9">
        <f t="shared" si="9"/>
        <v>-0.010000000002037268</v>
      </c>
    </row>
    <row r="120" spans="1:32" ht="12.75">
      <c r="A120" s="7">
        <v>116</v>
      </c>
      <c r="B120" s="10" t="s">
        <v>149</v>
      </c>
      <c r="C120" s="15">
        <v>483.8</v>
      </c>
      <c r="D120" s="15">
        <v>10421.05</v>
      </c>
      <c r="E120" s="13">
        <v>5.27</v>
      </c>
      <c r="F120" s="13">
        <v>5.52</v>
      </c>
      <c r="G120" s="13"/>
      <c r="H120" s="13"/>
      <c r="I120" s="13">
        <v>1.16</v>
      </c>
      <c r="J120" s="13">
        <v>1.2</v>
      </c>
      <c r="K120" s="13">
        <v>2.36</v>
      </c>
      <c r="L120" s="13">
        <v>2.48</v>
      </c>
      <c r="M120" s="13">
        <f t="shared" si="5"/>
        <v>21.54</v>
      </c>
      <c r="N120" s="13">
        <f t="shared" si="6"/>
        <v>10421.052</v>
      </c>
      <c r="O120" s="13"/>
      <c r="P120" s="8">
        <f t="shared" si="7"/>
        <v>10421.052</v>
      </c>
      <c r="Q120" s="13">
        <v>846.65</v>
      </c>
      <c r="R120" s="13">
        <v>846.65</v>
      </c>
      <c r="S120" s="15">
        <v>846.65</v>
      </c>
      <c r="T120" s="15">
        <v>846.65</v>
      </c>
      <c r="U120" s="15">
        <v>846.65</v>
      </c>
      <c r="V120" s="15">
        <v>846.65</v>
      </c>
      <c r="W120" s="15">
        <v>890.19</v>
      </c>
      <c r="X120" s="15">
        <v>890.19</v>
      </c>
      <c r="Y120" s="15">
        <v>890.19</v>
      </c>
      <c r="Z120" s="15">
        <v>890.19</v>
      </c>
      <c r="AA120" s="15">
        <v>890.19</v>
      </c>
      <c r="AB120" s="15">
        <v>890.192</v>
      </c>
      <c r="AC120" s="9">
        <f t="shared" si="8"/>
        <v>10421.042000000001</v>
      </c>
      <c r="AD120" s="15"/>
      <c r="AE120" s="9"/>
      <c r="AF120" s="9">
        <f t="shared" si="9"/>
        <v>0.00999999999839929</v>
      </c>
    </row>
    <row r="121" spans="1:32" ht="12.75">
      <c r="A121" s="7">
        <v>117</v>
      </c>
      <c r="B121" s="7" t="s">
        <v>150</v>
      </c>
      <c r="C121" s="15">
        <v>626.5</v>
      </c>
      <c r="D121" s="15">
        <v>67737.18</v>
      </c>
      <c r="E121" s="13">
        <v>12.3</v>
      </c>
      <c r="F121" s="13">
        <v>12.92</v>
      </c>
      <c r="G121" s="13"/>
      <c r="H121" s="13"/>
      <c r="I121" s="13">
        <v>1.16</v>
      </c>
      <c r="J121" s="13">
        <v>1.2</v>
      </c>
      <c r="K121" s="13">
        <v>2.36</v>
      </c>
      <c r="L121" s="13">
        <v>2.48</v>
      </c>
      <c r="M121" s="13">
        <f t="shared" si="5"/>
        <v>108.12</v>
      </c>
      <c r="N121" s="13">
        <f t="shared" si="6"/>
        <v>67737.18000000001</v>
      </c>
      <c r="O121" s="13"/>
      <c r="P121" s="8">
        <f t="shared" si="7"/>
        <v>67737.18000000001</v>
      </c>
      <c r="Q121" s="13">
        <v>2799.18</v>
      </c>
      <c r="R121" s="13">
        <v>3639.115</v>
      </c>
      <c r="S121" s="15">
        <v>6807.035</v>
      </c>
      <c r="T121" s="15">
        <v>2799.18</v>
      </c>
      <c r="U121" s="15">
        <v>10067.71</v>
      </c>
      <c r="V121" s="15">
        <v>3160.12</v>
      </c>
      <c r="W121" s="15">
        <v>2930.74</v>
      </c>
      <c r="X121" s="15">
        <v>39033.47</v>
      </c>
      <c r="Y121" s="15">
        <v>4456.86</v>
      </c>
      <c r="Z121" s="15">
        <v>2930.74</v>
      </c>
      <c r="AA121" s="15">
        <v>23561.83</v>
      </c>
      <c r="AB121" s="15">
        <v>24899.02</v>
      </c>
      <c r="AC121" s="9">
        <f t="shared" si="8"/>
        <v>127085.00000000001</v>
      </c>
      <c r="AD121" s="15"/>
      <c r="AE121" s="9"/>
      <c r="AF121" s="9">
        <f t="shared" si="9"/>
        <v>-59347.82000000001</v>
      </c>
    </row>
    <row r="122" spans="1:32" ht="12.75">
      <c r="A122" s="7">
        <v>118</v>
      </c>
      <c r="B122" s="10" t="s">
        <v>151</v>
      </c>
      <c r="C122" s="15">
        <v>518</v>
      </c>
      <c r="D122" s="15">
        <v>11157.72</v>
      </c>
      <c r="E122" s="13">
        <v>5.27</v>
      </c>
      <c r="F122" s="13">
        <v>5.52</v>
      </c>
      <c r="G122" s="13"/>
      <c r="H122" s="13"/>
      <c r="I122" s="13">
        <v>1.16</v>
      </c>
      <c r="J122" s="13">
        <v>1.2</v>
      </c>
      <c r="K122" s="13">
        <v>2.36</v>
      </c>
      <c r="L122" s="13">
        <v>2.48</v>
      </c>
      <c r="M122" s="13">
        <f t="shared" si="5"/>
        <v>21.54</v>
      </c>
      <c r="N122" s="13">
        <f t="shared" si="6"/>
        <v>11157.72</v>
      </c>
      <c r="O122" s="13"/>
      <c r="P122" s="8">
        <f t="shared" si="7"/>
        <v>11157.72</v>
      </c>
      <c r="Q122" s="13">
        <v>906.5</v>
      </c>
      <c r="R122" s="13">
        <v>906.5</v>
      </c>
      <c r="S122" s="15">
        <v>906.5</v>
      </c>
      <c r="T122" s="15">
        <v>906.5</v>
      </c>
      <c r="U122" s="15">
        <v>906.5</v>
      </c>
      <c r="V122" s="15">
        <v>906.5</v>
      </c>
      <c r="W122" s="15">
        <v>953.12</v>
      </c>
      <c r="X122" s="15">
        <v>953.12</v>
      </c>
      <c r="Y122" s="15">
        <v>953.12</v>
      </c>
      <c r="Z122" s="15">
        <v>953.12</v>
      </c>
      <c r="AA122" s="15">
        <v>953.12</v>
      </c>
      <c r="AB122" s="15">
        <v>953.12</v>
      </c>
      <c r="AC122" s="9">
        <f t="shared" si="8"/>
        <v>11157.720000000003</v>
      </c>
      <c r="AD122" s="15"/>
      <c r="AE122" s="9"/>
      <c r="AF122" s="9">
        <f t="shared" si="9"/>
        <v>-3.637978807091713E-12</v>
      </c>
    </row>
    <row r="123" spans="1:32" ht="12.75">
      <c r="A123" s="7">
        <v>119</v>
      </c>
      <c r="B123" s="7" t="s">
        <v>152</v>
      </c>
      <c r="C123" s="15">
        <v>783.4</v>
      </c>
      <c r="D123" s="15">
        <v>49166.18</v>
      </c>
      <c r="E123" s="13">
        <v>8.61</v>
      </c>
      <c r="F123" s="13">
        <v>9.05</v>
      </c>
      <c r="G123" s="13"/>
      <c r="H123" s="13"/>
      <c r="I123" s="13">
        <v>1.16</v>
      </c>
      <c r="J123" s="13">
        <v>1.2</v>
      </c>
      <c r="K123" s="13">
        <v>2.36</v>
      </c>
      <c r="L123" s="13">
        <v>2.48</v>
      </c>
      <c r="M123" s="13">
        <f t="shared" si="5"/>
        <v>62.76000000000001</v>
      </c>
      <c r="N123" s="13">
        <f t="shared" si="6"/>
        <v>49166.18400000001</v>
      </c>
      <c r="O123" s="13"/>
      <c r="P123" s="8">
        <f t="shared" si="7"/>
        <v>49166.18400000001</v>
      </c>
      <c r="Q123" s="13">
        <v>2848.67</v>
      </c>
      <c r="R123" s="13">
        <v>1533.2</v>
      </c>
      <c r="S123" s="15">
        <v>1533.2</v>
      </c>
      <c r="T123" s="15">
        <v>1533.2</v>
      </c>
      <c r="U123" s="15">
        <v>1629.84</v>
      </c>
      <c r="V123" s="15">
        <v>59031.38</v>
      </c>
      <c r="W123" s="15">
        <v>1603.71</v>
      </c>
      <c r="X123" s="15">
        <v>2200.33</v>
      </c>
      <c r="Y123" s="15">
        <v>3129.83</v>
      </c>
      <c r="Z123" s="15">
        <v>3496.75</v>
      </c>
      <c r="AA123" s="15">
        <v>2896.42</v>
      </c>
      <c r="AB123" s="15">
        <v>1603.706</v>
      </c>
      <c r="AC123" s="9">
        <f t="shared" si="8"/>
        <v>83040.236</v>
      </c>
      <c r="AD123" s="15">
        <f>1728+2153</f>
        <v>3881</v>
      </c>
      <c r="AE123" s="9"/>
      <c r="AF123" s="9">
        <f t="shared" si="9"/>
        <v>-37755.051999999996</v>
      </c>
    </row>
    <row r="124" spans="1:32" ht="12.75">
      <c r="A124" s="7">
        <v>120</v>
      </c>
      <c r="B124" s="7" t="s">
        <v>153</v>
      </c>
      <c r="C124" s="15">
        <v>793.5</v>
      </c>
      <c r="D124" s="15">
        <v>93410.82</v>
      </c>
      <c r="E124" s="13">
        <v>13.08</v>
      </c>
      <c r="F124" s="13">
        <v>13.74</v>
      </c>
      <c r="G124" s="13"/>
      <c r="H124" s="13"/>
      <c r="I124" s="13">
        <v>1.16</v>
      </c>
      <c r="J124" s="13">
        <v>1.2</v>
      </c>
      <c r="K124" s="13">
        <v>2.36</v>
      </c>
      <c r="L124" s="13">
        <v>2.48</v>
      </c>
      <c r="M124" s="13">
        <f t="shared" si="5"/>
        <v>117.72000000000003</v>
      </c>
      <c r="N124" s="13">
        <f t="shared" si="6"/>
        <v>93410.82000000002</v>
      </c>
      <c r="O124" s="13"/>
      <c r="P124" s="8">
        <f t="shared" si="7"/>
        <v>93410.82000000002</v>
      </c>
      <c r="Q124" s="13">
        <v>4205.77</v>
      </c>
      <c r="R124" s="13">
        <v>3364.095</v>
      </c>
      <c r="S124" s="15">
        <v>3134.325</v>
      </c>
      <c r="T124" s="15">
        <v>5758.16</v>
      </c>
      <c r="U124" s="15">
        <v>3134.33</v>
      </c>
      <c r="V124" s="15">
        <v>4739.82</v>
      </c>
      <c r="W124" s="15">
        <v>3530.73</v>
      </c>
      <c r="X124" s="15">
        <v>4346.04</v>
      </c>
      <c r="Y124" s="15">
        <v>4148.65</v>
      </c>
      <c r="Z124" s="15">
        <v>4707.78</v>
      </c>
      <c r="AA124" s="15">
        <v>3721.86</v>
      </c>
      <c r="AB124" s="15">
        <v>3300.96</v>
      </c>
      <c r="AC124" s="9">
        <f t="shared" si="8"/>
        <v>48092.52</v>
      </c>
      <c r="AD124" s="15"/>
      <c r="AE124" s="9"/>
      <c r="AF124" s="9">
        <f t="shared" si="9"/>
        <v>45318.300000000025</v>
      </c>
    </row>
    <row r="125" spans="1:32" ht="12.75">
      <c r="A125" s="7">
        <v>121</v>
      </c>
      <c r="B125" s="7" t="s">
        <v>154</v>
      </c>
      <c r="C125" s="15">
        <v>781</v>
      </c>
      <c r="D125" s="15">
        <v>57497.22</v>
      </c>
      <c r="E125" s="13">
        <v>9.49</v>
      </c>
      <c r="F125" s="13">
        <v>9.98</v>
      </c>
      <c r="G125" s="13"/>
      <c r="H125" s="13"/>
      <c r="I125" s="13">
        <v>1.16</v>
      </c>
      <c r="J125" s="13">
        <v>1.2</v>
      </c>
      <c r="K125" s="13">
        <v>2.36</v>
      </c>
      <c r="L125" s="13">
        <v>2.48</v>
      </c>
      <c r="M125" s="13">
        <f t="shared" si="5"/>
        <v>73.62</v>
      </c>
      <c r="N125" s="13">
        <f t="shared" si="6"/>
        <v>57497.22</v>
      </c>
      <c r="O125" s="13"/>
      <c r="P125" s="8">
        <f t="shared" si="7"/>
        <v>57497.22</v>
      </c>
      <c r="Q125" s="13">
        <v>1617.54</v>
      </c>
      <c r="R125" s="13">
        <v>2478.76</v>
      </c>
      <c r="S125" s="15">
        <v>1596.52</v>
      </c>
      <c r="T125" s="15">
        <v>5462.75</v>
      </c>
      <c r="U125" s="15">
        <v>1596.52</v>
      </c>
      <c r="V125" s="15">
        <v>3952.29</v>
      </c>
      <c r="W125" s="15">
        <v>2633.18</v>
      </c>
      <c r="X125" s="15">
        <v>4330.57</v>
      </c>
      <c r="Y125" s="15">
        <v>7026.03</v>
      </c>
      <c r="Z125" s="15">
        <v>6019.51</v>
      </c>
      <c r="AA125" s="15">
        <v>1905.98</v>
      </c>
      <c r="AB125" s="15">
        <v>1905.98</v>
      </c>
      <c r="AC125" s="9">
        <f t="shared" si="8"/>
        <v>40525.630000000005</v>
      </c>
      <c r="AD125" s="15"/>
      <c r="AE125" s="9"/>
      <c r="AF125" s="9">
        <f t="shared" si="9"/>
        <v>16971.589999999997</v>
      </c>
    </row>
    <row r="126" spans="1:32" ht="12.75">
      <c r="A126" s="7">
        <v>122</v>
      </c>
      <c r="B126" s="7" t="s">
        <v>155</v>
      </c>
      <c r="C126" s="15">
        <v>475.4</v>
      </c>
      <c r="D126" s="15">
        <v>72365.39</v>
      </c>
      <c r="E126" s="13">
        <v>15.88</v>
      </c>
      <c r="F126" s="13">
        <v>16.69</v>
      </c>
      <c r="G126" s="13"/>
      <c r="H126" s="13"/>
      <c r="I126" s="13">
        <v>1.16</v>
      </c>
      <c r="J126" s="13">
        <v>1.2</v>
      </c>
      <c r="K126" s="13">
        <v>2.36</v>
      </c>
      <c r="L126" s="13">
        <v>2.48</v>
      </c>
      <c r="M126" s="13">
        <f t="shared" si="5"/>
        <v>152.22000000000003</v>
      </c>
      <c r="N126" s="13">
        <f t="shared" si="6"/>
        <v>72365.388</v>
      </c>
      <c r="O126" s="13"/>
      <c r="P126" s="8">
        <f t="shared" si="7"/>
        <v>72365.388</v>
      </c>
      <c r="Q126" s="13">
        <v>3301.67</v>
      </c>
      <c r="R126" s="13">
        <v>3436.6</v>
      </c>
      <c r="S126" s="15">
        <v>11952.35</v>
      </c>
      <c r="T126" s="15">
        <v>3064.01</v>
      </c>
      <c r="U126" s="15">
        <v>2878.6</v>
      </c>
      <c r="V126" s="15">
        <v>4177.43</v>
      </c>
      <c r="W126" s="15">
        <v>3022.43</v>
      </c>
      <c r="X126" s="15">
        <v>5614</v>
      </c>
      <c r="Y126" s="15">
        <v>11611.67</v>
      </c>
      <c r="Z126" s="15">
        <v>5734.92</v>
      </c>
      <c r="AA126" s="15">
        <v>3659.3</v>
      </c>
      <c r="AB126" s="15">
        <v>3451.114</v>
      </c>
      <c r="AC126" s="9">
        <f t="shared" si="8"/>
        <v>61904.094000000005</v>
      </c>
      <c r="AD126" s="15"/>
      <c r="AE126" s="9"/>
      <c r="AF126" s="9">
        <f t="shared" si="9"/>
        <v>10461.294000000002</v>
      </c>
    </row>
    <row r="127" spans="1:32" ht="12.75">
      <c r="A127" s="7">
        <v>123</v>
      </c>
      <c r="B127" s="7" t="s">
        <v>156</v>
      </c>
      <c r="C127" s="15">
        <v>455.1</v>
      </c>
      <c r="D127" s="15">
        <v>32931.04</v>
      </c>
      <c r="E127" s="13">
        <v>9.39</v>
      </c>
      <c r="F127" s="13">
        <v>9.87</v>
      </c>
      <c r="G127" s="13"/>
      <c r="H127" s="13"/>
      <c r="I127" s="13">
        <v>1.16</v>
      </c>
      <c r="J127" s="13">
        <v>1.2</v>
      </c>
      <c r="K127" s="13">
        <v>2.36</v>
      </c>
      <c r="L127" s="13">
        <v>2.48</v>
      </c>
      <c r="M127" s="13">
        <f t="shared" si="5"/>
        <v>72.35999999999999</v>
      </c>
      <c r="N127" s="13">
        <f t="shared" si="6"/>
        <v>32931.03599999999</v>
      </c>
      <c r="O127" s="13"/>
      <c r="P127" s="8">
        <f t="shared" si="7"/>
        <v>32931.03599999999</v>
      </c>
      <c r="Q127" s="13">
        <v>1047.22</v>
      </c>
      <c r="R127" s="13">
        <v>1026.195</v>
      </c>
      <c r="S127" s="15">
        <v>24795.745</v>
      </c>
      <c r="T127" s="15">
        <v>1026.2</v>
      </c>
      <c r="U127" s="15">
        <v>1026.2</v>
      </c>
      <c r="V127" s="15">
        <v>2325.03</v>
      </c>
      <c r="W127" s="15">
        <v>1067.15</v>
      </c>
      <c r="X127" s="15">
        <v>1810.27</v>
      </c>
      <c r="Y127" s="15">
        <v>1067.15</v>
      </c>
      <c r="Z127" s="15">
        <v>1892.5</v>
      </c>
      <c r="AA127" s="15">
        <v>1306.32</v>
      </c>
      <c r="AB127" s="15">
        <v>1306.324</v>
      </c>
      <c r="AC127" s="9">
        <f t="shared" si="8"/>
        <v>39696.304000000004</v>
      </c>
      <c r="AD127" s="15"/>
      <c r="AE127" s="9"/>
      <c r="AF127" s="9">
        <f t="shared" si="9"/>
        <v>-6765.268000000011</v>
      </c>
    </row>
    <row r="128" spans="1:32" ht="12.75">
      <c r="A128" s="7">
        <v>124</v>
      </c>
      <c r="B128" s="7" t="s">
        <v>157</v>
      </c>
      <c r="C128" s="15">
        <v>478.7</v>
      </c>
      <c r="D128" s="15">
        <v>56352.56</v>
      </c>
      <c r="E128" s="13">
        <v>13.08</v>
      </c>
      <c r="F128" s="13">
        <v>13.74</v>
      </c>
      <c r="G128" s="13"/>
      <c r="H128" s="13"/>
      <c r="I128" s="13">
        <v>1.16</v>
      </c>
      <c r="J128" s="13">
        <v>1.2</v>
      </c>
      <c r="K128" s="13">
        <v>2.36</v>
      </c>
      <c r="L128" s="13">
        <v>2.48</v>
      </c>
      <c r="M128" s="13">
        <f t="shared" si="5"/>
        <v>117.72000000000003</v>
      </c>
      <c r="N128" s="13">
        <f t="shared" si="6"/>
        <v>56352.56400000001</v>
      </c>
      <c r="O128" s="13"/>
      <c r="P128" s="8">
        <f t="shared" si="7"/>
        <v>56352.56400000001</v>
      </c>
      <c r="Q128" s="13">
        <v>2293.71</v>
      </c>
      <c r="R128" s="13">
        <v>2120.635</v>
      </c>
      <c r="S128" s="15">
        <v>10944.385</v>
      </c>
      <c r="T128" s="15">
        <v>2307.33</v>
      </c>
      <c r="U128" s="15">
        <v>2120.64</v>
      </c>
      <c r="V128" s="15">
        <v>3419.47</v>
      </c>
      <c r="W128" s="15">
        <v>2221.16</v>
      </c>
      <c r="X128" s="15">
        <v>9183.9</v>
      </c>
      <c r="Y128" s="15">
        <v>2221.16</v>
      </c>
      <c r="Z128" s="15">
        <v>4611.65</v>
      </c>
      <c r="AA128" s="15">
        <v>2460.33</v>
      </c>
      <c r="AB128" s="15">
        <v>8344.282</v>
      </c>
      <c r="AC128" s="9">
        <f t="shared" si="8"/>
        <v>52248.652</v>
      </c>
      <c r="AD128" s="15">
        <f>1184</f>
        <v>1184</v>
      </c>
      <c r="AE128" s="9"/>
      <c r="AF128" s="9">
        <f t="shared" si="9"/>
        <v>2919.912000000011</v>
      </c>
    </row>
    <row r="129" spans="1:32" ht="12.75">
      <c r="A129" s="7">
        <v>125</v>
      </c>
      <c r="B129" s="7" t="s">
        <v>158</v>
      </c>
      <c r="C129" s="15">
        <v>784.3</v>
      </c>
      <c r="D129" s="15">
        <v>93316.01</v>
      </c>
      <c r="E129" s="13">
        <v>13.18</v>
      </c>
      <c r="F129" s="13">
        <v>13.85</v>
      </c>
      <c r="G129" s="13"/>
      <c r="H129" s="13"/>
      <c r="I129" s="13">
        <v>1.16</v>
      </c>
      <c r="J129" s="13">
        <v>1.2</v>
      </c>
      <c r="K129" s="13">
        <v>2.36</v>
      </c>
      <c r="L129" s="13">
        <v>2.48</v>
      </c>
      <c r="M129" s="13">
        <f t="shared" si="5"/>
        <v>118.98000000000002</v>
      </c>
      <c r="N129" s="13">
        <f t="shared" si="6"/>
        <v>93316.01400000001</v>
      </c>
      <c r="O129" s="13"/>
      <c r="P129" s="8">
        <f t="shared" si="7"/>
        <v>93316.01400000001</v>
      </c>
      <c r="Q129" s="13">
        <v>3998.76</v>
      </c>
      <c r="R129" s="13">
        <v>3327.755</v>
      </c>
      <c r="S129" s="15">
        <v>15960.855</v>
      </c>
      <c r="T129" s="15">
        <v>3633.63</v>
      </c>
      <c r="U129" s="15">
        <v>9165.59</v>
      </c>
      <c r="V129" s="15">
        <v>4698.78</v>
      </c>
      <c r="W129" s="15">
        <v>3492.43</v>
      </c>
      <c r="X129" s="15">
        <v>8864.89</v>
      </c>
      <c r="Y129" s="15">
        <v>3492.46</v>
      </c>
      <c r="Z129" s="15">
        <v>5882.96</v>
      </c>
      <c r="AA129" s="15">
        <v>3848.87</v>
      </c>
      <c r="AB129" s="15">
        <v>4853.378</v>
      </c>
      <c r="AC129" s="9">
        <f t="shared" si="8"/>
        <v>71220.358</v>
      </c>
      <c r="AD129" s="15"/>
      <c r="AE129" s="9"/>
      <c r="AF129" s="9">
        <f t="shared" si="9"/>
        <v>22095.656000000017</v>
      </c>
    </row>
    <row r="130" spans="1:32" ht="12.75">
      <c r="A130" s="7">
        <v>126</v>
      </c>
      <c r="B130" s="7" t="s">
        <v>159</v>
      </c>
      <c r="C130" s="15">
        <v>371</v>
      </c>
      <c r="D130" s="15">
        <v>23283.96</v>
      </c>
      <c r="E130" s="13">
        <v>8.61</v>
      </c>
      <c r="F130" s="13">
        <v>9.05</v>
      </c>
      <c r="G130" s="13"/>
      <c r="H130" s="13"/>
      <c r="I130" s="13">
        <v>1.16</v>
      </c>
      <c r="J130" s="13">
        <v>1.2</v>
      </c>
      <c r="K130" s="13">
        <v>2.36</v>
      </c>
      <c r="L130" s="13">
        <v>2.48</v>
      </c>
      <c r="M130" s="13">
        <f t="shared" si="5"/>
        <v>62.76000000000001</v>
      </c>
      <c r="N130" s="13">
        <f t="shared" si="6"/>
        <v>23283.960000000003</v>
      </c>
      <c r="O130" s="13"/>
      <c r="P130" s="8">
        <f t="shared" si="7"/>
        <v>23283.960000000003</v>
      </c>
      <c r="Q130" s="13">
        <v>973.75</v>
      </c>
      <c r="R130" s="13">
        <v>973.75</v>
      </c>
      <c r="S130" s="15">
        <v>973.75</v>
      </c>
      <c r="T130" s="15">
        <v>973.75</v>
      </c>
      <c r="U130" s="15">
        <v>973.75</v>
      </c>
      <c r="V130" s="15">
        <v>19131.4</v>
      </c>
      <c r="W130" s="15">
        <v>12311.64</v>
      </c>
      <c r="X130" s="15">
        <v>4064.82</v>
      </c>
      <c r="Y130" s="15">
        <v>1007.14</v>
      </c>
      <c r="Z130" s="15">
        <v>1007.14</v>
      </c>
      <c r="AA130" s="15">
        <v>2833.01</v>
      </c>
      <c r="AB130" s="15">
        <v>2841.51</v>
      </c>
      <c r="AC130" s="9">
        <f t="shared" si="8"/>
        <v>48065.41</v>
      </c>
      <c r="AD130" s="15">
        <f>1830+1755</f>
        <v>3585</v>
      </c>
      <c r="AE130" s="9"/>
      <c r="AF130" s="9">
        <f t="shared" si="9"/>
        <v>-28366.45</v>
      </c>
    </row>
    <row r="131" spans="1:32" ht="12.75">
      <c r="A131" s="7">
        <v>127</v>
      </c>
      <c r="B131" s="10" t="s">
        <v>160</v>
      </c>
      <c r="C131" s="15">
        <v>354.1</v>
      </c>
      <c r="D131" s="15">
        <v>12386.42</v>
      </c>
      <c r="E131" s="13">
        <v>7.57</v>
      </c>
      <c r="F131" s="13">
        <v>8.22</v>
      </c>
      <c r="G131" s="13">
        <v>1.2</v>
      </c>
      <c r="H131" s="13">
        <v>1.56</v>
      </c>
      <c r="I131" s="13">
        <v>1.16</v>
      </c>
      <c r="J131" s="13">
        <v>1.2</v>
      </c>
      <c r="K131" s="13">
        <v>2.36</v>
      </c>
      <c r="L131" s="13">
        <v>2.48</v>
      </c>
      <c r="M131" s="13">
        <f t="shared" si="5"/>
        <v>34.98000000000001</v>
      </c>
      <c r="N131" s="13">
        <f t="shared" si="6"/>
        <v>12386.418000000005</v>
      </c>
      <c r="O131" s="13"/>
      <c r="P131" s="8">
        <f t="shared" si="7"/>
        <v>12386.418000000005</v>
      </c>
      <c r="Q131" s="13">
        <v>619.68</v>
      </c>
      <c r="R131" s="13">
        <v>1351.015</v>
      </c>
      <c r="S131" s="15">
        <v>1374.305</v>
      </c>
      <c r="T131" s="15">
        <v>619.68</v>
      </c>
      <c r="U131" s="15">
        <v>619.68</v>
      </c>
      <c r="V131" s="15">
        <v>619.68</v>
      </c>
      <c r="W131" s="15">
        <v>651.54</v>
      </c>
      <c r="X131" s="15">
        <v>651.54</v>
      </c>
      <c r="Y131" s="15">
        <v>651.54</v>
      </c>
      <c r="Z131" s="15">
        <v>651.54</v>
      </c>
      <c r="AA131" s="15">
        <v>4867.61</v>
      </c>
      <c r="AB131" s="15">
        <v>651.544</v>
      </c>
      <c r="AC131" s="9">
        <f t="shared" si="8"/>
        <v>13329.354</v>
      </c>
      <c r="AD131" s="15"/>
      <c r="AE131" s="9"/>
      <c r="AF131" s="9">
        <f t="shared" si="9"/>
        <v>-942.9359999999942</v>
      </c>
    </row>
    <row r="132" spans="1:32" ht="12.75">
      <c r="A132" s="7">
        <v>128</v>
      </c>
      <c r="B132" s="7" t="s">
        <v>161</v>
      </c>
      <c r="C132" s="15">
        <v>623.4</v>
      </c>
      <c r="D132" s="15">
        <v>32572.95</v>
      </c>
      <c r="E132" s="13">
        <v>12.49</v>
      </c>
      <c r="F132" s="13">
        <v>13.12</v>
      </c>
      <c r="G132" s="13"/>
      <c r="H132" s="13"/>
      <c r="I132" s="13">
        <v>1.16</v>
      </c>
      <c r="J132" s="13">
        <v>1.2</v>
      </c>
      <c r="K132" s="13">
        <v>2.36</v>
      </c>
      <c r="L132" s="13">
        <v>2.48</v>
      </c>
      <c r="M132" s="13">
        <f t="shared" si="5"/>
        <v>110.46000000000001</v>
      </c>
      <c r="N132" s="13">
        <f t="shared" si="6"/>
        <v>68860.764</v>
      </c>
      <c r="O132" s="13">
        <v>36287.81</v>
      </c>
      <c r="P132" s="8">
        <f t="shared" si="7"/>
        <v>32572.953999999998</v>
      </c>
      <c r="Q132" s="13">
        <v>2786.93</v>
      </c>
      <c r="R132" s="13">
        <v>2938.98</v>
      </c>
      <c r="S132" s="15">
        <v>2786.93</v>
      </c>
      <c r="T132" s="15">
        <v>2786.93</v>
      </c>
      <c r="U132" s="15">
        <v>3295.64</v>
      </c>
      <c r="V132" s="15">
        <v>3728.77</v>
      </c>
      <c r="W132" s="15">
        <v>28849.12</v>
      </c>
      <c r="X132" s="15">
        <v>6579.2</v>
      </c>
      <c r="Y132" s="15">
        <v>3501.87</v>
      </c>
      <c r="Z132" s="15">
        <v>3426.55</v>
      </c>
      <c r="AA132" s="15">
        <v>6206.34</v>
      </c>
      <c r="AB132" s="15">
        <v>2917.844</v>
      </c>
      <c r="AC132" s="9">
        <f t="shared" si="8"/>
        <v>69805.104</v>
      </c>
      <c r="AD132" s="15">
        <f>1470+1962+684</f>
        <v>4116</v>
      </c>
      <c r="AE132" s="9"/>
      <c r="AF132" s="9">
        <f t="shared" si="9"/>
        <v>-41348.15000000001</v>
      </c>
    </row>
    <row r="133" spans="1:32" ht="12.75">
      <c r="A133" s="7">
        <v>129</v>
      </c>
      <c r="B133" s="10" t="s">
        <v>162</v>
      </c>
      <c r="C133" s="15">
        <v>344.2</v>
      </c>
      <c r="D133" s="15">
        <v>12040.12</v>
      </c>
      <c r="E133" s="13">
        <v>7.57</v>
      </c>
      <c r="F133" s="13">
        <v>8.22</v>
      </c>
      <c r="G133" s="13">
        <v>1.2</v>
      </c>
      <c r="H133" s="13">
        <v>1.56</v>
      </c>
      <c r="I133" s="13">
        <v>1.16</v>
      </c>
      <c r="J133" s="13">
        <v>1.2</v>
      </c>
      <c r="K133" s="13">
        <v>2.36</v>
      </c>
      <c r="L133" s="13">
        <v>2.48</v>
      </c>
      <c r="M133" s="13">
        <f aca="true" t="shared" si="10" ref="M133:M196">(E133+F133)*6-(G133+H133)*6-(I133+J133)*6-(K133+L133)*6</f>
        <v>34.98000000000001</v>
      </c>
      <c r="N133" s="13">
        <f aca="true" t="shared" si="11" ref="N133:N196">M133*C133</f>
        <v>12040.116000000004</v>
      </c>
      <c r="O133" s="13"/>
      <c r="P133" s="8">
        <f aca="true" t="shared" si="12" ref="P133:P196">N133-O133</f>
        <v>12040.116000000004</v>
      </c>
      <c r="Q133" s="13">
        <v>602.35</v>
      </c>
      <c r="R133" s="13">
        <v>1760.93</v>
      </c>
      <c r="S133" s="15">
        <v>1064.83</v>
      </c>
      <c r="T133" s="15">
        <v>602.35</v>
      </c>
      <c r="U133" s="15">
        <v>602.35</v>
      </c>
      <c r="V133" s="15">
        <v>602.35</v>
      </c>
      <c r="W133" s="15">
        <v>633.33</v>
      </c>
      <c r="X133" s="15">
        <v>633.33</v>
      </c>
      <c r="Y133" s="15">
        <v>633.33</v>
      </c>
      <c r="Z133" s="15">
        <v>633.33</v>
      </c>
      <c r="AA133" s="15">
        <v>4849.4</v>
      </c>
      <c r="AB133" s="15">
        <v>633.328</v>
      </c>
      <c r="AC133" s="9">
        <f aca="true" t="shared" si="13" ref="AC133:AC196">SUM(Q133:AB133)</f>
        <v>13251.208</v>
      </c>
      <c r="AD133" s="15"/>
      <c r="AE133" s="9"/>
      <c r="AF133" s="9">
        <f aca="true" t="shared" si="14" ref="AF133:AF196">P133-AC133-AD133-AE133</f>
        <v>-1211.091999999997</v>
      </c>
    </row>
    <row r="134" spans="1:32" ht="12.75">
      <c r="A134" s="7">
        <v>130</v>
      </c>
      <c r="B134" s="10" t="s">
        <v>163</v>
      </c>
      <c r="C134" s="15">
        <v>348.4</v>
      </c>
      <c r="D134" s="15">
        <v>12187.03</v>
      </c>
      <c r="E134" s="13">
        <v>7.57</v>
      </c>
      <c r="F134" s="13">
        <v>8.22</v>
      </c>
      <c r="G134" s="13">
        <v>1.2</v>
      </c>
      <c r="H134" s="13">
        <v>1.56</v>
      </c>
      <c r="I134" s="13">
        <v>1.16</v>
      </c>
      <c r="J134" s="13">
        <v>1.2</v>
      </c>
      <c r="K134" s="13">
        <v>2.36</v>
      </c>
      <c r="L134" s="13">
        <v>2.48</v>
      </c>
      <c r="M134" s="13">
        <f t="shared" si="10"/>
        <v>34.98000000000001</v>
      </c>
      <c r="N134" s="13">
        <f t="shared" si="11"/>
        <v>12187.032000000003</v>
      </c>
      <c r="O134" s="13"/>
      <c r="P134" s="8">
        <f t="shared" si="12"/>
        <v>12187.032000000003</v>
      </c>
      <c r="Q134" s="13">
        <v>609.7</v>
      </c>
      <c r="R134" s="13">
        <v>1341.04</v>
      </c>
      <c r="S134" s="15">
        <v>1364.33</v>
      </c>
      <c r="T134" s="15">
        <v>609.7</v>
      </c>
      <c r="U134" s="15">
        <v>609.7</v>
      </c>
      <c r="V134" s="15">
        <v>609.7</v>
      </c>
      <c r="W134" s="15">
        <v>641.06</v>
      </c>
      <c r="X134" s="15">
        <v>641.06</v>
      </c>
      <c r="Y134" s="15">
        <v>641.06</v>
      </c>
      <c r="Z134" s="15">
        <v>641.06</v>
      </c>
      <c r="AA134" s="15">
        <v>7362.09</v>
      </c>
      <c r="AB134" s="15">
        <v>641.056</v>
      </c>
      <c r="AC134" s="9">
        <f t="shared" si="13"/>
        <v>15711.555999999999</v>
      </c>
      <c r="AD134" s="15"/>
      <c r="AE134" s="9"/>
      <c r="AF134" s="9">
        <f t="shared" si="14"/>
        <v>-3524.523999999996</v>
      </c>
    </row>
    <row r="135" spans="1:32" ht="12.75">
      <c r="A135" s="7">
        <v>131</v>
      </c>
      <c r="B135" s="7" t="s">
        <v>164</v>
      </c>
      <c r="C135" s="15">
        <v>522.6</v>
      </c>
      <c r="D135" s="15">
        <v>22135.96</v>
      </c>
      <c r="E135" s="13">
        <v>10.73</v>
      </c>
      <c r="F135" s="13">
        <v>11.55</v>
      </c>
      <c r="G135" s="13">
        <v>1.2</v>
      </c>
      <c r="H135" s="13">
        <v>1.56</v>
      </c>
      <c r="I135" s="13">
        <v>1.16</v>
      </c>
      <c r="J135" s="13">
        <v>1.2</v>
      </c>
      <c r="K135" s="13">
        <v>2.36</v>
      </c>
      <c r="L135" s="13">
        <v>2.48</v>
      </c>
      <c r="M135" s="13">
        <f t="shared" si="10"/>
        <v>73.92000000000002</v>
      </c>
      <c r="N135" s="13">
        <f t="shared" si="11"/>
        <v>38630.59200000001</v>
      </c>
      <c r="O135" s="13">
        <v>16494.63</v>
      </c>
      <c r="P135" s="8">
        <f t="shared" si="12"/>
        <v>22135.96200000001</v>
      </c>
      <c r="Q135" s="13">
        <v>1076.8</v>
      </c>
      <c r="R135" s="13">
        <v>3350.5</v>
      </c>
      <c r="S135" s="15">
        <v>1076.8</v>
      </c>
      <c r="T135" s="15">
        <v>1076.8</v>
      </c>
      <c r="U135" s="15">
        <v>1076.8</v>
      </c>
      <c r="V135" s="15">
        <v>1437.74</v>
      </c>
      <c r="W135" s="15">
        <v>12548.89</v>
      </c>
      <c r="X135" s="15">
        <v>7211.61</v>
      </c>
      <c r="Y135" s="15">
        <v>1199.15</v>
      </c>
      <c r="Z135" s="15">
        <v>1123.83</v>
      </c>
      <c r="AA135" s="15">
        <v>6051.86</v>
      </c>
      <c r="AB135" s="15">
        <v>1123.834</v>
      </c>
      <c r="AC135" s="9">
        <f t="shared" si="13"/>
        <v>38354.61400000001</v>
      </c>
      <c r="AD135" s="15"/>
      <c r="AE135" s="9"/>
      <c r="AF135" s="9">
        <f t="shared" si="14"/>
        <v>-16218.651999999998</v>
      </c>
    </row>
    <row r="136" spans="1:32" ht="12.75">
      <c r="A136" s="7">
        <v>132</v>
      </c>
      <c r="B136" s="10" t="s">
        <v>165</v>
      </c>
      <c r="C136" s="15">
        <v>359.5</v>
      </c>
      <c r="D136" s="15">
        <v>12575.31</v>
      </c>
      <c r="E136" s="13">
        <v>7.57</v>
      </c>
      <c r="F136" s="13">
        <v>8.22</v>
      </c>
      <c r="G136" s="13">
        <v>1.2</v>
      </c>
      <c r="H136" s="13">
        <v>1.56</v>
      </c>
      <c r="I136" s="13">
        <v>1.16</v>
      </c>
      <c r="J136" s="13">
        <v>1.2</v>
      </c>
      <c r="K136" s="13">
        <v>2.36</v>
      </c>
      <c r="L136" s="13">
        <v>2.48</v>
      </c>
      <c r="M136" s="13">
        <f t="shared" si="10"/>
        <v>34.98000000000001</v>
      </c>
      <c r="N136" s="13">
        <f t="shared" si="11"/>
        <v>12575.310000000003</v>
      </c>
      <c r="O136" s="13"/>
      <c r="P136" s="8">
        <f t="shared" si="12"/>
        <v>12575.310000000003</v>
      </c>
      <c r="Q136" s="13">
        <v>629.13</v>
      </c>
      <c r="R136" s="13">
        <v>1787.705</v>
      </c>
      <c r="S136" s="15">
        <v>1383.755</v>
      </c>
      <c r="T136" s="15">
        <v>629.13</v>
      </c>
      <c r="U136" s="15">
        <v>629.13</v>
      </c>
      <c r="V136" s="15">
        <v>629.13</v>
      </c>
      <c r="W136" s="15">
        <v>661.48</v>
      </c>
      <c r="X136" s="15">
        <v>661.48</v>
      </c>
      <c r="Y136" s="15">
        <v>661.48</v>
      </c>
      <c r="Z136" s="15">
        <v>661.48</v>
      </c>
      <c r="AA136" s="15">
        <v>4877.55</v>
      </c>
      <c r="AB136" s="15">
        <v>661.48</v>
      </c>
      <c r="AC136" s="9">
        <f t="shared" si="13"/>
        <v>13872.93</v>
      </c>
      <c r="AD136" s="15"/>
      <c r="AE136" s="9"/>
      <c r="AF136" s="9">
        <f t="shared" si="14"/>
        <v>-1297.6199999999972</v>
      </c>
    </row>
    <row r="137" spans="1:32" ht="12.75">
      <c r="A137" s="7">
        <v>133</v>
      </c>
      <c r="B137" s="10" t="s">
        <v>166</v>
      </c>
      <c r="C137" s="15">
        <v>350.8</v>
      </c>
      <c r="D137" s="15">
        <v>12270.98</v>
      </c>
      <c r="E137" s="13">
        <v>7.57</v>
      </c>
      <c r="F137" s="13">
        <v>8.22</v>
      </c>
      <c r="G137" s="13">
        <v>1.2</v>
      </c>
      <c r="H137" s="13">
        <v>1.56</v>
      </c>
      <c r="I137" s="13">
        <v>1.16</v>
      </c>
      <c r="J137" s="13">
        <v>1.2</v>
      </c>
      <c r="K137" s="13">
        <v>2.36</v>
      </c>
      <c r="L137" s="13">
        <v>2.48</v>
      </c>
      <c r="M137" s="13">
        <f t="shared" si="10"/>
        <v>34.98000000000001</v>
      </c>
      <c r="N137" s="13">
        <f t="shared" si="11"/>
        <v>12270.984000000004</v>
      </c>
      <c r="O137" s="13"/>
      <c r="P137" s="8">
        <f t="shared" si="12"/>
        <v>12270.984000000004</v>
      </c>
      <c r="Q137" s="13">
        <v>613.9</v>
      </c>
      <c r="R137" s="13">
        <v>1345.24</v>
      </c>
      <c r="S137" s="15">
        <v>1368.53</v>
      </c>
      <c r="T137" s="15">
        <v>613.9</v>
      </c>
      <c r="U137" s="15">
        <v>613.9</v>
      </c>
      <c r="V137" s="15">
        <v>613.9</v>
      </c>
      <c r="W137" s="15">
        <v>645.47</v>
      </c>
      <c r="X137" s="15">
        <v>645.47</v>
      </c>
      <c r="Y137" s="15">
        <v>645.47</v>
      </c>
      <c r="Z137" s="15">
        <v>645.47</v>
      </c>
      <c r="AA137" s="15">
        <v>4861.54</v>
      </c>
      <c r="AB137" s="15">
        <f>645.472+6733.39</f>
        <v>7378.862</v>
      </c>
      <c r="AC137" s="9">
        <f t="shared" si="13"/>
        <v>19991.652000000002</v>
      </c>
      <c r="AD137" s="15"/>
      <c r="AE137" s="9"/>
      <c r="AF137" s="9">
        <f t="shared" si="14"/>
        <v>-7720.667999999998</v>
      </c>
    </row>
    <row r="138" spans="1:32" ht="12.75">
      <c r="A138" s="7">
        <v>134</v>
      </c>
      <c r="B138" s="7" t="s">
        <v>167</v>
      </c>
      <c r="C138" s="15">
        <v>510.3</v>
      </c>
      <c r="D138" s="15">
        <v>54010.15</v>
      </c>
      <c r="E138" s="13">
        <v>13.32</v>
      </c>
      <c r="F138" s="13">
        <v>14.28</v>
      </c>
      <c r="G138" s="13">
        <v>1.2</v>
      </c>
      <c r="H138" s="13">
        <v>1.56</v>
      </c>
      <c r="I138" s="13">
        <v>1.16</v>
      </c>
      <c r="J138" s="13">
        <v>1.2</v>
      </c>
      <c r="K138" s="13">
        <v>2.36</v>
      </c>
      <c r="L138" s="13">
        <v>2.48</v>
      </c>
      <c r="M138" s="13">
        <f t="shared" si="10"/>
        <v>105.84000000000003</v>
      </c>
      <c r="N138" s="13">
        <f t="shared" si="11"/>
        <v>54010.15200000002</v>
      </c>
      <c r="O138" s="13"/>
      <c r="P138" s="8">
        <f t="shared" si="12"/>
        <v>54010.15200000002</v>
      </c>
      <c r="Q138" s="13">
        <v>2614.28</v>
      </c>
      <c r="R138" s="13">
        <v>2329.985</v>
      </c>
      <c r="S138" s="15">
        <v>1760.705</v>
      </c>
      <c r="T138" s="15">
        <v>2516.13</v>
      </c>
      <c r="U138" s="15">
        <v>2579.48</v>
      </c>
      <c r="V138" s="15">
        <v>2538.88</v>
      </c>
      <c r="W138" s="15">
        <v>20204.65</v>
      </c>
      <c r="X138" s="15">
        <v>6603.99</v>
      </c>
      <c r="Y138" s="15">
        <v>9062.58</v>
      </c>
      <c r="Z138" s="15">
        <v>2285.1</v>
      </c>
      <c r="AA138" s="15">
        <v>7519.79</v>
      </c>
      <c r="AB138" s="15">
        <v>2285.098</v>
      </c>
      <c r="AC138" s="9">
        <f t="shared" si="13"/>
        <v>62300.668</v>
      </c>
      <c r="AD138" s="15"/>
      <c r="AE138" s="9"/>
      <c r="AF138" s="9">
        <f t="shared" si="14"/>
        <v>-8290.515999999981</v>
      </c>
    </row>
    <row r="139" spans="1:32" ht="12.75">
      <c r="A139" s="7">
        <v>135</v>
      </c>
      <c r="B139" s="10" t="s">
        <v>168</v>
      </c>
      <c r="C139" s="15">
        <v>360.9</v>
      </c>
      <c r="D139" s="15">
        <v>12624.28</v>
      </c>
      <c r="E139" s="13">
        <v>9.51</v>
      </c>
      <c r="F139" s="13">
        <v>10.04</v>
      </c>
      <c r="G139" s="13">
        <v>3.14</v>
      </c>
      <c r="H139" s="13">
        <v>3.38</v>
      </c>
      <c r="I139" s="13">
        <v>1.16</v>
      </c>
      <c r="J139" s="13">
        <v>1.2</v>
      </c>
      <c r="K139" s="13">
        <v>2.36</v>
      </c>
      <c r="L139" s="13">
        <v>2.48</v>
      </c>
      <c r="M139" s="13">
        <f t="shared" si="10"/>
        <v>34.97999999999998</v>
      </c>
      <c r="N139" s="13">
        <f t="shared" si="11"/>
        <v>12624.281999999994</v>
      </c>
      <c r="O139" s="13"/>
      <c r="P139" s="8">
        <f t="shared" si="12"/>
        <v>12624.281999999994</v>
      </c>
      <c r="Q139" s="13">
        <v>631.58</v>
      </c>
      <c r="R139" s="13">
        <v>631.575</v>
      </c>
      <c r="S139" s="15">
        <v>1386.205</v>
      </c>
      <c r="T139" s="15">
        <v>631.58</v>
      </c>
      <c r="U139" s="15">
        <v>631.58</v>
      </c>
      <c r="V139" s="15">
        <v>631.58</v>
      </c>
      <c r="W139" s="15">
        <v>664.06</v>
      </c>
      <c r="X139" s="15">
        <v>664.06</v>
      </c>
      <c r="Y139" s="15">
        <v>664.06</v>
      </c>
      <c r="Z139" s="15">
        <v>664.06</v>
      </c>
      <c r="AA139" s="15">
        <v>4880.13</v>
      </c>
      <c r="AB139" s="15">
        <v>664.056</v>
      </c>
      <c r="AC139" s="9">
        <f t="shared" si="13"/>
        <v>12744.525999999998</v>
      </c>
      <c r="AD139" s="15"/>
      <c r="AE139" s="9"/>
      <c r="AF139" s="9">
        <f t="shared" si="14"/>
        <v>-120.24400000000423</v>
      </c>
    </row>
    <row r="140" spans="1:32" ht="12.75">
      <c r="A140" s="7">
        <v>136</v>
      </c>
      <c r="B140" s="7" t="s">
        <v>169</v>
      </c>
      <c r="C140" s="15">
        <v>617.1</v>
      </c>
      <c r="D140" s="15">
        <v>42505.85</v>
      </c>
      <c r="E140" s="13">
        <v>9.11</v>
      </c>
      <c r="F140" s="13">
        <v>9.57</v>
      </c>
      <c r="G140" s="13"/>
      <c r="H140" s="13"/>
      <c r="I140" s="13">
        <v>1.16</v>
      </c>
      <c r="J140" s="13">
        <v>1.2</v>
      </c>
      <c r="K140" s="13">
        <v>2.36</v>
      </c>
      <c r="L140" s="13">
        <v>2.48</v>
      </c>
      <c r="M140" s="13">
        <f t="shared" si="10"/>
        <v>68.88</v>
      </c>
      <c r="N140" s="13">
        <f t="shared" si="11"/>
        <v>42505.848</v>
      </c>
      <c r="O140" s="13"/>
      <c r="P140" s="8">
        <f t="shared" si="12"/>
        <v>42505.848</v>
      </c>
      <c r="Q140" s="13">
        <v>2231.1</v>
      </c>
      <c r="R140" s="13">
        <v>1712.425</v>
      </c>
      <c r="S140" s="15">
        <v>1712.425</v>
      </c>
      <c r="T140" s="15">
        <v>1712.43</v>
      </c>
      <c r="U140" s="15">
        <v>1712.43</v>
      </c>
      <c r="V140" s="15">
        <v>2073.37</v>
      </c>
      <c r="W140" s="15">
        <v>36526.49</v>
      </c>
      <c r="X140" s="15">
        <v>6233.33</v>
      </c>
      <c r="Y140" s="15">
        <v>3674.96</v>
      </c>
      <c r="Z140" s="15">
        <v>1781.96</v>
      </c>
      <c r="AA140" s="15">
        <v>6145.23</v>
      </c>
      <c r="AB140" s="15">
        <v>1459.964</v>
      </c>
      <c r="AC140" s="9">
        <f t="shared" si="13"/>
        <v>66976.114</v>
      </c>
      <c r="AD140" s="15">
        <f>1510+2090+300*2</f>
        <v>4200</v>
      </c>
      <c r="AE140" s="9"/>
      <c r="AF140" s="9">
        <f t="shared" si="14"/>
        <v>-28670.266000000003</v>
      </c>
    </row>
    <row r="141" spans="1:32" ht="12.75">
      <c r="A141" s="7">
        <v>137</v>
      </c>
      <c r="B141" s="7" t="s">
        <v>170</v>
      </c>
      <c r="C141" s="15">
        <v>391.6</v>
      </c>
      <c r="D141" s="15">
        <v>38979.86</v>
      </c>
      <c r="E141" s="13">
        <v>11.6</v>
      </c>
      <c r="F141" s="13">
        <v>12.19</v>
      </c>
      <c r="G141" s="13"/>
      <c r="H141" s="13"/>
      <c r="I141" s="13">
        <v>1.16</v>
      </c>
      <c r="J141" s="13">
        <v>1.2</v>
      </c>
      <c r="K141" s="13">
        <v>2.36</v>
      </c>
      <c r="L141" s="13">
        <v>2.48</v>
      </c>
      <c r="M141" s="13">
        <f t="shared" si="10"/>
        <v>99.54000000000002</v>
      </c>
      <c r="N141" s="13">
        <f t="shared" si="11"/>
        <v>38979.86400000001</v>
      </c>
      <c r="O141" s="13"/>
      <c r="P141" s="8">
        <f t="shared" si="12"/>
        <v>38979.86400000001</v>
      </c>
      <c r="Q141" s="13">
        <v>2169.12</v>
      </c>
      <c r="R141" s="13">
        <v>2017.07</v>
      </c>
      <c r="S141" s="15">
        <v>7646.97</v>
      </c>
      <c r="T141" s="15">
        <v>5287.89</v>
      </c>
      <c r="U141" s="15">
        <v>2525.78</v>
      </c>
      <c r="V141" s="15">
        <v>7354.23</v>
      </c>
      <c r="W141" s="15">
        <v>2399.43</v>
      </c>
      <c r="X141" s="15">
        <v>4452.19</v>
      </c>
      <c r="Y141" s="15">
        <v>8625.01</v>
      </c>
      <c r="Z141" s="15">
        <v>2113.31</v>
      </c>
      <c r="AA141" s="15">
        <v>2113.31</v>
      </c>
      <c r="AB141" s="15">
        <v>1791.306</v>
      </c>
      <c r="AC141" s="9">
        <f t="shared" si="13"/>
        <v>48495.615999999995</v>
      </c>
      <c r="AD141" s="15"/>
      <c r="AE141" s="9"/>
      <c r="AF141" s="9">
        <f t="shared" si="14"/>
        <v>-9515.751999999986</v>
      </c>
    </row>
    <row r="142" spans="1:32" ht="12.75">
      <c r="A142" s="7">
        <v>138</v>
      </c>
      <c r="B142" s="7" t="s">
        <v>171</v>
      </c>
      <c r="C142" s="15">
        <v>372.1</v>
      </c>
      <c r="D142" s="15">
        <v>40633.32</v>
      </c>
      <c r="E142" s="13">
        <v>12.39</v>
      </c>
      <c r="F142" s="13">
        <v>13.01</v>
      </c>
      <c r="G142" s="13"/>
      <c r="H142" s="13"/>
      <c r="I142" s="13">
        <v>1.16</v>
      </c>
      <c r="J142" s="13">
        <v>1.2</v>
      </c>
      <c r="K142" s="13">
        <v>2.36</v>
      </c>
      <c r="L142" s="13">
        <v>2.48</v>
      </c>
      <c r="M142" s="13">
        <f t="shared" si="10"/>
        <v>109.19999999999999</v>
      </c>
      <c r="N142" s="13">
        <f t="shared" si="11"/>
        <v>40633.32</v>
      </c>
      <c r="O142" s="13"/>
      <c r="P142" s="8">
        <f t="shared" si="12"/>
        <v>40633.32</v>
      </c>
      <c r="Q142" s="13">
        <v>1632.05</v>
      </c>
      <c r="R142" s="13">
        <v>1784.095</v>
      </c>
      <c r="S142" s="15">
        <v>6595.935</v>
      </c>
      <c r="T142" s="15">
        <v>1632.05</v>
      </c>
      <c r="U142" s="15">
        <v>1632.05</v>
      </c>
      <c r="V142" s="15">
        <v>2501.7</v>
      </c>
      <c r="W142" s="15">
        <v>12561.76</v>
      </c>
      <c r="X142" s="15">
        <v>4884.78</v>
      </c>
      <c r="Y142" s="15">
        <v>2294.22</v>
      </c>
      <c r="Z142" s="15">
        <v>2218.9</v>
      </c>
      <c r="AA142" s="15">
        <v>4998.69</v>
      </c>
      <c r="AB142" s="15">
        <v>1710.186</v>
      </c>
      <c r="AC142" s="9">
        <f t="shared" si="13"/>
        <v>44446.416000000005</v>
      </c>
      <c r="AD142" s="15"/>
      <c r="AE142" s="9"/>
      <c r="AF142" s="9">
        <f t="shared" si="14"/>
        <v>-3813.096000000005</v>
      </c>
    </row>
    <row r="143" spans="1:32" ht="12.75">
      <c r="A143" s="7">
        <v>139</v>
      </c>
      <c r="B143" s="7" t="s">
        <v>133</v>
      </c>
      <c r="C143" s="15">
        <v>399.5</v>
      </c>
      <c r="D143" s="15">
        <v>25072.62</v>
      </c>
      <c r="E143" s="13">
        <v>8.61</v>
      </c>
      <c r="F143" s="13">
        <v>9.05</v>
      </c>
      <c r="G143" s="13"/>
      <c r="H143" s="13"/>
      <c r="I143" s="13">
        <v>1.16</v>
      </c>
      <c r="J143" s="13">
        <v>1.2</v>
      </c>
      <c r="K143" s="13">
        <v>2.36</v>
      </c>
      <c r="L143" s="13">
        <v>2.48</v>
      </c>
      <c r="M143" s="13">
        <f t="shared" si="10"/>
        <v>62.76000000000001</v>
      </c>
      <c r="N143" s="13">
        <f t="shared" si="11"/>
        <v>25072.620000000006</v>
      </c>
      <c r="O143" s="13"/>
      <c r="P143" s="8">
        <f t="shared" si="12"/>
        <v>25072.620000000006</v>
      </c>
      <c r="Q143" s="13">
        <v>1365.23</v>
      </c>
      <c r="R143" s="13">
        <v>699.125</v>
      </c>
      <c r="S143" s="15">
        <v>1079.425</v>
      </c>
      <c r="T143" s="15">
        <v>1187.12</v>
      </c>
      <c r="U143" s="15">
        <v>699.13</v>
      </c>
      <c r="V143" s="15">
        <v>1060.07</v>
      </c>
      <c r="W143" s="15">
        <v>3909.38</v>
      </c>
      <c r="X143" s="15">
        <v>2094.59</v>
      </c>
      <c r="Y143" s="15">
        <v>5244.85</v>
      </c>
      <c r="Z143" s="15">
        <v>735.08</v>
      </c>
      <c r="AA143" s="15">
        <v>735.08</v>
      </c>
      <c r="AB143" s="15">
        <v>6840.55</v>
      </c>
      <c r="AC143" s="9">
        <f t="shared" si="13"/>
        <v>25649.63</v>
      </c>
      <c r="AD143" s="15"/>
      <c r="AE143" s="9"/>
      <c r="AF143" s="9">
        <f t="shared" si="14"/>
        <v>-577.0099999999948</v>
      </c>
    </row>
    <row r="144" spans="1:32" ht="12.75">
      <c r="A144" s="7">
        <v>140</v>
      </c>
      <c r="B144" s="7" t="s">
        <v>142</v>
      </c>
      <c r="C144" s="15">
        <v>460.9</v>
      </c>
      <c r="D144" s="15">
        <v>54257.15</v>
      </c>
      <c r="E144" s="13">
        <v>13.08</v>
      </c>
      <c r="F144" s="13">
        <v>13.74</v>
      </c>
      <c r="G144" s="13"/>
      <c r="H144" s="13"/>
      <c r="I144" s="13">
        <v>1.16</v>
      </c>
      <c r="J144" s="13">
        <v>1.2</v>
      </c>
      <c r="K144" s="13">
        <v>2.36</v>
      </c>
      <c r="L144" s="13">
        <v>2.48</v>
      </c>
      <c r="M144" s="13">
        <f t="shared" si="10"/>
        <v>117.72000000000003</v>
      </c>
      <c r="N144" s="13">
        <f t="shared" si="11"/>
        <v>54257.14800000001</v>
      </c>
      <c r="O144" s="13"/>
      <c r="P144" s="8">
        <f t="shared" si="12"/>
        <v>54257.14800000001</v>
      </c>
      <c r="Q144" s="13">
        <v>2317.54</v>
      </c>
      <c r="R144" s="13">
        <v>2050.325</v>
      </c>
      <c r="S144" s="15">
        <v>2050.325</v>
      </c>
      <c r="T144" s="15">
        <v>2443.28</v>
      </c>
      <c r="U144" s="15">
        <v>2050.33</v>
      </c>
      <c r="V144" s="15">
        <v>2411.27</v>
      </c>
      <c r="W144" s="15">
        <v>8292.37</v>
      </c>
      <c r="X144" s="15">
        <v>2890.23</v>
      </c>
      <c r="Y144" s="15">
        <v>2147.11</v>
      </c>
      <c r="Z144" s="15">
        <v>3324.16</v>
      </c>
      <c r="AA144" s="15">
        <v>2807.18</v>
      </c>
      <c r="AB144" s="15">
        <v>3814.274</v>
      </c>
      <c r="AC144" s="9">
        <f t="shared" si="13"/>
        <v>36598.394</v>
      </c>
      <c r="AD144" s="15"/>
      <c r="AE144" s="9"/>
      <c r="AF144" s="9">
        <f t="shared" si="14"/>
        <v>17658.754000000008</v>
      </c>
    </row>
    <row r="145" spans="1:32" ht="12.75">
      <c r="A145" s="7">
        <v>141</v>
      </c>
      <c r="B145" s="7" t="s">
        <v>143</v>
      </c>
      <c r="C145" s="15">
        <v>401.9</v>
      </c>
      <c r="D145" s="15">
        <v>25205.78</v>
      </c>
      <c r="E145" s="13">
        <v>13.07</v>
      </c>
      <c r="F145" s="13">
        <v>13.72</v>
      </c>
      <c r="G145" s="13"/>
      <c r="H145" s="13"/>
      <c r="I145" s="13">
        <v>1.16</v>
      </c>
      <c r="J145" s="13">
        <v>1.2</v>
      </c>
      <c r="K145" s="13">
        <v>2.36</v>
      </c>
      <c r="L145" s="13">
        <v>2.48</v>
      </c>
      <c r="M145" s="13">
        <f t="shared" si="10"/>
        <v>117.54000000000002</v>
      </c>
      <c r="N145" s="13">
        <f t="shared" si="11"/>
        <v>47239.32600000001</v>
      </c>
      <c r="O145" s="13">
        <v>22033.55</v>
      </c>
      <c r="P145" s="8">
        <f t="shared" si="12"/>
        <v>25205.77600000001</v>
      </c>
      <c r="Q145" s="13">
        <v>2875.91</v>
      </c>
      <c r="R145" s="13">
        <v>2057.755</v>
      </c>
      <c r="S145" s="15">
        <v>7471.815</v>
      </c>
      <c r="T145" s="15">
        <v>2431.27</v>
      </c>
      <c r="U145" s="15">
        <v>2057.76</v>
      </c>
      <c r="V145" s="15">
        <v>2418.7</v>
      </c>
      <c r="W145" s="15">
        <v>1834.15</v>
      </c>
      <c r="X145" s="15">
        <v>3193.66</v>
      </c>
      <c r="Y145" s="15">
        <v>2156.15</v>
      </c>
      <c r="Z145" s="15">
        <v>2961.77</v>
      </c>
      <c r="AA145" s="15">
        <v>2484.45</v>
      </c>
      <c r="AB145" s="15">
        <v>3224.194</v>
      </c>
      <c r="AC145" s="9">
        <f t="shared" si="13"/>
        <v>35167.58400000001</v>
      </c>
      <c r="AD145" s="15"/>
      <c r="AE145" s="9"/>
      <c r="AF145" s="9">
        <f t="shared" si="14"/>
        <v>-9961.808</v>
      </c>
    </row>
    <row r="146" spans="1:32" ht="12.75">
      <c r="A146" s="7">
        <v>142</v>
      </c>
      <c r="B146" s="7" t="s">
        <v>144</v>
      </c>
      <c r="C146" s="15">
        <v>461.4</v>
      </c>
      <c r="D146" s="15">
        <v>54316.01</v>
      </c>
      <c r="E146" s="13">
        <v>13.08</v>
      </c>
      <c r="F146" s="13">
        <v>13.74</v>
      </c>
      <c r="G146" s="13"/>
      <c r="H146" s="13"/>
      <c r="I146" s="13">
        <v>1.16</v>
      </c>
      <c r="J146" s="13">
        <v>1.2</v>
      </c>
      <c r="K146" s="13">
        <v>2.36</v>
      </c>
      <c r="L146" s="13">
        <v>2.48</v>
      </c>
      <c r="M146" s="13">
        <f t="shared" si="10"/>
        <v>117.72000000000003</v>
      </c>
      <c r="N146" s="13">
        <f t="shared" si="11"/>
        <v>54316.00800000001</v>
      </c>
      <c r="O146" s="13"/>
      <c r="P146" s="8">
        <f t="shared" si="12"/>
        <v>54316.00800000001</v>
      </c>
      <c r="Q146" s="13">
        <v>2319.51</v>
      </c>
      <c r="R146" s="13">
        <v>2120.45</v>
      </c>
      <c r="S146" s="15">
        <v>3849.38</v>
      </c>
      <c r="T146" s="15">
        <v>2445.45</v>
      </c>
      <c r="U146" s="15">
        <v>2052.3</v>
      </c>
      <c r="V146" s="15">
        <v>5813.25</v>
      </c>
      <c r="W146" s="15">
        <v>3299.75</v>
      </c>
      <c r="X146" s="15">
        <v>2892.31</v>
      </c>
      <c r="Y146" s="15">
        <v>2149.19</v>
      </c>
      <c r="Z146" s="15">
        <v>3326.24</v>
      </c>
      <c r="AA146" s="15">
        <v>2809.26</v>
      </c>
      <c r="AB146" s="15">
        <v>14474.674</v>
      </c>
      <c r="AC146" s="9">
        <f t="shared" si="13"/>
        <v>47551.764</v>
      </c>
      <c r="AD146" s="15"/>
      <c r="AE146" s="9"/>
      <c r="AF146" s="9">
        <f t="shared" si="14"/>
        <v>6764.244000000006</v>
      </c>
    </row>
    <row r="147" spans="1:32" ht="12.75">
      <c r="A147" s="7">
        <v>143</v>
      </c>
      <c r="B147" s="7" t="s">
        <v>145</v>
      </c>
      <c r="C147" s="15">
        <v>571.3</v>
      </c>
      <c r="D147" s="15">
        <v>54125.22</v>
      </c>
      <c r="E147" s="13">
        <v>13.32</v>
      </c>
      <c r="F147" s="13">
        <v>14.28</v>
      </c>
      <c r="G147" s="13">
        <v>1.2</v>
      </c>
      <c r="H147" s="13">
        <v>1.56</v>
      </c>
      <c r="I147" s="13">
        <v>1.16</v>
      </c>
      <c r="J147" s="13">
        <v>1.2</v>
      </c>
      <c r="K147" s="13">
        <v>2.36</v>
      </c>
      <c r="L147" s="13">
        <v>2.48</v>
      </c>
      <c r="M147" s="13">
        <f t="shared" si="10"/>
        <v>105.84000000000003</v>
      </c>
      <c r="N147" s="13">
        <f t="shared" si="11"/>
        <v>60466.392000000014</v>
      </c>
      <c r="O147" s="13">
        <v>6341.17</v>
      </c>
      <c r="P147" s="8">
        <f t="shared" si="12"/>
        <v>54125.222000000016</v>
      </c>
      <c r="Q147" s="13">
        <v>2256.64</v>
      </c>
      <c r="R147" s="13">
        <v>5084.905</v>
      </c>
      <c r="S147" s="15">
        <v>2256.635</v>
      </c>
      <c r="T147" s="15">
        <v>24528.39</v>
      </c>
      <c r="U147" s="15">
        <v>35532.02</v>
      </c>
      <c r="V147" s="15">
        <v>2617.58</v>
      </c>
      <c r="W147" s="15">
        <v>2376.61</v>
      </c>
      <c r="X147" s="15">
        <v>2925.24</v>
      </c>
      <c r="Y147" s="15">
        <v>7729.41</v>
      </c>
      <c r="Z147" s="15">
        <v>2376.61</v>
      </c>
      <c r="AA147" s="15">
        <v>4070.75</v>
      </c>
      <c r="AB147" s="15">
        <v>5127.948</v>
      </c>
      <c r="AC147" s="9">
        <f t="shared" si="13"/>
        <v>96882.73800000001</v>
      </c>
      <c r="AD147" s="15"/>
      <c r="AE147" s="9"/>
      <c r="AF147" s="9">
        <f t="shared" si="14"/>
        <v>-42757.515999999996</v>
      </c>
    </row>
    <row r="148" spans="1:32" ht="12.75">
      <c r="A148" s="7">
        <v>144</v>
      </c>
      <c r="B148" s="7" t="s">
        <v>146</v>
      </c>
      <c r="C148" s="15">
        <v>490</v>
      </c>
      <c r="D148" s="15">
        <v>57682.8</v>
      </c>
      <c r="E148" s="13">
        <v>13.08</v>
      </c>
      <c r="F148" s="13">
        <v>13.74</v>
      </c>
      <c r="G148" s="13"/>
      <c r="H148" s="13"/>
      <c r="I148" s="13">
        <v>1.16</v>
      </c>
      <c r="J148" s="13">
        <v>1.2</v>
      </c>
      <c r="K148" s="13">
        <v>2.36</v>
      </c>
      <c r="L148" s="13">
        <v>2.48</v>
      </c>
      <c r="M148" s="13">
        <f t="shared" si="10"/>
        <v>117.72000000000003</v>
      </c>
      <c r="N148" s="13">
        <f t="shared" si="11"/>
        <v>57682.80000000001</v>
      </c>
      <c r="O148" s="13"/>
      <c r="P148" s="8">
        <f t="shared" si="12"/>
        <v>57682.80000000001</v>
      </c>
      <c r="Q148" s="13">
        <v>3166.69</v>
      </c>
      <c r="R148" s="13">
        <v>2327.52</v>
      </c>
      <c r="S148" s="15">
        <v>28067.62</v>
      </c>
      <c r="T148" s="15">
        <v>6384.85</v>
      </c>
      <c r="U148" s="15">
        <v>5102.94</v>
      </c>
      <c r="V148" s="15">
        <v>2688.46</v>
      </c>
      <c r="W148" s="15">
        <v>2430.42</v>
      </c>
      <c r="X148" s="15">
        <v>3374.15</v>
      </c>
      <c r="Y148" s="15">
        <v>2430.42</v>
      </c>
      <c r="Z148" s="15">
        <v>21125.97</v>
      </c>
      <c r="AA148" s="15">
        <v>19374.99</v>
      </c>
      <c r="AB148" s="15">
        <v>2394.42</v>
      </c>
      <c r="AC148" s="9">
        <f t="shared" si="13"/>
        <v>98868.45000000001</v>
      </c>
      <c r="AD148" s="15"/>
      <c r="AE148" s="9"/>
      <c r="AF148" s="9">
        <f t="shared" si="14"/>
        <v>-41185.65</v>
      </c>
    </row>
    <row r="149" spans="1:32" ht="12.75">
      <c r="A149" s="7">
        <v>145</v>
      </c>
      <c r="B149" s="10" t="s">
        <v>147</v>
      </c>
      <c r="C149" s="15">
        <v>538.4</v>
      </c>
      <c r="D149" s="15">
        <v>11597.14</v>
      </c>
      <c r="E149" s="13">
        <v>5.27</v>
      </c>
      <c r="F149" s="13">
        <v>5.52</v>
      </c>
      <c r="G149" s="13"/>
      <c r="H149" s="13"/>
      <c r="I149" s="13">
        <v>1.16</v>
      </c>
      <c r="J149" s="13">
        <v>1.2</v>
      </c>
      <c r="K149" s="13">
        <v>2.36</v>
      </c>
      <c r="L149" s="13">
        <v>2.48</v>
      </c>
      <c r="M149" s="13">
        <f t="shared" si="10"/>
        <v>21.54</v>
      </c>
      <c r="N149" s="13">
        <f t="shared" si="11"/>
        <v>11597.135999999999</v>
      </c>
      <c r="O149" s="13"/>
      <c r="P149" s="8">
        <f t="shared" si="12"/>
        <v>11597.135999999999</v>
      </c>
      <c r="Q149" s="13">
        <v>942.2</v>
      </c>
      <c r="R149" s="13">
        <v>942.2</v>
      </c>
      <c r="S149" s="15">
        <v>942.2</v>
      </c>
      <c r="T149" s="15">
        <v>942.2</v>
      </c>
      <c r="U149" s="15">
        <v>942.2</v>
      </c>
      <c r="V149" s="15">
        <v>942.2</v>
      </c>
      <c r="W149" s="15">
        <v>990.66</v>
      </c>
      <c r="X149" s="15">
        <v>990.66</v>
      </c>
      <c r="Y149" s="15">
        <v>990.66</v>
      </c>
      <c r="Z149" s="15">
        <v>990.66</v>
      </c>
      <c r="AA149" s="15">
        <v>990.66</v>
      </c>
      <c r="AB149" s="15">
        <v>990.656</v>
      </c>
      <c r="AC149" s="9">
        <f t="shared" si="13"/>
        <v>11597.155999999999</v>
      </c>
      <c r="AD149" s="15"/>
      <c r="AE149" s="9"/>
      <c r="AF149" s="9">
        <f t="shared" si="14"/>
        <v>-0.020000000000436557</v>
      </c>
    </row>
    <row r="150" spans="1:32" ht="12.75">
      <c r="A150" s="7">
        <v>146</v>
      </c>
      <c r="B150" s="7" t="s">
        <v>148</v>
      </c>
      <c r="C150" s="15">
        <v>6180.9</v>
      </c>
      <c r="D150" s="15">
        <v>611025.65</v>
      </c>
      <c r="E150" s="13">
        <v>14.12</v>
      </c>
      <c r="F150" s="13">
        <v>14.83</v>
      </c>
      <c r="G150" s="13"/>
      <c r="H150" s="13"/>
      <c r="I150" s="13">
        <v>1.16</v>
      </c>
      <c r="J150" s="13">
        <v>1.2</v>
      </c>
      <c r="K150" s="13">
        <v>2.36</v>
      </c>
      <c r="L150" s="13">
        <v>2.48</v>
      </c>
      <c r="M150" s="13">
        <f t="shared" si="10"/>
        <v>130.5</v>
      </c>
      <c r="N150" s="13">
        <f t="shared" si="11"/>
        <v>806607.45</v>
      </c>
      <c r="O150" s="13">
        <v>195581.8</v>
      </c>
      <c r="P150" s="8">
        <f t="shared" si="12"/>
        <v>611025.6499999999</v>
      </c>
      <c r="Q150" s="13">
        <v>59506.22</v>
      </c>
      <c r="R150" s="13">
        <v>98594.885</v>
      </c>
      <c r="S150" s="15">
        <v>51028.025</v>
      </c>
      <c r="T150" s="15">
        <v>62673.88</v>
      </c>
      <c r="U150" s="15">
        <v>49511.54</v>
      </c>
      <c r="V150" s="15">
        <v>67298.56</v>
      </c>
      <c r="W150" s="15">
        <v>97970.37</v>
      </c>
      <c r="X150" s="15">
        <v>91740.37</v>
      </c>
      <c r="Y150" s="15">
        <v>109707.99</v>
      </c>
      <c r="Z150" s="15">
        <v>90813.27</v>
      </c>
      <c r="AA150" s="15">
        <v>42148.24</v>
      </c>
      <c r="AB150" s="15">
        <v>45794.294</v>
      </c>
      <c r="AC150" s="9">
        <f t="shared" si="13"/>
        <v>866787.6439999999</v>
      </c>
      <c r="AD150" s="15">
        <f>560</f>
        <v>560</v>
      </c>
      <c r="AE150" s="9"/>
      <c r="AF150" s="9">
        <f t="shared" si="14"/>
        <v>-256321.99399999995</v>
      </c>
    </row>
    <row r="151" spans="1:32" ht="12.75">
      <c r="A151" s="7">
        <v>147</v>
      </c>
      <c r="B151" s="10" t="s">
        <v>134</v>
      </c>
      <c r="C151" s="15">
        <v>389.9</v>
      </c>
      <c r="D151" s="15">
        <v>11679.42</v>
      </c>
      <c r="E151" s="13">
        <v>7.57</v>
      </c>
      <c r="F151" s="13">
        <v>8.22</v>
      </c>
      <c r="G151" s="13">
        <v>1.2</v>
      </c>
      <c r="H151" s="13">
        <v>1.56</v>
      </c>
      <c r="I151" s="13">
        <v>1.16</v>
      </c>
      <c r="J151" s="13">
        <v>1.2</v>
      </c>
      <c r="K151" s="13">
        <v>2.36</v>
      </c>
      <c r="L151" s="13">
        <v>2.48</v>
      </c>
      <c r="M151" s="13">
        <f t="shared" si="10"/>
        <v>34.98000000000001</v>
      </c>
      <c r="N151" s="13">
        <f t="shared" si="11"/>
        <v>13638.702000000003</v>
      </c>
      <c r="O151" s="13">
        <v>1959.28</v>
      </c>
      <c r="P151" s="8">
        <f t="shared" si="12"/>
        <v>11679.422000000002</v>
      </c>
      <c r="Q151" s="13">
        <v>682.33</v>
      </c>
      <c r="R151" s="13">
        <v>1645.395</v>
      </c>
      <c r="S151" s="15">
        <v>397.535</v>
      </c>
      <c r="T151" s="15">
        <v>682.33</v>
      </c>
      <c r="U151" s="15">
        <v>682.33</v>
      </c>
      <c r="V151" s="15">
        <v>682.33</v>
      </c>
      <c r="W151" s="15">
        <v>717.42</v>
      </c>
      <c r="X151" s="15">
        <v>717.42</v>
      </c>
      <c r="Y151" s="15">
        <v>717.42</v>
      </c>
      <c r="Z151" s="15">
        <v>717.42</v>
      </c>
      <c r="AA151" s="15">
        <v>5215.69</v>
      </c>
      <c r="AB151" s="15">
        <v>717.416</v>
      </c>
      <c r="AC151" s="9">
        <f t="shared" si="13"/>
        <v>13575.035999999998</v>
      </c>
      <c r="AD151" s="15"/>
      <c r="AE151" s="9"/>
      <c r="AF151" s="9">
        <f t="shared" si="14"/>
        <v>-1895.613999999996</v>
      </c>
    </row>
    <row r="152" spans="1:32" ht="12.75">
      <c r="A152" s="7">
        <v>148</v>
      </c>
      <c r="B152" s="7" t="s">
        <v>135</v>
      </c>
      <c r="C152" s="15">
        <v>406.9</v>
      </c>
      <c r="D152" s="15">
        <v>47778.2</v>
      </c>
      <c r="E152" s="13">
        <v>13.06</v>
      </c>
      <c r="F152" s="13">
        <v>13.71</v>
      </c>
      <c r="G152" s="13"/>
      <c r="H152" s="13"/>
      <c r="I152" s="13">
        <v>1.16</v>
      </c>
      <c r="J152" s="13">
        <v>1.2</v>
      </c>
      <c r="K152" s="13">
        <v>2.36</v>
      </c>
      <c r="L152" s="13">
        <v>2.48</v>
      </c>
      <c r="M152" s="13">
        <f t="shared" si="10"/>
        <v>117.42000000000002</v>
      </c>
      <c r="N152" s="13">
        <f t="shared" si="11"/>
        <v>47778.198000000004</v>
      </c>
      <c r="O152" s="13"/>
      <c r="P152" s="8">
        <f t="shared" si="12"/>
        <v>47778.198000000004</v>
      </c>
      <c r="Q152" s="13">
        <v>5121.64</v>
      </c>
      <c r="R152" s="13">
        <v>3627.755</v>
      </c>
      <c r="S152" s="15">
        <v>7453.135</v>
      </c>
      <c r="T152" s="15">
        <v>2290.72</v>
      </c>
      <c r="U152" s="15">
        <v>1915.26</v>
      </c>
      <c r="V152" s="15">
        <v>2276.2</v>
      </c>
      <c r="W152" s="15">
        <v>1692.7</v>
      </c>
      <c r="X152" s="15">
        <v>3052.21</v>
      </c>
      <c r="Y152" s="15">
        <v>2014.7</v>
      </c>
      <c r="Z152" s="15">
        <v>2014.7</v>
      </c>
      <c r="AA152" s="15">
        <v>2343</v>
      </c>
      <c r="AB152" s="15">
        <v>2160.784</v>
      </c>
      <c r="AC152" s="9">
        <f t="shared" si="13"/>
        <v>35962.804000000004</v>
      </c>
      <c r="AD152" s="15"/>
      <c r="AE152" s="9"/>
      <c r="AF152" s="9">
        <f t="shared" si="14"/>
        <v>11815.394</v>
      </c>
    </row>
    <row r="153" spans="1:32" ht="12.75">
      <c r="A153" s="7">
        <v>149</v>
      </c>
      <c r="B153" s="10" t="s">
        <v>136</v>
      </c>
      <c r="C153" s="15">
        <v>387</v>
      </c>
      <c r="D153" s="15">
        <v>13537.26</v>
      </c>
      <c r="E153" s="13">
        <v>7.57</v>
      </c>
      <c r="F153" s="13">
        <v>8.22</v>
      </c>
      <c r="G153" s="13">
        <v>1.2</v>
      </c>
      <c r="H153" s="13">
        <v>1.56</v>
      </c>
      <c r="I153" s="13">
        <v>1.16</v>
      </c>
      <c r="J153" s="13">
        <v>1.2</v>
      </c>
      <c r="K153" s="13">
        <v>2.36</v>
      </c>
      <c r="L153" s="13">
        <v>2.48</v>
      </c>
      <c r="M153" s="13">
        <f t="shared" si="10"/>
        <v>34.98000000000001</v>
      </c>
      <c r="N153" s="13">
        <f t="shared" si="11"/>
        <v>13537.260000000004</v>
      </c>
      <c r="O153" s="13"/>
      <c r="P153" s="8">
        <f t="shared" si="12"/>
        <v>13537.260000000004</v>
      </c>
      <c r="Q153" s="13">
        <v>677.25</v>
      </c>
      <c r="R153" s="13">
        <v>3505.52</v>
      </c>
      <c r="S153" s="15">
        <v>677.25</v>
      </c>
      <c r="T153" s="15">
        <v>1885.4</v>
      </c>
      <c r="U153" s="15">
        <v>677.25</v>
      </c>
      <c r="V153" s="15">
        <v>677.25</v>
      </c>
      <c r="W153" s="15">
        <v>712.08</v>
      </c>
      <c r="X153" s="15">
        <v>712.08</v>
      </c>
      <c r="Y153" s="15">
        <v>712.08</v>
      </c>
      <c r="Z153" s="15">
        <v>712.08</v>
      </c>
      <c r="AA153" s="15">
        <v>5210.35</v>
      </c>
      <c r="AB153" s="15">
        <v>712.08</v>
      </c>
      <c r="AC153" s="9">
        <f t="shared" si="13"/>
        <v>16870.670000000002</v>
      </c>
      <c r="AD153" s="15"/>
      <c r="AE153" s="9"/>
      <c r="AF153" s="9">
        <f t="shared" si="14"/>
        <v>-3333.409999999998</v>
      </c>
    </row>
    <row r="154" spans="1:32" ht="12.75">
      <c r="A154" s="7">
        <v>150</v>
      </c>
      <c r="B154" s="7" t="s">
        <v>137</v>
      </c>
      <c r="C154" s="15">
        <v>411</v>
      </c>
      <c r="D154" s="15">
        <v>43500.24</v>
      </c>
      <c r="E154" s="13">
        <v>13.32</v>
      </c>
      <c r="F154" s="13">
        <v>14.28</v>
      </c>
      <c r="G154" s="13">
        <v>1.2</v>
      </c>
      <c r="H154" s="13">
        <v>1.56</v>
      </c>
      <c r="I154" s="13">
        <v>1.16</v>
      </c>
      <c r="J154" s="13">
        <v>1.2</v>
      </c>
      <c r="K154" s="13">
        <v>2.36</v>
      </c>
      <c r="L154" s="13">
        <v>2.48</v>
      </c>
      <c r="M154" s="13">
        <f t="shared" si="10"/>
        <v>105.84000000000003</v>
      </c>
      <c r="N154" s="13">
        <f t="shared" si="11"/>
        <v>43500.24000000001</v>
      </c>
      <c r="O154" s="13"/>
      <c r="P154" s="8">
        <f t="shared" si="12"/>
        <v>43500.24000000001</v>
      </c>
      <c r="Q154" s="13">
        <v>1775.5</v>
      </c>
      <c r="R154" s="13">
        <v>4451.72</v>
      </c>
      <c r="S154" s="15">
        <v>6781.03</v>
      </c>
      <c r="T154" s="15">
        <v>3208.66</v>
      </c>
      <c r="U154" s="15">
        <v>2436.01</v>
      </c>
      <c r="V154" s="15">
        <v>1984.39</v>
      </c>
      <c r="W154" s="15">
        <v>46133.37</v>
      </c>
      <c r="X154" s="15">
        <v>9717.79</v>
      </c>
      <c r="Y154" s="15">
        <v>4927.01</v>
      </c>
      <c r="Z154" s="15">
        <v>2515.38</v>
      </c>
      <c r="AA154" s="15">
        <v>5107.78</v>
      </c>
      <c r="AB154" s="15">
        <v>2177.84</v>
      </c>
      <c r="AC154" s="9">
        <f t="shared" si="13"/>
        <v>91216.48</v>
      </c>
      <c r="AD154" s="15"/>
      <c r="AE154" s="9"/>
      <c r="AF154" s="9">
        <f t="shared" si="14"/>
        <v>-47716.23999999998</v>
      </c>
    </row>
    <row r="155" spans="1:32" ht="12.75">
      <c r="A155" s="7">
        <v>151</v>
      </c>
      <c r="B155" s="10" t="s">
        <v>138</v>
      </c>
      <c r="C155" s="15">
        <v>383.6</v>
      </c>
      <c r="D155" s="15">
        <v>12425.31</v>
      </c>
      <c r="E155" s="13">
        <v>7.57</v>
      </c>
      <c r="F155" s="13">
        <v>8.22</v>
      </c>
      <c r="G155" s="13">
        <v>1.2</v>
      </c>
      <c r="H155" s="13">
        <v>1.56</v>
      </c>
      <c r="I155" s="13">
        <v>1.16</v>
      </c>
      <c r="J155" s="13">
        <v>1.2</v>
      </c>
      <c r="K155" s="13">
        <v>2.36</v>
      </c>
      <c r="L155" s="13">
        <v>2.48</v>
      </c>
      <c r="M155" s="13">
        <f t="shared" si="10"/>
        <v>34.98000000000001</v>
      </c>
      <c r="N155" s="13">
        <f t="shared" si="11"/>
        <v>13418.328000000005</v>
      </c>
      <c r="O155" s="13">
        <v>993.02</v>
      </c>
      <c r="P155" s="8">
        <f t="shared" si="12"/>
        <v>12425.308000000005</v>
      </c>
      <c r="Q155" s="13">
        <v>671.3</v>
      </c>
      <c r="R155" s="13">
        <v>3499.57</v>
      </c>
      <c r="S155" s="15">
        <v>393.44</v>
      </c>
      <c r="T155" s="15">
        <v>671.3</v>
      </c>
      <c r="U155" s="15">
        <v>671.3</v>
      </c>
      <c r="V155" s="15">
        <v>671.3</v>
      </c>
      <c r="W155" s="15">
        <v>705.82</v>
      </c>
      <c r="X155" s="15">
        <v>705.82</v>
      </c>
      <c r="Y155" s="15">
        <v>705.82</v>
      </c>
      <c r="Z155" s="15">
        <v>705.82</v>
      </c>
      <c r="AA155" s="15">
        <v>5204.09</v>
      </c>
      <c r="AB155" s="15">
        <v>705.824</v>
      </c>
      <c r="AC155" s="9">
        <f t="shared" si="13"/>
        <v>15311.404</v>
      </c>
      <c r="AD155" s="15"/>
      <c r="AE155" s="9"/>
      <c r="AF155" s="9">
        <f t="shared" si="14"/>
        <v>-2886.095999999996</v>
      </c>
    </row>
    <row r="156" spans="1:32" ht="12.75">
      <c r="A156" s="7">
        <v>152</v>
      </c>
      <c r="B156" s="7" t="s">
        <v>139</v>
      </c>
      <c r="C156" s="15">
        <v>396.8</v>
      </c>
      <c r="D156" s="15">
        <v>42902.02</v>
      </c>
      <c r="E156" s="13">
        <v>12.3</v>
      </c>
      <c r="F156" s="13">
        <v>12.92</v>
      </c>
      <c r="G156" s="13"/>
      <c r="H156" s="13"/>
      <c r="I156" s="13">
        <v>1.16</v>
      </c>
      <c r="J156" s="13">
        <v>1.2</v>
      </c>
      <c r="K156" s="13">
        <v>2.36</v>
      </c>
      <c r="L156" s="13">
        <v>2.48</v>
      </c>
      <c r="M156" s="13">
        <f t="shared" si="10"/>
        <v>108.12</v>
      </c>
      <c r="N156" s="13">
        <f t="shared" si="11"/>
        <v>42902.016</v>
      </c>
      <c r="O156" s="13"/>
      <c r="P156" s="8">
        <f t="shared" si="12"/>
        <v>42902.016</v>
      </c>
      <c r="Q156" s="13">
        <v>2998.95</v>
      </c>
      <c r="R156" s="13">
        <v>2667.5</v>
      </c>
      <c r="S156" s="15">
        <v>7246.56</v>
      </c>
      <c r="T156" s="15">
        <v>4990.24</v>
      </c>
      <c r="U156" s="15">
        <v>1729.61</v>
      </c>
      <c r="V156" s="15">
        <v>2090.55</v>
      </c>
      <c r="W156" s="15">
        <v>1812.94</v>
      </c>
      <c r="X156" s="15">
        <v>3172.45</v>
      </c>
      <c r="Y156" s="15">
        <v>4196.95</v>
      </c>
      <c r="Z156" s="15">
        <v>3255.22</v>
      </c>
      <c r="AA156" s="15">
        <v>2141.24</v>
      </c>
      <c r="AB156" s="15">
        <v>2597.498</v>
      </c>
      <c r="AC156" s="9">
        <f t="shared" si="13"/>
        <v>38899.708</v>
      </c>
      <c r="AD156" s="15"/>
      <c r="AE156" s="9"/>
      <c r="AF156" s="9">
        <f t="shared" si="14"/>
        <v>4002.3080000000045</v>
      </c>
    </row>
    <row r="157" spans="1:32" ht="12.75">
      <c r="A157" s="7">
        <v>153</v>
      </c>
      <c r="B157" s="7" t="s">
        <v>140</v>
      </c>
      <c r="C157" s="15">
        <v>471.6</v>
      </c>
      <c r="D157" s="15">
        <v>34124.98</v>
      </c>
      <c r="E157" s="13">
        <v>9.39</v>
      </c>
      <c r="F157" s="13">
        <v>9.87</v>
      </c>
      <c r="G157" s="13"/>
      <c r="H157" s="13"/>
      <c r="I157" s="13">
        <v>1.16</v>
      </c>
      <c r="J157" s="13">
        <v>1.2</v>
      </c>
      <c r="K157" s="13">
        <v>2.36</v>
      </c>
      <c r="L157" s="13">
        <v>2.48</v>
      </c>
      <c r="M157" s="13">
        <f t="shared" si="10"/>
        <v>72.35999999999999</v>
      </c>
      <c r="N157" s="13">
        <f t="shared" si="11"/>
        <v>34124.975999999995</v>
      </c>
      <c r="O157" s="13"/>
      <c r="P157" s="8">
        <f t="shared" si="12"/>
        <v>34124.975999999995</v>
      </c>
      <c r="Q157" s="13">
        <v>1322.28</v>
      </c>
      <c r="R157" s="13">
        <v>26768.54</v>
      </c>
      <c r="S157" s="15">
        <v>1055.07</v>
      </c>
      <c r="T157" s="15">
        <v>3764.44</v>
      </c>
      <c r="U157" s="15">
        <v>7796.15</v>
      </c>
      <c r="V157" s="15">
        <v>1416.01</v>
      </c>
      <c r="W157" s="15">
        <v>2173.7</v>
      </c>
      <c r="X157" s="15">
        <v>3995.34</v>
      </c>
      <c r="Y157" s="15">
        <v>1097.51</v>
      </c>
      <c r="Z157" s="15">
        <v>2274.56</v>
      </c>
      <c r="AA157" s="15">
        <v>1336.68</v>
      </c>
      <c r="AB157" s="15">
        <v>2258.644</v>
      </c>
      <c r="AC157" s="9">
        <f t="shared" si="13"/>
        <v>55258.924</v>
      </c>
      <c r="AD157" s="15">
        <f>2054+3806</f>
        <v>5860</v>
      </c>
      <c r="AE157" s="9"/>
      <c r="AF157" s="9">
        <f t="shared" si="14"/>
        <v>-26993.948000000004</v>
      </c>
    </row>
    <row r="158" spans="1:32" ht="12.75">
      <c r="A158" s="7">
        <v>154</v>
      </c>
      <c r="B158" s="7" t="s">
        <v>141</v>
      </c>
      <c r="C158" s="15">
        <v>405</v>
      </c>
      <c r="D158" s="15">
        <v>39499.61</v>
      </c>
      <c r="E158" s="13">
        <v>12.3</v>
      </c>
      <c r="F158" s="13">
        <v>12.92</v>
      </c>
      <c r="G158" s="13"/>
      <c r="H158" s="13"/>
      <c r="I158" s="13">
        <v>1.16</v>
      </c>
      <c r="J158" s="13">
        <v>1.2</v>
      </c>
      <c r="K158" s="13">
        <v>2.36</v>
      </c>
      <c r="L158" s="13">
        <v>2.48</v>
      </c>
      <c r="M158" s="13">
        <f t="shared" si="10"/>
        <v>108.12</v>
      </c>
      <c r="N158" s="13">
        <f t="shared" si="11"/>
        <v>43788.6</v>
      </c>
      <c r="O158" s="13">
        <v>4288.99</v>
      </c>
      <c r="P158" s="8">
        <f t="shared" si="12"/>
        <v>39499.61</v>
      </c>
      <c r="Q158" s="13">
        <v>1751.8</v>
      </c>
      <c r="R158" s="13">
        <v>1599.75</v>
      </c>
      <c r="S158" s="15">
        <v>6633.51</v>
      </c>
      <c r="T158" s="15">
        <v>1974.47</v>
      </c>
      <c r="U158" s="15">
        <v>1599.75</v>
      </c>
      <c r="V158" s="15">
        <v>1960.69</v>
      </c>
      <c r="W158" s="15">
        <v>1684.8</v>
      </c>
      <c r="X158" s="15">
        <v>3044.31</v>
      </c>
      <c r="Y158" s="15">
        <v>1684.8</v>
      </c>
      <c r="Z158" s="15">
        <v>2490.42</v>
      </c>
      <c r="AA158" s="15">
        <v>2013.1</v>
      </c>
      <c r="AB158" s="15">
        <v>2152.88</v>
      </c>
      <c r="AC158" s="9">
        <f t="shared" si="13"/>
        <v>28590.280000000002</v>
      </c>
      <c r="AD158" s="15"/>
      <c r="AE158" s="9"/>
      <c r="AF158" s="9">
        <f t="shared" si="14"/>
        <v>10909.329999999998</v>
      </c>
    </row>
    <row r="159" spans="1:32" ht="12.75">
      <c r="A159" s="7">
        <v>155</v>
      </c>
      <c r="B159" s="7" t="s">
        <v>121</v>
      </c>
      <c r="C159" s="15">
        <v>657.6</v>
      </c>
      <c r="D159" s="15">
        <v>56500.99</v>
      </c>
      <c r="E159" s="13">
        <v>10.49</v>
      </c>
      <c r="F159" s="13">
        <v>11.03</v>
      </c>
      <c r="G159" s="13"/>
      <c r="H159" s="13"/>
      <c r="I159" s="13">
        <v>1.16</v>
      </c>
      <c r="J159" s="13">
        <v>1.2</v>
      </c>
      <c r="K159" s="13">
        <v>2.36</v>
      </c>
      <c r="L159" s="13">
        <v>2.48</v>
      </c>
      <c r="M159" s="13">
        <f t="shared" si="10"/>
        <v>85.92000000000002</v>
      </c>
      <c r="N159" s="13">
        <f t="shared" si="11"/>
        <v>56500.99200000001</v>
      </c>
      <c r="O159" s="13"/>
      <c r="P159" s="8">
        <f t="shared" si="12"/>
        <v>56500.99200000001</v>
      </c>
      <c r="Q159" s="13">
        <v>1731.04</v>
      </c>
      <c r="R159" s="13">
        <v>1986.94</v>
      </c>
      <c r="S159" s="15">
        <v>2004</v>
      </c>
      <c r="T159" s="15">
        <v>29959.91</v>
      </c>
      <c r="U159" s="15">
        <v>11707.18</v>
      </c>
      <c r="V159" s="15">
        <v>12039.67</v>
      </c>
      <c r="W159" s="15">
        <v>7623.31</v>
      </c>
      <c r="X159" s="15">
        <v>5842</v>
      </c>
      <c r="Y159" s="15">
        <v>11934.34</v>
      </c>
      <c r="Z159" s="15">
        <v>2077.18</v>
      </c>
      <c r="AA159" s="15">
        <v>3302.91</v>
      </c>
      <c r="AB159" s="15">
        <v>1755.184</v>
      </c>
      <c r="AC159" s="9">
        <f t="shared" si="13"/>
        <v>91963.66399999999</v>
      </c>
      <c r="AD159" s="15"/>
      <c r="AE159" s="9"/>
      <c r="AF159" s="9">
        <f t="shared" si="14"/>
        <v>-35462.67199999998</v>
      </c>
    </row>
    <row r="160" spans="1:32" ht="12.75">
      <c r="A160" s="7">
        <v>156</v>
      </c>
      <c r="B160" s="7" t="s">
        <v>131</v>
      </c>
      <c r="C160" s="15">
        <v>655.8</v>
      </c>
      <c r="D160" s="15">
        <v>34108.83</v>
      </c>
      <c r="E160" s="13">
        <v>14.37</v>
      </c>
      <c r="F160" s="13">
        <v>15.1</v>
      </c>
      <c r="G160" s="13"/>
      <c r="H160" s="13"/>
      <c r="I160" s="13">
        <v>1.16</v>
      </c>
      <c r="J160" s="13">
        <v>1.2</v>
      </c>
      <c r="K160" s="13">
        <v>2.36</v>
      </c>
      <c r="L160" s="13">
        <v>2.48</v>
      </c>
      <c r="M160" s="13">
        <f t="shared" si="10"/>
        <v>133.62</v>
      </c>
      <c r="N160" s="13">
        <f t="shared" si="11"/>
        <v>87627.996</v>
      </c>
      <c r="O160" s="13">
        <v>53519.17</v>
      </c>
      <c r="P160" s="8">
        <f t="shared" si="12"/>
        <v>34108.826</v>
      </c>
      <c r="Q160" s="13">
        <v>5699.17</v>
      </c>
      <c r="R160" s="13">
        <v>5753.4</v>
      </c>
      <c r="S160" s="15">
        <v>8604.62</v>
      </c>
      <c r="T160" s="15">
        <v>3157.3</v>
      </c>
      <c r="U160" s="15">
        <v>3520.19</v>
      </c>
      <c r="V160" s="15">
        <v>51324.25</v>
      </c>
      <c r="W160" s="15">
        <v>40002.41</v>
      </c>
      <c r="X160" s="15">
        <v>6026.07</v>
      </c>
      <c r="Y160" s="15">
        <v>3906.38</v>
      </c>
      <c r="Z160" s="15">
        <v>3671.91</v>
      </c>
      <c r="AA160" s="15">
        <v>27061.94</v>
      </c>
      <c r="AB160" s="15">
        <v>4664.978</v>
      </c>
      <c r="AC160" s="9">
        <f t="shared" si="13"/>
        <v>163392.61800000002</v>
      </c>
      <c r="AD160" s="15"/>
      <c r="AE160" s="9"/>
      <c r="AF160" s="9">
        <f t="shared" si="14"/>
        <v>-129283.79200000002</v>
      </c>
    </row>
    <row r="161" spans="1:32" ht="12.75">
      <c r="A161" s="7">
        <v>157</v>
      </c>
      <c r="B161" s="7" t="s">
        <v>132</v>
      </c>
      <c r="C161" s="15">
        <v>2003.9</v>
      </c>
      <c r="D161" s="15">
        <v>259945.91</v>
      </c>
      <c r="E161" s="13">
        <v>14.05</v>
      </c>
      <c r="F161" s="13">
        <v>14.77</v>
      </c>
      <c r="G161" s="13"/>
      <c r="H161" s="13"/>
      <c r="I161" s="13">
        <v>1.16</v>
      </c>
      <c r="J161" s="13">
        <v>1.2</v>
      </c>
      <c r="K161" s="13">
        <v>2.36</v>
      </c>
      <c r="L161" s="13">
        <v>2.48</v>
      </c>
      <c r="M161" s="13">
        <f t="shared" si="10"/>
        <v>129.72000000000003</v>
      </c>
      <c r="N161" s="13">
        <f t="shared" si="11"/>
        <v>259945.90800000005</v>
      </c>
      <c r="O161" s="13"/>
      <c r="P161" s="8">
        <f t="shared" si="12"/>
        <v>259945.90800000005</v>
      </c>
      <c r="Q161" s="13">
        <v>15302.19</v>
      </c>
      <c r="R161" s="13">
        <v>11903.925</v>
      </c>
      <c r="S161" s="15">
        <v>40239.835</v>
      </c>
      <c r="T161" s="15">
        <v>10439.85</v>
      </c>
      <c r="U161" s="15">
        <v>11204.45</v>
      </c>
      <c r="V161" s="15">
        <v>37259.38</v>
      </c>
      <c r="W161" s="15">
        <v>14365.68</v>
      </c>
      <c r="X161" s="15">
        <v>16817.52</v>
      </c>
      <c r="Y161" s="15">
        <v>10404.63</v>
      </c>
      <c r="Z161" s="15">
        <v>17102.75</v>
      </c>
      <c r="AA161" s="15">
        <v>26641.01</v>
      </c>
      <c r="AB161" s="15">
        <v>23302.364</v>
      </c>
      <c r="AC161" s="9">
        <f t="shared" si="13"/>
        <v>234983.584</v>
      </c>
      <c r="AD161" s="15"/>
      <c r="AE161" s="9"/>
      <c r="AF161" s="9">
        <f t="shared" si="14"/>
        <v>24962.32400000005</v>
      </c>
    </row>
    <row r="162" spans="1:32" ht="12.75">
      <c r="A162" s="7">
        <v>158</v>
      </c>
      <c r="B162" s="7" t="s">
        <v>122</v>
      </c>
      <c r="C162" s="15">
        <v>521.5</v>
      </c>
      <c r="D162" s="15">
        <v>39394.11</v>
      </c>
      <c r="E162" s="13">
        <v>12.8</v>
      </c>
      <c r="F162" s="13">
        <v>13.51</v>
      </c>
      <c r="G162" s="13">
        <v>3.14</v>
      </c>
      <c r="H162" s="13">
        <v>3.38</v>
      </c>
      <c r="I162" s="13">
        <v>1.16</v>
      </c>
      <c r="J162" s="13">
        <v>1.2</v>
      </c>
      <c r="K162" s="13">
        <v>2.36</v>
      </c>
      <c r="L162" s="13">
        <v>2.48</v>
      </c>
      <c r="M162" s="13">
        <f t="shared" si="10"/>
        <v>75.54000000000002</v>
      </c>
      <c r="N162" s="13">
        <f t="shared" si="11"/>
        <v>39394.11000000001</v>
      </c>
      <c r="O162" s="13"/>
      <c r="P162" s="8">
        <f t="shared" si="12"/>
        <v>39394.11000000001</v>
      </c>
      <c r="Q162" s="13">
        <v>1596.25</v>
      </c>
      <c r="R162" s="13">
        <v>2331.405</v>
      </c>
      <c r="S162" s="15">
        <v>2532.115</v>
      </c>
      <c r="T162" s="15">
        <v>1074.88</v>
      </c>
      <c r="U162" s="15">
        <v>1074.88</v>
      </c>
      <c r="V162" s="15">
        <v>1435.82</v>
      </c>
      <c r="W162" s="15">
        <v>28464.84</v>
      </c>
      <c r="X162" s="15">
        <v>8673.99</v>
      </c>
      <c r="Y162" s="15">
        <v>1121.81</v>
      </c>
      <c r="Z162" s="15">
        <v>3147.97</v>
      </c>
      <c r="AA162" s="15">
        <v>1121.81</v>
      </c>
      <c r="AB162" s="15">
        <v>2763.12</v>
      </c>
      <c r="AC162" s="9">
        <f t="shared" si="13"/>
        <v>55338.89</v>
      </c>
      <c r="AD162" s="15"/>
      <c r="AE162" s="9"/>
      <c r="AF162" s="9">
        <f t="shared" si="14"/>
        <v>-15944.779999999992</v>
      </c>
    </row>
    <row r="163" spans="1:32" ht="12.75">
      <c r="A163" s="7">
        <v>159</v>
      </c>
      <c r="B163" s="7" t="s">
        <v>123</v>
      </c>
      <c r="C163" s="15">
        <v>498.9</v>
      </c>
      <c r="D163" s="15">
        <v>53611.79</v>
      </c>
      <c r="E163" s="13">
        <v>15.39</v>
      </c>
      <c r="F163" s="13">
        <v>16.24</v>
      </c>
      <c r="G163" s="13">
        <v>3.14</v>
      </c>
      <c r="H163" s="13">
        <v>3.38</v>
      </c>
      <c r="I163" s="13">
        <v>1.16</v>
      </c>
      <c r="J163" s="13">
        <v>1.2</v>
      </c>
      <c r="K163" s="13">
        <v>2.36</v>
      </c>
      <c r="L163" s="13">
        <v>2.48</v>
      </c>
      <c r="M163" s="13">
        <f t="shared" si="10"/>
        <v>107.46000000000001</v>
      </c>
      <c r="N163" s="13">
        <f t="shared" si="11"/>
        <v>53611.794</v>
      </c>
      <c r="O163" s="13"/>
      <c r="P163" s="8">
        <f t="shared" si="12"/>
        <v>53611.794</v>
      </c>
      <c r="Q163" s="13">
        <v>2654.28</v>
      </c>
      <c r="R163" s="13">
        <v>2451.545</v>
      </c>
      <c r="S163" s="15">
        <v>3590.145</v>
      </c>
      <c r="T163" s="15">
        <v>2132.91</v>
      </c>
      <c r="U163" s="15">
        <v>2132.91</v>
      </c>
      <c r="V163" s="15">
        <v>2493.85</v>
      </c>
      <c r="W163" s="15">
        <v>2237.67</v>
      </c>
      <c r="X163" s="15">
        <v>2786.3</v>
      </c>
      <c r="Y163" s="15">
        <v>2237.67</v>
      </c>
      <c r="Z163" s="15">
        <v>4263.83</v>
      </c>
      <c r="AA163" s="15">
        <v>2237.67</v>
      </c>
      <c r="AB163" s="15">
        <v>3082.014</v>
      </c>
      <c r="AC163" s="9">
        <f t="shared" si="13"/>
        <v>32300.793999999998</v>
      </c>
      <c r="AD163" s="15"/>
      <c r="AE163" s="9"/>
      <c r="AF163" s="9">
        <f t="shared" si="14"/>
        <v>21311.000000000004</v>
      </c>
    </row>
    <row r="164" spans="1:32" ht="12.75">
      <c r="A164" s="7">
        <v>160</v>
      </c>
      <c r="B164" s="7" t="s">
        <v>124</v>
      </c>
      <c r="C164" s="15">
        <v>3636.3</v>
      </c>
      <c r="D164" s="15">
        <v>451628.46</v>
      </c>
      <c r="E164" s="13">
        <v>13.6</v>
      </c>
      <c r="F164" s="13">
        <v>14.3</v>
      </c>
      <c r="G164" s="13"/>
      <c r="H164" s="13"/>
      <c r="I164" s="13">
        <v>1.16</v>
      </c>
      <c r="J164" s="13">
        <v>1.2</v>
      </c>
      <c r="K164" s="13">
        <v>2.36</v>
      </c>
      <c r="L164" s="13">
        <v>2.48</v>
      </c>
      <c r="M164" s="13">
        <f t="shared" si="10"/>
        <v>124.19999999999999</v>
      </c>
      <c r="N164" s="13">
        <f t="shared" si="11"/>
        <v>451628.45999999996</v>
      </c>
      <c r="O164" s="13"/>
      <c r="P164" s="8">
        <f t="shared" si="12"/>
        <v>451628.45999999996</v>
      </c>
      <c r="Q164" s="13">
        <v>19381.88</v>
      </c>
      <c r="R164" s="13">
        <v>22100.775</v>
      </c>
      <c r="S164" s="15">
        <v>27490.535</v>
      </c>
      <c r="T164" s="15">
        <v>36688.93</v>
      </c>
      <c r="U164" s="15">
        <v>17054.63</v>
      </c>
      <c r="V164" s="15">
        <v>32944.93</v>
      </c>
      <c r="W164" s="15">
        <v>27287.09</v>
      </c>
      <c r="X164" s="15">
        <v>29030.98</v>
      </c>
      <c r="Y164" s="15">
        <v>19329.78</v>
      </c>
      <c r="Z164" s="15">
        <v>18939.87</v>
      </c>
      <c r="AA164" s="15">
        <v>22025.26</v>
      </c>
      <c r="AB164" s="15">
        <v>20235.354</v>
      </c>
      <c r="AC164" s="9">
        <f t="shared" si="13"/>
        <v>292510.01399999997</v>
      </c>
      <c r="AD164" s="15"/>
      <c r="AE164" s="9"/>
      <c r="AF164" s="9">
        <f t="shared" si="14"/>
        <v>159118.446</v>
      </c>
    </row>
    <row r="165" spans="1:32" ht="12.75">
      <c r="A165" s="7">
        <v>161</v>
      </c>
      <c r="B165" s="7" t="s">
        <v>125</v>
      </c>
      <c r="C165" s="15">
        <v>468.4</v>
      </c>
      <c r="D165" s="15">
        <v>50643.41</v>
      </c>
      <c r="E165" s="13">
        <v>12.3</v>
      </c>
      <c r="F165" s="13">
        <v>12.92</v>
      </c>
      <c r="G165" s="13"/>
      <c r="H165" s="13"/>
      <c r="I165" s="13">
        <v>1.16</v>
      </c>
      <c r="J165" s="13">
        <v>1.2</v>
      </c>
      <c r="K165" s="13">
        <v>2.36</v>
      </c>
      <c r="L165" s="13">
        <v>2.48</v>
      </c>
      <c r="M165" s="13">
        <f t="shared" si="10"/>
        <v>108.12</v>
      </c>
      <c r="N165" s="13">
        <f t="shared" si="11"/>
        <v>50643.408</v>
      </c>
      <c r="O165" s="13"/>
      <c r="P165" s="8">
        <f t="shared" si="12"/>
        <v>50643.408</v>
      </c>
      <c r="Q165" s="13">
        <v>2012.43</v>
      </c>
      <c r="R165" s="13">
        <v>2012.43</v>
      </c>
      <c r="S165" s="15">
        <v>2012.43</v>
      </c>
      <c r="T165" s="15">
        <v>2012.43</v>
      </c>
      <c r="U165" s="15">
        <v>2012.43</v>
      </c>
      <c r="V165" s="15">
        <v>2373.37</v>
      </c>
      <c r="W165" s="15">
        <v>2110.79</v>
      </c>
      <c r="X165" s="15">
        <v>2707.41</v>
      </c>
      <c r="Y165" s="15">
        <v>3636.91</v>
      </c>
      <c r="Z165" s="15">
        <v>2110.79</v>
      </c>
      <c r="AA165" s="15">
        <v>6236.68</v>
      </c>
      <c r="AB165" s="15">
        <v>2110.794</v>
      </c>
      <c r="AC165" s="9">
        <f t="shared" si="13"/>
        <v>31348.894</v>
      </c>
      <c r="AD165" s="15"/>
      <c r="AE165" s="9"/>
      <c r="AF165" s="9">
        <f t="shared" si="14"/>
        <v>19294.514000000003</v>
      </c>
    </row>
    <row r="166" spans="1:32" ht="12.75">
      <c r="A166" s="7">
        <v>162</v>
      </c>
      <c r="B166" s="7" t="s">
        <v>126</v>
      </c>
      <c r="C166" s="15">
        <v>465.5</v>
      </c>
      <c r="D166" s="15">
        <v>35471.1</v>
      </c>
      <c r="E166" s="13">
        <v>9.71</v>
      </c>
      <c r="F166" s="13">
        <v>10.19</v>
      </c>
      <c r="G166" s="13"/>
      <c r="H166" s="13"/>
      <c r="I166" s="13">
        <v>1.16</v>
      </c>
      <c r="J166" s="13">
        <v>1.2</v>
      </c>
      <c r="K166" s="13">
        <v>2.36</v>
      </c>
      <c r="L166" s="13">
        <v>2.48</v>
      </c>
      <c r="M166" s="13">
        <f t="shared" si="10"/>
        <v>76.19999999999999</v>
      </c>
      <c r="N166" s="13">
        <f t="shared" si="11"/>
        <v>35471.09999999999</v>
      </c>
      <c r="O166" s="13"/>
      <c r="P166" s="8">
        <f t="shared" si="12"/>
        <v>35471.09999999999</v>
      </c>
      <c r="Q166" s="13">
        <v>1440.7</v>
      </c>
      <c r="R166" s="13">
        <v>976.875</v>
      </c>
      <c r="S166" s="15">
        <v>2019.115</v>
      </c>
      <c r="T166" s="15">
        <v>976.88</v>
      </c>
      <c r="U166" s="15">
        <v>976.88</v>
      </c>
      <c r="V166" s="15">
        <v>7535.09</v>
      </c>
      <c r="W166" s="15">
        <v>1018.77</v>
      </c>
      <c r="X166" s="15">
        <v>1615.39</v>
      </c>
      <c r="Y166" s="15">
        <v>5960.02</v>
      </c>
      <c r="Z166" s="15">
        <v>1018.77</v>
      </c>
      <c r="AA166" s="15">
        <v>5289.62</v>
      </c>
      <c r="AB166" s="15">
        <v>1018.77</v>
      </c>
      <c r="AC166" s="9">
        <f t="shared" si="13"/>
        <v>29846.88</v>
      </c>
      <c r="AD166" s="15">
        <f>1142.85*7</f>
        <v>7999.949999999999</v>
      </c>
      <c r="AE166" s="9"/>
      <c r="AF166" s="9">
        <f t="shared" si="14"/>
        <v>-2375.7300000000087</v>
      </c>
    </row>
    <row r="167" spans="1:32" ht="12.75">
      <c r="A167" s="7">
        <v>163</v>
      </c>
      <c r="B167" s="10" t="s">
        <v>127</v>
      </c>
      <c r="C167" s="15">
        <v>405</v>
      </c>
      <c r="D167" s="15">
        <v>14166.9</v>
      </c>
      <c r="E167" s="13">
        <v>9.59</v>
      </c>
      <c r="F167" s="13">
        <v>10.04</v>
      </c>
      <c r="G167" s="13">
        <v>3.22</v>
      </c>
      <c r="H167" s="13">
        <v>3.38</v>
      </c>
      <c r="I167" s="13">
        <v>1.16</v>
      </c>
      <c r="J167" s="13">
        <v>1.2</v>
      </c>
      <c r="K167" s="13">
        <v>2.36</v>
      </c>
      <c r="L167" s="13">
        <v>2.48</v>
      </c>
      <c r="M167" s="13">
        <f t="shared" si="10"/>
        <v>34.98000000000001</v>
      </c>
      <c r="N167" s="13">
        <f t="shared" si="11"/>
        <v>14166.900000000005</v>
      </c>
      <c r="O167" s="13"/>
      <c r="P167" s="8">
        <f t="shared" si="12"/>
        <v>14166.900000000005</v>
      </c>
      <c r="Q167" s="13">
        <v>1230.12</v>
      </c>
      <c r="R167" s="13">
        <v>1150.45</v>
      </c>
      <c r="S167" s="15">
        <v>479.43</v>
      </c>
      <c r="T167" s="15">
        <v>708.75</v>
      </c>
      <c r="U167" s="15">
        <v>708.75</v>
      </c>
      <c r="V167" s="15">
        <v>708.75</v>
      </c>
      <c r="W167" s="15">
        <v>745.2</v>
      </c>
      <c r="X167" s="15">
        <v>745.2</v>
      </c>
      <c r="Y167" s="15">
        <v>745.2</v>
      </c>
      <c r="Z167" s="15">
        <v>1197.19</v>
      </c>
      <c r="AA167" s="15">
        <v>745.2</v>
      </c>
      <c r="AB167" s="15">
        <v>745.2</v>
      </c>
      <c r="AC167" s="9">
        <f t="shared" si="13"/>
        <v>9909.44</v>
      </c>
      <c r="AD167" s="15"/>
      <c r="AE167" s="9"/>
      <c r="AF167" s="9">
        <f t="shared" si="14"/>
        <v>4257.460000000005</v>
      </c>
    </row>
    <row r="168" spans="1:32" ht="12.75">
      <c r="A168" s="7">
        <v>164</v>
      </c>
      <c r="B168" s="7" t="s">
        <v>128</v>
      </c>
      <c r="C168" s="15">
        <v>709.8</v>
      </c>
      <c r="D168" s="15">
        <v>29398.17</v>
      </c>
      <c r="E168" s="13">
        <v>15.39</v>
      </c>
      <c r="F168" s="13">
        <v>16.24</v>
      </c>
      <c r="G168" s="13">
        <v>3.14</v>
      </c>
      <c r="H168" s="13">
        <v>3.38</v>
      </c>
      <c r="I168" s="13">
        <v>1.16</v>
      </c>
      <c r="J168" s="13">
        <v>1.2</v>
      </c>
      <c r="K168" s="13">
        <v>2.36</v>
      </c>
      <c r="L168" s="13">
        <v>2.48</v>
      </c>
      <c r="M168" s="13">
        <f t="shared" si="10"/>
        <v>107.46000000000001</v>
      </c>
      <c r="N168" s="13">
        <f t="shared" si="11"/>
        <v>76275.10800000001</v>
      </c>
      <c r="O168" s="13">
        <v>46876.94</v>
      </c>
      <c r="P168" s="8">
        <f t="shared" si="12"/>
        <v>29398.168000000005</v>
      </c>
      <c r="Q168" s="13">
        <v>3883</v>
      </c>
      <c r="R168" s="13">
        <v>5191.5</v>
      </c>
      <c r="S168" s="15">
        <v>2401.36</v>
      </c>
      <c r="T168" s="15">
        <v>2965.96</v>
      </c>
      <c r="U168" s="15">
        <v>10784.21</v>
      </c>
      <c r="V168" s="15">
        <v>3326.9</v>
      </c>
      <c r="W168" s="15">
        <v>24085.91</v>
      </c>
      <c r="X168" s="15">
        <v>11129.89</v>
      </c>
      <c r="Y168" s="15">
        <v>23709.62</v>
      </c>
      <c r="Z168" s="15">
        <v>32312.55</v>
      </c>
      <c r="AA168" s="15">
        <v>3115.02</v>
      </c>
      <c r="AB168" s="15">
        <v>4073.508</v>
      </c>
      <c r="AC168" s="9">
        <f t="shared" si="13"/>
        <v>126979.428</v>
      </c>
      <c r="AD168" s="15"/>
      <c r="AE168" s="9"/>
      <c r="AF168" s="9">
        <f t="shared" si="14"/>
        <v>-97581.26</v>
      </c>
    </row>
    <row r="169" spans="1:32" ht="12.75">
      <c r="A169" s="7">
        <v>165</v>
      </c>
      <c r="B169" s="7" t="s">
        <v>129</v>
      </c>
      <c r="C169" s="15">
        <v>5562.3</v>
      </c>
      <c r="D169" s="15">
        <v>629733.27</v>
      </c>
      <c r="E169" s="13">
        <v>14.14</v>
      </c>
      <c r="F169" s="13">
        <v>14.86</v>
      </c>
      <c r="G169" s="13"/>
      <c r="H169" s="13"/>
      <c r="I169" s="13">
        <v>1.16</v>
      </c>
      <c r="J169" s="13">
        <v>1.2</v>
      </c>
      <c r="K169" s="13">
        <v>2.36</v>
      </c>
      <c r="L169" s="13">
        <v>2.48</v>
      </c>
      <c r="M169" s="13">
        <f t="shared" si="10"/>
        <v>130.8</v>
      </c>
      <c r="N169" s="13">
        <f t="shared" si="11"/>
        <v>727548.8400000001</v>
      </c>
      <c r="O169" s="13">
        <v>97815.57</v>
      </c>
      <c r="P169" s="8">
        <f t="shared" si="12"/>
        <v>629733.27</v>
      </c>
      <c r="Q169" s="13">
        <v>45826.37</v>
      </c>
      <c r="R169" s="13">
        <v>54173.365</v>
      </c>
      <c r="S169" s="15">
        <v>148052.575</v>
      </c>
      <c r="T169" s="15">
        <v>318408.5</v>
      </c>
      <c r="U169" s="15">
        <v>167811.56</v>
      </c>
      <c r="V169" s="15">
        <v>151220.19</v>
      </c>
      <c r="W169" s="15">
        <v>55646.84</v>
      </c>
      <c r="X169" s="15">
        <v>83571.9</v>
      </c>
      <c r="Y169" s="15">
        <v>94090.25</v>
      </c>
      <c r="Z169" s="15">
        <v>59254.93</v>
      </c>
      <c r="AA169" s="15">
        <v>47337.98</v>
      </c>
      <c r="AB169" s="15">
        <v>31792.748</v>
      </c>
      <c r="AC169" s="9">
        <f t="shared" si="13"/>
        <v>1257187.2079999999</v>
      </c>
      <c r="AD169" s="15">
        <f>2435+3106+10*200+188+280+240*4+240*5+237.5+2080+4372</f>
        <v>16858.5</v>
      </c>
      <c r="AE169" s="9"/>
      <c r="AF169" s="9">
        <f t="shared" si="14"/>
        <v>-644312.4379999998</v>
      </c>
    </row>
    <row r="170" spans="1:32" ht="12.75">
      <c r="A170" s="7">
        <v>166</v>
      </c>
      <c r="B170" s="7" t="s">
        <v>130</v>
      </c>
      <c r="C170" s="15">
        <v>3536.8</v>
      </c>
      <c r="D170" s="15">
        <v>447971.09</v>
      </c>
      <c r="E170" s="13">
        <v>13.81</v>
      </c>
      <c r="F170" s="13">
        <v>14.5</v>
      </c>
      <c r="G170" s="13"/>
      <c r="H170" s="13"/>
      <c r="I170" s="13">
        <v>1.16</v>
      </c>
      <c r="J170" s="13">
        <v>1.2</v>
      </c>
      <c r="K170" s="13">
        <v>2.36</v>
      </c>
      <c r="L170" s="13">
        <v>2.48</v>
      </c>
      <c r="M170" s="13">
        <f t="shared" si="10"/>
        <v>126.66000000000003</v>
      </c>
      <c r="N170" s="13">
        <f t="shared" si="11"/>
        <v>447971.0880000001</v>
      </c>
      <c r="O170" s="13"/>
      <c r="P170" s="8">
        <f t="shared" si="12"/>
        <v>447971.0880000001</v>
      </c>
      <c r="Q170" s="13">
        <v>23986.1</v>
      </c>
      <c r="R170" s="13">
        <v>22019.97</v>
      </c>
      <c r="S170" s="15">
        <v>19624.29</v>
      </c>
      <c r="T170" s="15">
        <v>23484.5</v>
      </c>
      <c r="U170" s="15">
        <v>19443.72</v>
      </c>
      <c r="V170" s="15">
        <v>37150.26</v>
      </c>
      <c r="W170" s="15">
        <v>71774.17</v>
      </c>
      <c r="X170" s="15">
        <v>20536.54</v>
      </c>
      <c r="Y170" s="15">
        <v>37244.09</v>
      </c>
      <c r="Z170" s="15">
        <v>18604.57</v>
      </c>
      <c r="AA170" s="15">
        <v>21437</v>
      </c>
      <c r="AB170" s="15">
        <v>17660.128</v>
      </c>
      <c r="AC170" s="9">
        <f t="shared" si="13"/>
        <v>332965.33800000005</v>
      </c>
      <c r="AD170" s="15"/>
      <c r="AE170" s="9"/>
      <c r="AF170" s="9">
        <f t="shared" si="14"/>
        <v>115005.75000000006</v>
      </c>
    </row>
    <row r="171" spans="1:32" ht="12.75">
      <c r="A171" s="7">
        <v>167</v>
      </c>
      <c r="B171" s="10" t="s">
        <v>120</v>
      </c>
      <c r="C171" s="15">
        <v>146.7</v>
      </c>
      <c r="D171" s="15">
        <v>3159.92</v>
      </c>
      <c r="E171" s="13">
        <v>5.27</v>
      </c>
      <c r="F171" s="13">
        <v>5.52</v>
      </c>
      <c r="G171" s="13"/>
      <c r="H171" s="13"/>
      <c r="I171" s="13">
        <v>1.16</v>
      </c>
      <c r="J171" s="13">
        <v>1.2</v>
      </c>
      <c r="K171" s="13">
        <v>2.36</v>
      </c>
      <c r="L171" s="13">
        <v>2.48</v>
      </c>
      <c r="M171" s="13">
        <f t="shared" si="10"/>
        <v>21.54</v>
      </c>
      <c r="N171" s="13">
        <f t="shared" si="11"/>
        <v>3159.9179999999997</v>
      </c>
      <c r="O171" s="13"/>
      <c r="P171" s="8">
        <f t="shared" si="12"/>
        <v>3159.9179999999997</v>
      </c>
      <c r="Q171" s="13">
        <v>256.73</v>
      </c>
      <c r="R171" s="13">
        <v>256.725</v>
      </c>
      <c r="S171" s="15">
        <v>256.725</v>
      </c>
      <c r="T171" s="15">
        <v>256.73</v>
      </c>
      <c r="U171" s="15">
        <v>256.73</v>
      </c>
      <c r="V171" s="15">
        <v>256.73</v>
      </c>
      <c r="W171" s="15">
        <v>269.93</v>
      </c>
      <c r="X171" s="15">
        <v>269.93</v>
      </c>
      <c r="Y171" s="15">
        <v>269.93</v>
      </c>
      <c r="Z171" s="15">
        <v>269.93</v>
      </c>
      <c r="AA171" s="15">
        <v>269.93</v>
      </c>
      <c r="AB171" s="15">
        <v>269.928</v>
      </c>
      <c r="AC171" s="9">
        <f t="shared" si="13"/>
        <v>3159.9479999999994</v>
      </c>
      <c r="AD171" s="15"/>
      <c r="AE171" s="9"/>
      <c r="AF171" s="9">
        <f t="shared" si="14"/>
        <v>-0.02999999999974534</v>
      </c>
    </row>
    <row r="172" spans="1:32" ht="12.75">
      <c r="A172" s="7">
        <v>168</v>
      </c>
      <c r="B172" s="10" t="s">
        <v>110</v>
      </c>
      <c r="C172" s="15">
        <v>330.4</v>
      </c>
      <c r="D172" s="15">
        <v>7116.82</v>
      </c>
      <c r="E172" s="13">
        <v>5.27</v>
      </c>
      <c r="F172" s="13">
        <v>5.52</v>
      </c>
      <c r="G172" s="13"/>
      <c r="H172" s="13"/>
      <c r="I172" s="13">
        <v>1.16</v>
      </c>
      <c r="J172" s="13">
        <v>1.2</v>
      </c>
      <c r="K172" s="13">
        <v>2.36</v>
      </c>
      <c r="L172" s="13">
        <v>2.48</v>
      </c>
      <c r="M172" s="13">
        <f t="shared" si="10"/>
        <v>21.54</v>
      </c>
      <c r="N172" s="13">
        <f t="shared" si="11"/>
        <v>7116.815999999999</v>
      </c>
      <c r="O172" s="13"/>
      <c r="P172" s="8">
        <f t="shared" si="12"/>
        <v>7116.815999999999</v>
      </c>
      <c r="Q172" s="13">
        <v>578.2</v>
      </c>
      <c r="R172" s="13">
        <v>578.2</v>
      </c>
      <c r="S172" s="15">
        <v>578.2</v>
      </c>
      <c r="T172" s="15">
        <v>578.2</v>
      </c>
      <c r="U172" s="15">
        <v>578.2</v>
      </c>
      <c r="V172" s="15">
        <v>578.2</v>
      </c>
      <c r="W172" s="15">
        <v>607.94</v>
      </c>
      <c r="X172" s="15">
        <v>607.94</v>
      </c>
      <c r="Y172" s="15">
        <v>607.94</v>
      </c>
      <c r="Z172" s="15">
        <v>607.94</v>
      </c>
      <c r="AA172" s="15">
        <v>607.94</v>
      </c>
      <c r="AB172" s="15">
        <v>607.936</v>
      </c>
      <c r="AC172" s="9">
        <f t="shared" si="13"/>
        <v>7116.836000000001</v>
      </c>
      <c r="AD172" s="15"/>
      <c r="AE172" s="9"/>
      <c r="AF172" s="9">
        <f t="shared" si="14"/>
        <v>-0.020000000002255547</v>
      </c>
    </row>
    <row r="173" spans="1:32" ht="12.75">
      <c r="A173" s="7">
        <v>169</v>
      </c>
      <c r="B173" s="10" t="s">
        <v>111</v>
      </c>
      <c r="C173" s="15">
        <v>506.5</v>
      </c>
      <c r="D173" s="15">
        <v>10910.01</v>
      </c>
      <c r="E173" s="13">
        <v>5.27</v>
      </c>
      <c r="F173" s="13">
        <v>5.52</v>
      </c>
      <c r="G173" s="13"/>
      <c r="H173" s="13"/>
      <c r="I173" s="13">
        <v>1.16</v>
      </c>
      <c r="J173" s="13">
        <v>1.2</v>
      </c>
      <c r="K173" s="13">
        <v>2.36</v>
      </c>
      <c r="L173" s="13">
        <v>2.48</v>
      </c>
      <c r="M173" s="13">
        <f t="shared" si="10"/>
        <v>21.54</v>
      </c>
      <c r="N173" s="13">
        <f t="shared" si="11"/>
        <v>10910.01</v>
      </c>
      <c r="O173" s="13"/>
      <c r="P173" s="8">
        <f t="shared" si="12"/>
        <v>10910.01</v>
      </c>
      <c r="Q173" s="13">
        <v>886.38</v>
      </c>
      <c r="R173" s="13">
        <v>886.375</v>
      </c>
      <c r="S173" s="15">
        <v>886.375</v>
      </c>
      <c r="T173" s="15">
        <v>886.38</v>
      </c>
      <c r="U173" s="15">
        <v>886.38</v>
      </c>
      <c r="V173" s="15">
        <v>886.38</v>
      </c>
      <c r="W173" s="15">
        <v>931.96</v>
      </c>
      <c r="X173" s="15">
        <v>931.96</v>
      </c>
      <c r="Y173" s="15">
        <v>931.96</v>
      </c>
      <c r="Z173" s="15">
        <v>931.96</v>
      </c>
      <c r="AA173" s="15">
        <v>931.96</v>
      </c>
      <c r="AB173" s="15">
        <v>931.96</v>
      </c>
      <c r="AC173" s="9">
        <f t="shared" si="13"/>
        <v>10910.029999999999</v>
      </c>
      <c r="AD173" s="15"/>
      <c r="AE173" s="9"/>
      <c r="AF173" s="9">
        <f t="shared" si="14"/>
        <v>-0.019999999998617568</v>
      </c>
    </row>
    <row r="174" spans="1:32" ht="12.75">
      <c r="A174" s="7">
        <v>170</v>
      </c>
      <c r="B174" s="10" t="s">
        <v>112</v>
      </c>
      <c r="C174" s="15">
        <v>529.1</v>
      </c>
      <c r="D174" s="15">
        <v>11396.81</v>
      </c>
      <c r="E174" s="13">
        <v>5.27</v>
      </c>
      <c r="F174" s="13">
        <v>5.52</v>
      </c>
      <c r="G174" s="13"/>
      <c r="H174" s="13"/>
      <c r="I174" s="13">
        <v>1.16</v>
      </c>
      <c r="J174" s="13">
        <v>1.2</v>
      </c>
      <c r="K174" s="13">
        <v>2.36</v>
      </c>
      <c r="L174" s="13">
        <v>2.48</v>
      </c>
      <c r="M174" s="13">
        <f t="shared" si="10"/>
        <v>21.54</v>
      </c>
      <c r="N174" s="13">
        <f t="shared" si="11"/>
        <v>11396.814</v>
      </c>
      <c r="O174" s="13"/>
      <c r="P174" s="8">
        <f t="shared" si="12"/>
        <v>11396.814</v>
      </c>
      <c r="Q174" s="13">
        <v>925.93</v>
      </c>
      <c r="R174" s="13">
        <v>925.925</v>
      </c>
      <c r="S174" s="15">
        <v>925.925</v>
      </c>
      <c r="T174" s="15">
        <v>925.93</v>
      </c>
      <c r="U174" s="15">
        <v>925.93</v>
      </c>
      <c r="V174" s="15">
        <v>925.93</v>
      </c>
      <c r="W174" s="15">
        <v>973.54</v>
      </c>
      <c r="X174" s="15">
        <v>973.54</v>
      </c>
      <c r="Y174" s="15">
        <v>973.54</v>
      </c>
      <c r="Z174" s="15">
        <v>973.54</v>
      </c>
      <c r="AA174" s="15">
        <v>973.54</v>
      </c>
      <c r="AB174" s="15">
        <v>973.544</v>
      </c>
      <c r="AC174" s="9">
        <f t="shared" si="13"/>
        <v>11396.814</v>
      </c>
      <c r="AD174" s="15"/>
      <c r="AE174" s="9"/>
      <c r="AF174" s="9">
        <f t="shared" si="14"/>
        <v>0</v>
      </c>
    </row>
    <row r="175" spans="1:32" ht="12.75">
      <c r="A175" s="7">
        <v>171</v>
      </c>
      <c r="B175" s="7" t="s">
        <v>113</v>
      </c>
      <c r="C175" s="15">
        <v>479.1</v>
      </c>
      <c r="D175" s="15">
        <v>35567.64</v>
      </c>
      <c r="E175" s="13">
        <v>10.86</v>
      </c>
      <c r="F175" s="13">
        <v>11.4</v>
      </c>
      <c r="G175" s="13"/>
      <c r="H175" s="13"/>
      <c r="I175" s="13">
        <v>1.16</v>
      </c>
      <c r="J175" s="13">
        <v>1.2</v>
      </c>
      <c r="K175" s="13">
        <v>2.36</v>
      </c>
      <c r="L175" s="13">
        <v>2.48</v>
      </c>
      <c r="M175" s="13">
        <f t="shared" si="10"/>
        <v>90.36000000000001</v>
      </c>
      <c r="N175" s="13">
        <f t="shared" si="11"/>
        <v>43291.47600000001</v>
      </c>
      <c r="O175" s="13">
        <v>7723.84</v>
      </c>
      <c r="P175" s="8">
        <f t="shared" si="12"/>
        <v>35567.63600000001</v>
      </c>
      <c r="Q175" s="13">
        <v>1251.47</v>
      </c>
      <c r="R175" s="13">
        <v>1000.675</v>
      </c>
      <c r="S175" s="15">
        <v>1230.445</v>
      </c>
      <c r="T175" s="15">
        <v>1000.68</v>
      </c>
      <c r="U175" s="15">
        <v>1230.45</v>
      </c>
      <c r="V175" s="15">
        <v>1591.39</v>
      </c>
      <c r="W175" s="15">
        <v>10164.53</v>
      </c>
      <c r="X175" s="15">
        <v>2016.68</v>
      </c>
      <c r="Y175" s="15">
        <v>1273.56</v>
      </c>
      <c r="Z175" s="15">
        <v>3551.32</v>
      </c>
      <c r="AA175" s="15">
        <v>1043.79</v>
      </c>
      <c r="AB175" s="15">
        <v>1043.794</v>
      </c>
      <c r="AC175" s="9">
        <f t="shared" si="13"/>
        <v>26398.784000000003</v>
      </c>
      <c r="AD175" s="15"/>
      <c r="AE175" s="9"/>
      <c r="AF175" s="9">
        <f t="shared" si="14"/>
        <v>9168.85200000001</v>
      </c>
    </row>
    <row r="176" spans="1:32" ht="12.75">
      <c r="A176" s="7">
        <v>172</v>
      </c>
      <c r="B176" s="7" t="s">
        <v>114</v>
      </c>
      <c r="C176" s="15">
        <v>5964.8</v>
      </c>
      <c r="D176" s="15">
        <v>631123.69</v>
      </c>
      <c r="E176" s="13">
        <v>14.12</v>
      </c>
      <c r="F176" s="13">
        <v>14.84</v>
      </c>
      <c r="G176" s="13"/>
      <c r="H176" s="13"/>
      <c r="I176" s="13">
        <v>1.16</v>
      </c>
      <c r="J176" s="13">
        <v>1.2</v>
      </c>
      <c r="K176" s="13">
        <v>2.36</v>
      </c>
      <c r="L176" s="13">
        <v>2.48</v>
      </c>
      <c r="M176" s="13">
        <f t="shared" si="10"/>
        <v>130.56</v>
      </c>
      <c r="N176" s="13">
        <f t="shared" si="11"/>
        <v>778764.2880000001</v>
      </c>
      <c r="O176" s="13">
        <v>147640.6</v>
      </c>
      <c r="P176" s="8">
        <f t="shared" si="12"/>
        <v>631123.6880000001</v>
      </c>
      <c r="Q176" s="13">
        <v>59809.45</v>
      </c>
      <c r="R176" s="13">
        <v>57360.33</v>
      </c>
      <c r="S176" s="15">
        <v>87552.02</v>
      </c>
      <c r="T176" s="15">
        <v>54488.88</v>
      </c>
      <c r="U176" s="15">
        <v>152965.89</v>
      </c>
      <c r="V176" s="15">
        <v>106526.41</v>
      </c>
      <c r="W176" s="15">
        <v>44724.86</v>
      </c>
      <c r="X176" s="15">
        <v>51709.97</v>
      </c>
      <c r="Y176" s="15">
        <v>45409.25</v>
      </c>
      <c r="Z176" s="15">
        <v>41473.3</v>
      </c>
      <c r="AA176" s="15">
        <v>37728.22</v>
      </c>
      <c r="AB176" s="15">
        <v>41472.948</v>
      </c>
      <c r="AC176" s="9">
        <f t="shared" si="13"/>
        <v>781221.5279999999</v>
      </c>
      <c r="AD176" s="15">
        <f>787.93</f>
        <v>787.93</v>
      </c>
      <c r="AE176" s="9"/>
      <c r="AF176" s="9">
        <f t="shared" si="14"/>
        <v>-150885.76999999984</v>
      </c>
    </row>
    <row r="177" spans="1:32" ht="12.75">
      <c r="A177" s="7">
        <v>173</v>
      </c>
      <c r="B177" s="7" t="s">
        <v>115</v>
      </c>
      <c r="C177" s="15">
        <v>980.7</v>
      </c>
      <c r="D177" s="15">
        <v>55397.45</v>
      </c>
      <c r="E177" s="13">
        <v>14.53</v>
      </c>
      <c r="F177" s="13">
        <v>15.27</v>
      </c>
      <c r="G177" s="13"/>
      <c r="H177" s="13"/>
      <c r="I177" s="13">
        <v>1.16</v>
      </c>
      <c r="J177" s="13">
        <v>1.2</v>
      </c>
      <c r="K177" s="13">
        <v>2.36</v>
      </c>
      <c r="L177" s="13">
        <v>2.48</v>
      </c>
      <c r="M177" s="13">
        <f t="shared" si="10"/>
        <v>135.6</v>
      </c>
      <c r="N177" s="13">
        <f t="shared" si="11"/>
        <v>132982.92</v>
      </c>
      <c r="O177" s="13">
        <v>77585.47</v>
      </c>
      <c r="P177" s="8">
        <f t="shared" si="12"/>
        <v>55397.45000000001</v>
      </c>
      <c r="Q177" s="13">
        <v>10296.32</v>
      </c>
      <c r="R177" s="13">
        <v>11954.085</v>
      </c>
      <c r="S177" s="15">
        <v>21695.705</v>
      </c>
      <c r="T177" s="15">
        <v>10258.19</v>
      </c>
      <c r="U177" s="15">
        <v>11404.8</v>
      </c>
      <c r="V177" s="15">
        <v>18831.11</v>
      </c>
      <c r="W177" s="15">
        <v>16575.28</v>
      </c>
      <c r="X177" s="15">
        <v>9094.65</v>
      </c>
      <c r="Y177" s="15">
        <v>8635.63</v>
      </c>
      <c r="Z177" s="15">
        <v>9280.44</v>
      </c>
      <c r="AA177" s="15">
        <v>9580.99</v>
      </c>
      <c r="AB177" s="15">
        <v>6988.382</v>
      </c>
      <c r="AC177" s="9">
        <f t="shared" si="13"/>
        <v>144595.58200000002</v>
      </c>
      <c r="AD177" s="15"/>
      <c r="AE177" s="9"/>
      <c r="AF177" s="9">
        <f t="shared" si="14"/>
        <v>-89198.13200000001</v>
      </c>
    </row>
    <row r="178" spans="1:32" ht="12.75">
      <c r="A178" s="7">
        <v>174</v>
      </c>
      <c r="B178" s="7" t="s">
        <v>116</v>
      </c>
      <c r="C178" s="15">
        <v>4571</v>
      </c>
      <c r="D178" s="15">
        <v>461575.4</v>
      </c>
      <c r="E178" s="13">
        <v>13.73</v>
      </c>
      <c r="F178" s="13">
        <v>14.42</v>
      </c>
      <c r="G178" s="13"/>
      <c r="H178" s="13"/>
      <c r="I178" s="13">
        <v>1.16</v>
      </c>
      <c r="J178" s="13">
        <v>1.2</v>
      </c>
      <c r="K178" s="13">
        <v>2.36</v>
      </c>
      <c r="L178" s="13">
        <v>2.48</v>
      </c>
      <c r="M178" s="13">
        <f t="shared" si="10"/>
        <v>125.69999999999999</v>
      </c>
      <c r="N178" s="13">
        <f t="shared" si="11"/>
        <v>574574.7</v>
      </c>
      <c r="O178" s="13">
        <v>112999.3</v>
      </c>
      <c r="P178" s="8">
        <f t="shared" si="12"/>
        <v>461575.39999999997</v>
      </c>
      <c r="Q178" s="13">
        <v>31788.5</v>
      </c>
      <c r="R178" s="13">
        <v>28023.785</v>
      </c>
      <c r="S178" s="15">
        <v>40916.98</v>
      </c>
      <c r="T178" s="15">
        <v>25718.49</v>
      </c>
      <c r="U178" s="15">
        <v>149998.02</v>
      </c>
      <c r="V178" s="15">
        <v>55197.84</v>
      </c>
      <c r="W178" s="15">
        <v>33557.97</v>
      </c>
      <c r="X178" s="15">
        <v>31709.01</v>
      </c>
      <c r="Y178" s="15">
        <v>46728.39</v>
      </c>
      <c r="Z178" s="15">
        <v>57592.76</v>
      </c>
      <c r="AA178" s="15">
        <v>34225.84</v>
      </c>
      <c r="AB178" s="15">
        <v>31089.424</v>
      </c>
      <c r="AC178" s="9">
        <f t="shared" si="13"/>
        <v>566547.009</v>
      </c>
      <c r="AD178" s="15"/>
      <c r="AE178" s="9">
        <v>350</v>
      </c>
      <c r="AF178" s="9">
        <f t="shared" si="14"/>
        <v>-105321.609</v>
      </c>
    </row>
    <row r="179" spans="1:32" ht="12.75">
      <c r="A179" s="7">
        <v>175</v>
      </c>
      <c r="B179" s="7" t="s">
        <v>117</v>
      </c>
      <c r="C179" s="15">
        <v>4509.6</v>
      </c>
      <c r="D179" s="15">
        <v>377101.12</v>
      </c>
      <c r="E179" s="13">
        <v>13.73</v>
      </c>
      <c r="F179" s="13">
        <v>14.42</v>
      </c>
      <c r="G179" s="13"/>
      <c r="H179" s="13"/>
      <c r="I179" s="13">
        <v>1.16</v>
      </c>
      <c r="J179" s="13">
        <v>1.2</v>
      </c>
      <c r="K179" s="13">
        <v>2.36</v>
      </c>
      <c r="L179" s="13">
        <v>2.48</v>
      </c>
      <c r="M179" s="13">
        <f t="shared" si="10"/>
        <v>125.69999999999999</v>
      </c>
      <c r="N179" s="13">
        <f t="shared" si="11"/>
        <v>566856.72</v>
      </c>
      <c r="O179" s="13">
        <v>189755.6</v>
      </c>
      <c r="P179" s="8">
        <f t="shared" si="12"/>
        <v>377101.12</v>
      </c>
      <c r="Q179" s="13">
        <v>35870.98</v>
      </c>
      <c r="R179" s="13">
        <v>28362.19</v>
      </c>
      <c r="S179" s="15">
        <v>32536.85</v>
      </c>
      <c r="T179" s="15">
        <v>28032.6</v>
      </c>
      <c r="U179" s="15">
        <v>54264.77</v>
      </c>
      <c r="V179" s="15">
        <v>33384.02</v>
      </c>
      <c r="W179" s="15">
        <v>81274.13</v>
      </c>
      <c r="X179" s="15">
        <v>40673.87</v>
      </c>
      <c r="Y179" s="15">
        <v>46538.72</v>
      </c>
      <c r="Z179" s="15">
        <v>35100.7</v>
      </c>
      <c r="AA179" s="15">
        <v>32278.71</v>
      </c>
      <c r="AB179" s="15">
        <v>34082.276</v>
      </c>
      <c r="AC179" s="9">
        <f t="shared" si="13"/>
        <v>482399.81600000005</v>
      </c>
      <c r="AD179" s="15"/>
      <c r="AE179" s="9"/>
      <c r="AF179" s="9">
        <f t="shared" si="14"/>
        <v>-105298.69600000005</v>
      </c>
    </row>
    <row r="180" spans="1:32" ht="12.75">
      <c r="A180" s="7">
        <v>176</v>
      </c>
      <c r="B180" s="7" t="s">
        <v>118</v>
      </c>
      <c r="C180" s="15">
        <v>5240.9</v>
      </c>
      <c r="D180" s="15">
        <v>532920.98</v>
      </c>
      <c r="E180" s="13">
        <v>13.96</v>
      </c>
      <c r="F180" s="13">
        <v>14.68</v>
      </c>
      <c r="G180" s="13"/>
      <c r="H180" s="13"/>
      <c r="I180" s="13">
        <v>1.16</v>
      </c>
      <c r="J180" s="13">
        <v>1.2</v>
      </c>
      <c r="K180" s="13">
        <v>2.36</v>
      </c>
      <c r="L180" s="13">
        <v>2.48</v>
      </c>
      <c r="M180" s="13">
        <f t="shared" si="10"/>
        <v>128.64000000000001</v>
      </c>
      <c r="N180" s="13">
        <f t="shared" si="11"/>
        <v>674189.376</v>
      </c>
      <c r="O180" s="13">
        <v>141268.4</v>
      </c>
      <c r="P180" s="8">
        <f t="shared" si="12"/>
        <v>532920.976</v>
      </c>
      <c r="Q180" s="13">
        <v>51117.97</v>
      </c>
      <c r="R180" s="13">
        <v>39154.235</v>
      </c>
      <c r="S180" s="15">
        <v>78365.155</v>
      </c>
      <c r="T180" s="15">
        <v>50453.34</v>
      </c>
      <c r="U180" s="15">
        <v>38342.05</v>
      </c>
      <c r="V180" s="15">
        <v>58689.41</v>
      </c>
      <c r="W180" s="15">
        <v>83143.34</v>
      </c>
      <c r="X180" s="15">
        <v>34418.18</v>
      </c>
      <c r="Y180" s="15">
        <v>38398.54</v>
      </c>
      <c r="Z180" s="15">
        <v>42408.98</v>
      </c>
      <c r="AA180" s="15">
        <v>38165.21</v>
      </c>
      <c r="AB180" s="15">
        <v>46172.914</v>
      </c>
      <c r="AC180" s="9">
        <f t="shared" si="13"/>
        <v>598829.3239999999</v>
      </c>
      <c r="AD180" s="15"/>
      <c r="AE180" s="9"/>
      <c r="AF180" s="9">
        <f t="shared" si="14"/>
        <v>-65908.34799999988</v>
      </c>
    </row>
    <row r="181" spans="1:32" ht="12.75">
      <c r="A181" s="7">
        <v>177</v>
      </c>
      <c r="B181" s="7" t="s">
        <v>389</v>
      </c>
      <c r="C181" s="15">
        <v>2520.5</v>
      </c>
      <c r="D181" s="15">
        <v>325900.65</v>
      </c>
      <c r="E181" s="13">
        <v>14.02</v>
      </c>
      <c r="F181" s="13">
        <v>14.73</v>
      </c>
      <c r="G181" s="13"/>
      <c r="H181" s="13"/>
      <c r="I181" s="13">
        <v>1.16</v>
      </c>
      <c r="J181" s="13">
        <v>1.2</v>
      </c>
      <c r="K181" s="13">
        <v>2.36</v>
      </c>
      <c r="L181" s="13">
        <v>2.48</v>
      </c>
      <c r="M181" s="13">
        <f t="shared" si="10"/>
        <v>129.3</v>
      </c>
      <c r="N181" s="13">
        <f t="shared" si="11"/>
        <v>325900.65</v>
      </c>
      <c r="O181" s="13"/>
      <c r="P181" s="8">
        <f t="shared" si="12"/>
        <v>325900.65</v>
      </c>
      <c r="Q181" s="13">
        <v>21046.33</v>
      </c>
      <c r="R181" s="13">
        <v>22443.855</v>
      </c>
      <c r="S181" s="15">
        <v>34134.305</v>
      </c>
      <c r="T181" s="15">
        <v>19393.88</v>
      </c>
      <c r="U181" s="15">
        <v>33593.87</v>
      </c>
      <c r="V181" s="15">
        <v>18578.1</v>
      </c>
      <c r="W181" s="15">
        <v>10647.53</v>
      </c>
      <c r="X181" s="15">
        <v>11507.69</v>
      </c>
      <c r="Y181" s="15">
        <v>17032.66</v>
      </c>
      <c r="Z181" s="15">
        <v>17282.52</v>
      </c>
      <c r="AA181" s="15">
        <v>11667.71</v>
      </c>
      <c r="AB181" s="15">
        <v>13090.31</v>
      </c>
      <c r="AC181" s="9">
        <f t="shared" si="13"/>
        <v>230418.75999999998</v>
      </c>
      <c r="AD181" s="15"/>
      <c r="AE181" s="9"/>
      <c r="AF181" s="9">
        <f t="shared" si="14"/>
        <v>95481.89000000004</v>
      </c>
    </row>
    <row r="182" spans="1:32" ht="12.75">
      <c r="A182" s="7">
        <v>178</v>
      </c>
      <c r="B182" s="7" t="s">
        <v>119</v>
      </c>
      <c r="C182" s="15">
        <v>6039.1</v>
      </c>
      <c r="D182" s="15">
        <v>784841.44</v>
      </c>
      <c r="E182" s="13">
        <v>14.07</v>
      </c>
      <c r="F182" s="13">
        <v>14.79</v>
      </c>
      <c r="G182" s="13"/>
      <c r="H182" s="13"/>
      <c r="I182" s="13">
        <v>1.16</v>
      </c>
      <c r="J182" s="13">
        <v>1.2</v>
      </c>
      <c r="K182" s="13">
        <v>2.36</v>
      </c>
      <c r="L182" s="13">
        <v>2.48</v>
      </c>
      <c r="M182" s="13">
        <f t="shared" si="10"/>
        <v>129.96</v>
      </c>
      <c r="N182" s="13">
        <f t="shared" si="11"/>
        <v>784841.4360000001</v>
      </c>
      <c r="O182" s="13"/>
      <c r="P182" s="8">
        <f t="shared" si="12"/>
        <v>784841.4360000001</v>
      </c>
      <c r="Q182" s="13">
        <v>46923.98</v>
      </c>
      <c r="R182" s="13">
        <v>43534.685</v>
      </c>
      <c r="S182" s="15">
        <v>62726.795</v>
      </c>
      <c r="T182" s="15">
        <v>38341.61</v>
      </c>
      <c r="U182" s="15">
        <v>36412.44</v>
      </c>
      <c r="V182" s="15">
        <v>49524.1</v>
      </c>
      <c r="W182" s="15">
        <v>59259.11</v>
      </c>
      <c r="X182" s="15">
        <v>35828.14</v>
      </c>
      <c r="Y182" s="15">
        <v>33816.21</v>
      </c>
      <c r="Z182" s="15">
        <v>34109.32</v>
      </c>
      <c r="AA182" s="15">
        <v>41000.08</v>
      </c>
      <c r="AB182" s="15">
        <v>106274.566</v>
      </c>
      <c r="AC182" s="9">
        <f t="shared" si="13"/>
        <v>587751.0360000001</v>
      </c>
      <c r="AD182" s="15">
        <f>230</f>
        <v>230</v>
      </c>
      <c r="AE182" s="9"/>
      <c r="AF182" s="9">
        <f t="shared" si="14"/>
        <v>196860.40000000002</v>
      </c>
    </row>
    <row r="183" spans="1:32" ht="12.75">
      <c r="A183" s="7">
        <v>179</v>
      </c>
      <c r="B183" s="7" t="s">
        <v>75</v>
      </c>
      <c r="C183" s="15">
        <v>619.6</v>
      </c>
      <c r="D183" s="15">
        <v>72939.31</v>
      </c>
      <c r="E183" s="13">
        <v>13.08</v>
      </c>
      <c r="F183" s="13">
        <v>13.74</v>
      </c>
      <c r="G183" s="13"/>
      <c r="H183" s="13"/>
      <c r="I183" s="13">
        <v>1.16</v>
      </c>
      <c r="J183" s="13">
        <v>1.2</v>
      </c>
      <c r="K183" s="13">
        <v>2.36</v>
      </c>
      <c r="L183" s="13">
        <v>2.48</v>
      </c>
      <c r="M183" s="13">
        <f t="shared" si="10"/>
        <v>117.72000000000003</v>
      </c>
      <c r="N183" s="13">
        <f t="shared" si="11"/>
        <v>72939.31200000002</v>
      </c>
      <c r="O183" s="13"/>
      <c r="P183" s="8">
        <f t="shared" si="12"/>
        <v>72939.31200000002</v>
      </c>
      <c r="Q183" s="13">
        <v>5012.55</v>
      </c>
      <c r="R183" s="13">
        <v>7100.58</v>
      </c>
      <c r="S183" s="15">
        <v>4485.45</v>
      </c>
      <c r="T183" s="15">
        <v>4808.89</v>
      </c>
      <c r="U183" s="15">
        <v>4342.74</v>
      </c>
      <c r="V183" s="15">
        <v>4784.72</v>
      </c>
      <c r="W183" s="15">
        <v>4573.26</v>
      </c>
      <c r="X183" s="15">
        <v>4522.81</v>
      </c>
      <c r="Y183" s="15">
        <v>2969.56</v>
      </c>
      <c r="Z183" s="15">
        <v>2739.79</v>
      </c>
      <c r="AA183" s="15">
        <v>2739.79</v>
      </c>
      <c r="AB183" s="15">
        <v>2739.786</v>
      </c>
      <c r="AC183" s="9">
        <f t="shared" si="13"/>
        <v>50819.926</v>
      </c>
      <c r="AD183" s="15"/>
      <c r="AE183" s="9"/>
      <c r="AF183" s="9">
        <f t="shared" si="14"/>
        <v>22119.38600000002</v>
      </c>
    </row>
    <row r="184" spans="1:32" ht="12.75">
      <c r="A184" s="7">
        <v>180</v>
      </c>
      <c r="B184" s="7" t="s">
        <v>76</v>
      </c>
      <c r="C184" s="15">
        <v>473.8</v>
      </c>
      <c r="D184" s="15">
        <v>55775.74</v>
      </c>
      <c r="E184" s="13">
        <v>13.08</v>
      </c>
      <c r="F184" s="13">
        <v>13.74</v>
      </c>
      <c r="G184" s="13"/>
      <c r="H184" s="13"/>
      <c r="I184" s="13">
        <v>1.16</v>
      </c>
      <c r="J184" s="13">
        <v>1.2</v>
      </c>
      <c r="K184" s="13">
        <v>2.36</v>
      </c>
      <c r="L184" s="13">
        <v>2.48</v>
      </c>
      <c r="M184" s="13">
        <f t="shared" si="10"/>
        <v>117.72000000000003</v>
      </c>
      <c r="N184" s="13">
        <f t="shared" si="11"/>
        <v>55775.73600000001</v>
      </c>
      <c r="O184" s="13"/>
      <c r="P184" s="8">
        <f t="shared" si="12"/>
        <v>55775.73600000001</v>
      </c>
      <c r="Q184" s="13">
        <v>2646.64</v>
      </c>
      <c r="R184" s="13">
        <v>2475.46</v>
      </c>
      <c r="S184" s="15">
        <v>2033.76</v>
      </c>
      <c r="T184" s="15">
        <v>2033.76</v>
      </c>
      <c r="U184" s="15">
        <v>2033.76</v>
      </c>
      <c r="V184" s="15">
        <v>2394.7</v>
      </c>
      <c r="W184" s="15">
        <v>2133.26</v>
      </c>
      <c r="X184" s="15">
        <v>4170.13</v>
      </c>
      <c r="Y184" s="15">
        <v>13715.93</v>
      </c>
      <c r="Z184" s="15">
        <v>2133.26</v>
      </c>
      <c r="AA184" s="15">
        <v>2133.26</v>
      </c>
      <c r="AB184" s="15">
        <v>2133.258</v>
      </c>
      <c r="AC184" s="9">
        <f t="shared" si="13"/>
        <v>40037.17800000001</v>
      </c>
      <c r="AD184" s="15"/>
      <c r="AE184" s="9"/>
      <c r="AF184" s="9">
        <f t="shared" si="14"/>
        <v>15738.558000000005</v>
      </c>
    </row>
    <row r="185" spans="1:32" ht="12.75">
      <c r="A185" s="7">
        <v>181</v>
      </c>
      <c r="B185" s="10" t="s">
        <v>77</v>
      </c>
      <c r="C185" s="15">
        <v>444.9</v>
      </c>
      <c r="D185" s="15">
        <v>9583.15</v>
      </c>
      <c r="E185" s="13">
        <v>5.27</v>
      </c>
      <c r="F185" s="13">
        <v>5.52</v>
      </c>
      <c r="G185" s="13"/>
      <c r="H185" s="13"/>
      <c r="I185" s="13">
        <v>1.16</v>
      </c>
      <c r="J185" s="13">
        <v>1.2</v>
      </c>
      <c r="K185" s="13">
        <v>2.36</v>
      </c>
      <c r="L185" s="13">
        <v>2.48</v>
      </c>
      <c r="M185" s="13">
        <f t="shared" si="10"/>
        <v>21.54</v>
      </c>
      <c r="N185" s="13">
        <f t="shared" si="11"/>
        <v>9583.145999999999</v>
      </c>
      <c r="O185" s="13"/>
      <c r="P185" s="8">
        <f t="shared" si="12"/>
        <v>9583.145999999999</v>
      </c>
      <c r="Q185" s="13">
        <v>778.58</v>
      </c>
      <c r="R185" s="13">
        <v>778.575</v>
      </c>
      <c r="S185" s="15">
        <v>778.575</v>
      </c>
      <c r="T185" s="15">
        <v>778.58</v>
      </c>
      <c r="U185" s="15">
        <v>778.58</v>
      </c>
      <c r="V185" s="15">
        <v>778.58</v>
      </c>
      <c r="W185" s="15">
        <v>818.62</v>
      </c>
      <c r="X185" s="15">
        <v>818.62</v>
      </c>
      <c r="Y185" s="15">
        <v>818.62</v>
      </c>
      <c r="Z185" s="15">
        <v>818.62</v>
      </c>
      <c r="AA185" s="15">
        <v>818.62</v>
      </c>
      <c r="AB185" s="15">
        <v>818.616</v>
      </c>
      <c r="AC185" s="9">
        <f t="shared" si="13"/>
        <v>9583.186</v>
      </c>
      <c r="AD185" s="15"/>
      <c r="AE185" s="9"/>
      <c r="AF185" s="9">
        <f t="shared" si="14"/>
        <v>-0.040000000000873115</v>
      </c>
    </row>
    <row r="186" spans="1:32" ht="12.75">
      <c r="A186" s="7">
        <v>182</v>
      </c>
      <c r="B186" s="7" t="s">
        <v>78</v>
      </c>
      <c r="C186" s="15">
        <v>3291.3</v>
      </c>
      <c r="D186" s="15">
        <v>414901.28</v>
      </c>
      <c r="E186" s="13">
        <v>13.76</v>
      </c>
      <c r="F186" s="13">
        <v>14.45</v>
      </c>
      <c r="G186" s="13"/>
      <c r="H186" s="13"/>
      <c r="I186" s="13">
        <v>1.16</v>
      </c>
      <c r="J186" s="13">
        <v>1.2</v>
      </c>
      <c r="K186" s="13">
        <v>2.36</v>
      </c>
      <c r="L186" s="13">
        <v>2.48</v>
      </c>
      <c r="M186" s="13">
        <f t="shared" si="10"/>
        <v>126.06</v>
      </c>
      <c r="N186" s="13">
        <f t="shared" si="11"/>
        <v>414901.27800000005</v>
      </c>
      <c r="O186" s="13"/>
      <c r="P186" s="8">
        <f t="shared" si="12"/>
        <v>414901.27800000005</v>
      </c>
      <c r="Q186" s="13">
        <v>24434.23</v>
      </c>
      <c r="R186" s="13">
        <v>14301.005</v>
      </c>
      <c r="S186" s="15">
        <v>45140.235</v>
      </c>
      <c r="T186" s="15">
        <v>29960.75</v>
      </c>
      <c r="U186" s="15">
        <v>24141.23</v>
      </c>
      <c r="V186" s="15">
        <v>53291.78</v>
      </c>
      <c r="W186" s="15">
        <v>50323.71</v>
      </c>
      <c r="X186" s="15">
        <v>20323.91</v>
      </c>
      <c r="Y186" s="15">
        <v>24889.39</v>
      </c>
      <c r="Z186" s="15">
        <v>23499.14</v>
      </c>
      <c r="AA186" s="15">
        <v>29205.61</v>
      </c>
      <c r="AB186" s="15">
        <v>18364.712</v>
      </c>
      <c r="AC186" s="9">
        <f t="shared" si="13"/>
        <v>357875.702</v>
      </c>
      <c r="AD186" s="15">
        <f>73</f>
        <v>73</v>
      </c>
      <c r="AE186" s="9"/>
      <c r="AF186" s="9">
        <f t="shared" si="14"/>
        <v>56952.57600000006</v>
      </c>
    </row>
    <row r="187" spans="1:32" ht="12.75">
      <c r="A187" s="7">
        <v>183</v>
      </c>
      <c r="B187" s="7" t="s">
        <v>79</v>
      </c>
      <c r="C187" s="15">
        <v>403.6</v>
      </c>
      <c r="D187" s="15">
        <v>43399.06</v>
      </c>
      <c r="E187" s="13">
        <v>13.08</v>
      </c>
      <c r="F187" s="13">
        <v>13.74</v>
      </c>
      <c r="G187" s="13"/>
      <c r="H187" s="13"/>
      <c r="I187" s="13">
        <v>1.16</v>
      </c>
      <c r="J187" s="13">
        <v>1.2</v>
      </c>
      <c r="K187" s="13">
        <v>2.36</v>
      </c>
      <c r="L187" s="13">
        <v>2.48</v>
      </c>
      <c r="M187" s="13">
        <f t="shared" si="10"/>
        <v>117.72000000000003</v>
      </c>
      <c r="N187" s="13">
        <f t="shared" si="11"/>
        <v>47511.792000000016</v>
      </c>
      <c r="O187" s="13">
        <v>4112.73</v>
      </c>
      <c r="P187" s="8">
        <f t="shared" si="12"/>
        <v>43399.06200000002</v>
      </c>
      <c r="Q187" s="13">
        <v>2260.32</v>
      </c>
      <c r="R187" s="13">
        <v>1594.22</v>
      </c>
      <c r="S187" s="15">
        <v>1594.22</v>
      </c>
      <c r="T187" s="15">
        <v>4441.05</v>
      </c>
      <c r="U187" s="15">
        <v>12035.4</v>
      </c>
      <c r="V187" s="15">
        <v>1955.16</v>
      </c>
      <c r="W187" s="15">
        <v>1678.98</v>
      </c>
      <c r="X187" s="15">
        <v>2596.93</v>
      </c>
      <c r="Y187" s="15">
        <v>5571.28</v>
      </c>
      <c r="Z187" s="15">
        <v>1678.98</v>
      </c>
      <c r="AA187" s="15">
        <v>4309.35</v>
      </c>
      <c r="AB187" s="15">
        <v>2683.486</v>
      </c>
      <c r="AC187" s="9">
        <f t="shared" si="13"/>
        <v>42399.376</v>
      </c>
      <c r="AD187" s="15"/>
      <c r="AE187" s="9"/>
      <c r="AF187" s="9">
        <f t="shared" si="14"/>
        <v>999.6860000000233</v>
      </c>
    </row>
    <row r="188" spans="1:32" ht="12.75">
      <c r="A188" s="7">
        <v>184</v>
      </c>
      <c r="B188" s="7" t="s">
        <v>80</v>
      </c>
      <c r="C188" s="15">
        <v>4815.9</v>
      </c>
      <c r="D188" s="15">
        <v>595823.15</v>
      </c>
      <c r="E188" s="13">
        <v>13.53</v>
      </c>
      <c r="F188" s="13">
        <v>14.29</v>
      </c>
      <c r="G188" s="13"/>
      <c r="H188" s="13"/>
      <c r="I188" s="13">
        <v>1.16</v>
      </c>
      <c r="J188" s="13">
        <v>1.2</v>
      </c>
      <c r="K188" s="13">
        <v>2.36</v>
      </c>
      <c r="L188" s="13">
        <v>2.48</v>
      </c>
      <c r="M188" s="13">
        <f t="shared" si="10"/>
        <v>123.72000000000003</v>
      </c>
      <c r="N188" s="13">
        <f t="shared" si="11"/>
        <v>595823.148</v>
      </c>
      <c r="O188" s="13"/>
      <c r="P188" s="8">
        <f t="shared" si="12"/>
        <v>595823.148</v>
      </c>
      <c r="Q188" s="13">
        <v>22489.54</v>
      </c>
      <c r="R188" s="13">
        <v>60035.995</v>
      </c>
      <c r="S188" s="15">
        <v>58307.795</v>
      </c>
      <c r="T188" s="15">
        <v>45968.57</v>
      </c>
      <c r="U188" s="15">
        <v>43172.56</v>
      </c>
      <c r="V188" s="15">
        <v>38755.86</v>
      </c>
      <c r="W188" s="15">
        <v>51133.1</v>
      </c>
      <c r="X188" s="15">
        <v>34512.08</v>
      </c>
      <c r="Y188" s="15">
        <v>25528.68</v>
      </c>
      <c r="Z188" s="15">
        <v>25980.43</v>
      </c>
      <c r="AA188" s="15">
        <v>35083.18</v>
      </c>
      <c r="AB188" s="15">
        <v>25503.174</v>
      </c>
      <c r="AC188" s="9">
        <f t="shared" si="13"/>
        <v>466470.964</v>
      </c>
      <c r="AD188" s="15"/>
      <c r="AE188" s="9"/>
      <c r="AF188" s="9">
        <f t="shared" si="14"/>
        <v>129352.18400000007</v>
      </c>
    </row>
    <row r="189" spans="1:32" ht="12.75">
      <c r="A189" s="7">
        <v>185</v>
      </c>
      <c r="B189" s="7" t="s">
        <v>81</v>
      </c>
      <c r="C189" s="15">
        <v>798.2</v>
      </c>
      <c r="D189" s="15">
        <v>57757.75</v>
      </c>
      <c r="E189" s="13">
        <v>9.39</v>
      </c>
      <c r="F189" s="13">
        <v>9.87</v>
      </c>
      <c r="G189" s="13"/>
      <c r="H189" s="13"/>
      <c r="I189" s="13">
        <v>1.16</v>
      </c>
      <c r="J189" s="13">
        <v>1.2</v>
      </c>
      <c r="K189" s="13">
        <v>2.36</v>
      </c>
      <c r="L189" s="13">
        <v>2.48</v>
      </c>
      <c r="M189" s="13">
        <f t="shared" si="10"/>
        <v>72.35999999999999</v>
      </c>
      <c r="N189" s="13">
        <f t="shared" si="11"/>
        <v>57757.75199999999</v>
      </c>
      <c r="O189" s="13"/>
      <c r="P189" s="8">
        <f t="shared" si="12"/>
        <v>57757.75199999999</v>
      </c>
      <c r="Q189" s="13">
        <v>1396.85</v>
      </c>
      <c r="R189" s="13">
        <v>1396.85</v>
      </c>
      <c r="S189" s="15">
        <v>1396.85</v>
      </c>
      <c r="T189" s="15">
        <v>1396.85</v>
      </c>
      <c r="U189" s="15">
        <v>1396.85</v>
      </c>
      <c r="V189" s="15">
        <v>1829.98</v>
      </c>
      <c r="W189" s="15">
        <v>1468.69</v>
      </c>
      <c r="X189" s="15">
        <v>2458.83</v>
      </c>
      <c r="Y189" s="15">
        <v>2086.61</v>
      </c>
      <c r="Z189" s="15">
        <v>1468.69</v>
      </c>
      <c r="AA189" s="15">
        <v>1468.69</v>
      </c>
      <c r="AB189" s="15">
        <v>1468.688</v>
      </c>
      <c r="AC189" s="9">
        <f t="shared" si="13"/>
        <v>19234.428</v>
      </c>
      <c r="AD189" s="15"/>
      <c r="AE189" s="9"/>
      <c r="AF189" s="9">
        <f t="shared" si="14"/>
        <v>38523.32399999999</v>
      </c>
    </row>
    <row r="190" spans="1:32" ht="12.75">
      <c r="A190" s="7">
        <v>186</v>
      </c>
      <c r="B190" s="7" t="s">
        <v>82</v>
      </c>
      <c r="C190" s="15">
        <v>455.8</v>
      </c>
      <c r="D190" s="15">
        <v>22528.97</v>
      </c>
      <c r="E190" s="13">
        <v>12.3</v>
      </c>
      <c r="F190" s="13">
        <v>12.92</v>
      </c>
      <c r="G190" s="13"/>
      <c r="H190" s="13"/>
      <c r="I190" s="13">
        <v>1.16</v>
      </c>
      <c r="J190" s="13">
        <v>1.2</v>
      </c>
      <c r="K190" s="13">
        <v>2.36</v>
      </c>
      <c r="L190" s="13">
        <v>2.48</v>
      </c>
      <c r="M190" s="13">
        <f t="shared" si="10"/>
        <v>108.12</v>
      </c>
      <c r="N190" s="13">
        <f t="shared" si="11"/>
        <v>49281.096000000005</v>
      </c>
      <c r="O190" s="13">
        <v>26752.13</v>
      </c>
      <c r="P190" s="8">
        <f t="shared" si="12"/>
        <v>22528.966000000004</v>
      </c>
      <c r="Q190" s="13">
        <v>1800.41</v>
      </c>
      <c r="R190" s="13">
        <v>5088.96</v>
      </c>
      <c r="S190" s="15">
        <v>1800.41</v>
      </c>
      <c r="T190" s="15">
        <v>1978.17</v>
      </c>
      <c r="U190" s="15">
        <v>2058.1</v>
      </c>
      <c r="V190" s="15">
        <v>4046.14</v>
      </c>
      <c r="W190" s="15">
        <v>1896.13</v>
      </c>
      <c r="X190" s="15">
        <v>2814.08</v>
      </c>
      <c r="Y190" s="15">
        <v>2514.05</v>
      </c>
      <c r="Z190" s="15">
        <v>1896.13</v>
      </c>
      <c r="AA190" s="15">
        <v>2317.03</v>
      </c>
      <c r="AB190" s="15">
        <v>3571.118</v>
      </c>
      <c r="AC190" s="9">
        <f t="shared" si="13"/>
        <v>31780.728</v>
      </c>
      <c r="AD190" s="15"/>
      <c r="AE190" s="9"/>
      <c r="AF190" s="9">
        <f t="shared" si="14"/>
        <v>-9251.761999999995</v>
      </c>
    </row>
    <row r="191" spans="1:32" ht="12.75">
      <c r="A191" s="7">
        <v>187</v>
      </c>
      <c r="B191" s="7" t="s">
        <v>362</v>
      </c>
      <c r="C191" s="15">
        <v>517.5</v>
      </c>
      <c r="D191" s="13">
        <v>64708.2</v>
      </c>
      <c r="E191" s="13">
        <v>13.68</v>
      </c>
      <c r="F191" s="13">
        <v>14.36</v>
      </c>
      <c r="G191" s="13"/>
      <c r="H191" s="13"/>
      <c r="I191" s="13">
        <v>1.16</v>
      </c>
      <c r="J191" s="13">
        <v>1.2</v>
      </c>
      <c r="K191" s="13">
        <v>2.36</v>
      </c>
      <c r="L191" s="13">
        <v>2.48</v>
      </c>
      <c r="M191" s="13">
        <f t="shared" si="10"/>
        <v>125.04000000000002</v>
      </c>
      <c r="N191" s="13">
        <f t="shared" si="11"/>
        <v>64708.20000000001</v>
      </c>
      <c r="O191" s="13"/>
      <c r="P191" s="8">
        <f t="shared" si="12"/>
        <v>64708.20000000001</v>
      </c>
      <c r="Q191" s="15">
        <v>2206.38</v>
      </c>
      <c r="R191" s="15">
        <v>4049.775</v>
      </c>
      <c r="S191" s="15">
        <v>2206.375</v>
      </c>
      <c r="T191" s="15">
        <v>2911.65</v>
      </c>
      <c r="U191" s="15">
        <v>2514.38</v>
      </c>
      <c r="V191" s="15">
        <v>2947.51</v>
      </c>
      <c r="W191" s="15">
        <v>2637.05</v>
      </c>
      <c r="X191" s="15">
        <v>3185.68</v>
      </c>
      <c r="Y191" s="15">
        <v>4063.97</v>
      </c>
      <c r="Z191" s="15">
        <v>3835.84</v>
      </c>
      <c r="AA191" s="15">
        <v>2637.05</v>
      </c>
      <c r="AB191" s="15">
        <v>3994.03</v>
      </c>
      <c r="AC191" s="9">
        <f t="shared" si="13"/>
        <v>37189.69</v>
      </c>
      <c r="AD191" s="20"/>
      <c r="AE191" s="9">
        <v>750</v>
      </c>
      <c r="AF191" s="9">
        <f t="shared" si="14"/>
        <v>26768.51000000001</v>
      </c>
    </row>
    <row r="192" spans="1:32" ht="12.75">
      <c r="A192" s="7">
        <v>188</v>
      </c>
      <c r="B192" s="7" t="s">
        <v>83</v>
      </c>
      <c r="C192" s="15">
        <v>462.1</v>
      </c>
      <c r="D192" s="15">
        <v>40009.59</v>
      </c>
      <c r="E192" s="13">
        <v>13.32</v>
      </c>
      <c r="F192" s="13">
        <v>14.28</v>
      </c>
      <c r="G192" s="13">
        <v>1.2</v>
      </c>
      <c r="H192" s="13">
        <v>1.56</v>
      </c>
      <c r="I192" s="13">
        <v>1.16</v>
      </c>
      <c r="J192" s="13">
        <v>1.2</v>
      </c>
      <c r="K192" s="13">
        <v>2.36</v>
      </c>
      <c r="L192" s="13">
        <v>2.48</v>
      </c>
      <c r="M192" s="13">
        <f t="shared" si="10"/>
        <v>105.84000000000003</v>
      </c>
      <c r="N192" s="13">
        <f t="shared" si="11"/>
        <v>48908.66400000002</v>
      </c>
      <c r="O192" s="13">
        <v>8899.07</v>
      </c>
      <c r="P192" s="8">
        <f t="shared" si="12"/>
        <v>40009.59400000002</v>
      </c>
      <c r="Q192" s="13">
        <v>1977.35</v>
      </c>
      <c r="R192" s="13">
        <v>1825.295</v>
      </c>
      <c r="S192" s="15">
        <v>1825.295</v>
      </c>
      <c r="T192" s="15">
        <v>2005.51</v>
      </c>
      <c r="U192" s="15">
        <v>1825.3</v>
      </c>
      <c r="V192" s="15">
        <v>3060.34</v>
      </c>
      <c r="W192" s="15">
        <v>1922.34</v>
      </c>
      <c r="X192" s="15">
        <v>8481.79</v>
      </c>
      <c r="Y192" s="15">
        <v>21410.21</v>
      </c>
      <c r="Z192" s="15">
        <v>18786.96</v>
      </c>
      <c r="AA192" s="15">
        <v>2815.4</v>
      </c>
      <c r="AB192" s="15">
        <v>1922.336</v>
      </c>
      <c r="AC192" s="9">
        <f t="shared" si="13"/>
        <v>67858.12599999999</v>
      </c>
      <c r="AD192" s="15"/>
      <c r="AE192" s="9"/>
      <c r="AF192" s="9">
        <f t="shared" si="14"/>
        <v>-27848.53199999997</v>
      </c>
    </row>
    <row r="193" spans="1:32" ht="12.75">
      <c r="A193" s="7">
        <v>189</v>
      </c>
      <c r="B193" s="10" t="s">
        <v>84</v>
      </c>
      <c r="C193" s="15">
        <v>383.1</v>
      </c>
      <c r="D193" s="15">
        <v>13400.84</v>
      </c>
      <c r="E193" s="13">
        <v>7.57</v>
      </c>
      <c r="F193" s="13">
        <v>8.22</v>
      </c>
      <c r="G193" s="13">
        <v>1.2</v>
      </c>
      <c r="H193" s="13">
        <v>1.56</v>
      </c>
      <c r="I193" s="13">
        <v>1.16</v>
      </c>
      <c r="J193" s="13">
        <v>1.2</v>
      </c>
      <c r="K193" s="13">
        <v>2.36</v>
      </c>
      <c r="L193" s="13">
        <v>2.48</v>
      </c>
      <c r="M193" s="13">
        <f t="shared" si="10"/>
        <v>34.98000000000001</v>
      </c>
      <c r="N193" s="13">
        <f t="shared" si="11"/>
        <v>13400.838000000005</v>
      </c>
      <c r="O193" s="13"/>
      <c r="P193" s="8">
        <f t="shared" si="12"/>
        <v>13400.838000000005</v>
      </c>
      <c r="Q193" s="13">
        <v>670.43</v>
      </c>
      <c r="R193" s="13">
        <v>670.425</v>
      </c>
      <c r="S193" s="15">
        <v>670.425</v>
      </c>
      <c r="T193" s="15">
        <v>670.43</v>
      </c>
      <c r="U193" s="15">
        <v>670.43</v>
      </c>
      <c r="V193" s="15">
        <v>670.43</v>
      </c>
      <c r="W193" s="15">
        <v>704.9</v>
      </c>
      <c r="X193" s="15">
        <v>704.9</v>
      </c>
      <c r="Y193" s="15">
        <v>2183.67</v>
      </c>
      <c r="Z193" s="15">
        <v>704.9</v>
      </c>
      <c r="AA193" s="15">
        <v>5203.17</v>
      </c>
      <c r="AB193" s="15">
        <v>704.904</v>
      </c>
      <c r="AC193" s="9">
        <f t="shared" si="13"/>
        <v>14229.014</v>
      </c>
      <c r="AD193" s="15"/>
      <c r="AE193" s="9"/>
      <c r="AF193" s="9">
        <f t="shared" si="14"/>
        <v>-828.175999999994</v>
      </c>
    </row>
    <row r="194" spans="1:32" ht="12.75">
      <c r="A194" s="7">
        <v>190</v>
      </c>
      <c r="B194" s="7" t="s">
        <v>85</v>
      </c>
      <c r="C194" s="15">
        <v>1759</v>
      </c>
      <c r="D194" s="15">
        <v>147122.76</v>
      </c>
      <c r="E194" s="13">
        <v>10.31</v>
      </c>
      <c r="F194" s="13">
        <v>10.83</v>
      </c>
      <c r="G194" s="13"/>
      <c r="H194" s="13"/>
      <c r="I194" s="13">
        <v>1.16</v>
      </c>
      <c r="J194" s="13">
        <v>1.2</v>
      </c>
      <c r="K194" s="13">
        <v>2.36</v>
      </c>
      <c r="L194" s="13">
        <v>2.48</v>
      </c>
      <c r="M194" s="13">
        <f t="shared" si="10"/>
        <v>83.64000000000001</v>
      </c>
      <c r="N194" s="13">
        <f t="shared" si="11"/>
        <v>147122.76000000004</v>
      </c>
      <c r="O194" s="13"/>
      <c r="P194" s="8">
        <f t="shared" si="12"/>
        <v>147122.76000000004</v>
      </c>
      <c r="Q194" s="13">
        <v>50876.12</v>
      </c>
      <c r="R194" s="13">
        <v>12556.46</v>
      </c>
      <c r="S194" s="15">
        <v>8291.26</v>
      </c>
      <c r="T194" s="15">
        <v>5728.54</v>
      </c>
      <c r="U194" s="15">
        <v>8374.31</v>
      </c>
      <c r="V194" s="15">
        <v>4897</v>
      </c>
      <c r="W194" s="15">
        <v>5687.93</v>
      </c>
      <c r="X194" s="15">
        <v>5946.81</v>
      </c>
      <c r="Y194" s="15">
        <v>5000.05</v>
      </c>
      <c r="Z194" s="15">
        <v>9316.12</v>
      </c>
      <c r="AA194" s="15">
        <v>5387.7</v>
      </c>
      <c r="AB194" s="15">
        <v>5039.3</v>
      </c>
      <c r="AC194" s="9">
        <f t="shared" si="13"/>
        <v>127101.59999999999</v>
      </c>
      <c r="AD194" s="15"/>
      <c r="AE194" s="9"/>
      <c r="AF194" s="9">
        <f t="shared" si="14"/>
        <v>20021.160000000047</v>
      </c>
    </row>
    <row r="195" spans="1:32" ht="12.75">
      <c r="A195" s="7">
        <v>191</v>
      </c>
      <c r="B195" s="7" t="s">
        <v>86</v>
      </c>
      <c r="C195" s="15">
        <v>629</v>
      </c>
      <c r="D195" s="15">
        <v>12204.32</v>
      </c>
      <c r="E195" s="13">
        <v>13.08</v>
      </c>
      <c r="F195" s="13">
        <v>13.74</v>
      </c>
      <c r="G195" s="13"/>
      <c r="H195" s="13"/>
      <c r="I195" s="13">
        <v>1.16</v>
      </c>
      <c r="J195" s="13">
        <v>1.2</v>
      </c>
      <c r="K195" s="13">
        <v>2.36</v>
      </c>
      <c r="L195" s="13">
        <v>2.48</v>
      </c>
      <c r="M195" s="13">
        <f t="shared" si="10"/>
        <v>117.72000000000003</v>
      </c>
      <c r="N195" s="13">
        <f t="shared" si="11"/>
        <v>74045.88000000002</v>
      </c>
      <c r="O195" s="13">
        <v>61841.56</v>
      </c>
      <c r="P195" s="8">
        <f t="shared" si="12"/>
        <v>12204.320000000022</v>
      </c>
      <c r="Q195" s="13">
        <v>4085.13</v>
      </c>
      <c r="R195" s="13">
        <v>2646.8</v>
      </c>
      <c r="S195" s="15">
        <v>2646.8</v>
      </c>
      <c r="T195" s="15">
        <v>2908.25</v>
      </c>
      <c r="U195" s="15">
        <v>29953.63</v>
      </c>
      <c r="V195" s="15">
        <v>3344.38</v>
      </c>
      <c r="W195" s="15">
        <v>4426.57</v>
      </c>
      <c r="X195" s="15">
        <v>3952.39</v>
      </c>
      <c r="Y195" s="15">
        <v>4790.83</v>
      </c>
      <c r="Z195" s="15">
        <v>5079.76</v>
      </c>
      <c r="AA195" s="15">
        <v>3477.6</v>
      </c>
      <c r="AB195" s="15">
        <v>6194.83</v>
      </c>
      <c r="AC195" s="9">
        <f t="shared" si="13"/>
        <v>73506.97</v>
      </c>
      <c r="AD195" s="15"/>
      <c r="AE195" s="9"/>
      <c r="AF195" s="9">
        <f t="shared" si="14"/>
        <v>-61302.64999999998</v>
      </c>
    </row>
    <row r="196" spans="1:32" ht="12.75">
      <c r="A196" s="7">
        <v>192</v>
      </c>
      <c r="B196" s="10" t="s">
        <v>87</v>
      </c>
      <c r="C196" s="15">
        <v>539.9</v>
      </c>
      <c r="D196" s="15">
        <v>11629.45</v>
      </c>
      <c r="E196" s="13">
        <v>5.27</v>
      </c>
      <c r="F196" s="13">
        <v>5.52</v>
      </c>
      <c r="G196" s="13"/>
      <c r="H196" s="13"/>
      <c r="I196" s="13">
        <v>1.16</v>
      </c>
      <c r="J196" s="13">
        <v>1.2</v>
      </c>
      <c r="K196" s="13">
        <v>2.36</v>
      </c>
      <c r="L196" s="13">
        <v>2.48</v>
      </c>
      <c r="M196" s="13">
        <f t="shared" si="10"/>
        <v>21.54</v>
      </c>
      <c r="N196" s="13">
        <f t="shared" si="11"/>
        <v>11629.446</v>
      </c>
      <c r="O196" s="13"/>
      <c r="P196" s="8">
        <f t="shared" si="12"/>
        <v>11629.446</v>
      </c>
      <c r="Q196" s="13">
        <v>944.83</v>
      </c>
      <c r="R196" s="13">
        <v>944.825</v>
      </c>
      <c r="S196" s="15">
        <v>944.825</v>
      </c>
      <c r="T196" s="15">
        <v>944.83</v>
      </c>
      <c r="U196" s="15">
        <v>944.83</v>
      </c>
      <c r="V196" s="15">
        <v>944.83</v>
      </c>
      <c r="W196" s="15">
        <v>993.42</v>
      </c>
      <c r="X196" s="15">
        <v>993.42</v>
      </c>
      <c r="Y196" s="15">
        <v>993.42</v>
      </c>
      <c r="Z196" s="15">
        <v>993.42</v>
      </c>
      <c r="AA196" s="15">
        <v>993.42</v>
      </c>
      <c r="AB196" s="15">
        <v>993.416</v>
      </c>
      <c r="AC196" s="9">
        <f t="shared" si="13"/>
        <v>11629.485999999999</v>
      </c>
      <c r="AD196" s="15"/>
      <c r="AE196" s="9"/>
      <c r="AF196" s="9">
        <f t="shared" si="14"/>
        <v>-0.039999999999054126</v>
      </c>
    </row>
    <row r="197" spans="1:32" ht="12.75">
      <c r="A197" s="7">
        <v>193</v>
      </c>
      <c r="B197" s="7" t="s">
        <v>88</v>
      </c>
      <c r="C197" s="15">
        <v>2019.5</v>
      </c>
      <c r="D197" s="15">
        <v>237735.54</v>
      </c>
      <c r="E197" s="13">
        <v>13.08</v>
      </c>
      <c r="F197" s="13">
        <v>13.74</v>
      </c>
      <c r="G197" s="13"/>
      <c r="H197" s="13"/>
      <c r="I197" s="13">
        <v>1.16</v>
      </c>
      <c r="J197" s="13">
        <v>1.2</v>
      </c>
      <c r="K197" s="13">
        <v>2.36</v>
      </c>
      <c r="L197" s="13">
        <v>2.48</v>
      </c>
      <c r="M197" s="13">
        <f aca="true" t="shared" si="15" ref="M197:M260">(E197+F197)*6-(G197+H197)*6-(I197+J197)*6-(K197+L197)*6</f>
        <v>117.72000000000003</v>
      </c>
      <c r="N197" s="13">
        <f aca="true" t="shared" si="16" ref="N197:N260">M197*C197</f>
        <v>237735.54000000007</v>
      </c>
      <c r="O197" s="13"/>
      <c r="P197" s="8">
        <f aca="true" t="shared" si="17" ref="P197:P260">N197-O197</f>
        <v>237735.54000000007</v>
      </c>
      <c r="Q197" s="13">
        <v>13760.89</v>
      </c>
      <c r="R197" s="13">
        <v>82534.525</v>
      </c>
      <c r="S197" s="15">
        <v>19438.885</v>
      </c>
      <c r="T197" s="15">
        <v>13030.2</v>
      </c>
      <c r="U197" s="15">
        <v>40332.77</v>
      </c>
      <c r="V197" s="15">
        <v>17639.57</v>
      </c>
      <c r="W197" s="15">
        <v>13664.5</v>
      </c>
      <c r="X197" s="15">
        <v>18795.69</v>
      </c>
      <c r="Y197" s="15">
        <v>13032.83</v>
      </c>
      <c r="Z197" s="15">
        <v>15795.59</v>
      </c>
      <c r="AA197" s="15">
        <v>12587.2</v>
      </c>
      <c r="AB197" s="15">
        <v>10459.28</v>
      </c>
      <c r="AC197" s="9">
        <f aca="true" t="shared" si="18" ref="AC197:AC260">SUM(Q197:AB197)</f>
        <v>271071.93</v>
      </c>
      <c r="AD197" s="15">
        <f>751+2116</f>
        <v>2867</v>
      </c>
      <c r="AE197" s="9"/>
      <c r="AF197" s="9">
        <f aca="true" t="shared" si="19" ref="AF197:AF260">P197-AC197-AD197-AE197</f>
        <v>-36203.38999999993</v>
      </c>
    </row>
    <row r="198" spans="1:32" ht="12.75">
      <c r="A198" s="7">
        <v>194</v>
      </c>
      <c r="B198" s="7" t="s">
        <v>89</v>
      </c>
      <c r="C198" s="15">
        <v>2006.8</v>
      </c>
      <c r="D198" s="15">
        <v>256589.45</v>
      </c>
      <c r="E198" s="13">
        <v>13.9</v>
      </c>
      <c r="F198" s="13">
        <v>14.61</v>
      </c>
      <c r="G198" s="13"/>
      <c r="H198" s="13"/>
      <c r="I198" s="13">
        <v>1.16</v>
      </c>
      <c r="J198" s="13">
        <v>1.2</v>
      </c>
      <c r="K198" s="13">
        <v>2.36</v>
      </c>
      <c r="L198" s="13">
        <v>2.48</v>
      </c>
      <c r="M198" s="13">
        <f t="shared" si="15"/>
        <v>127.86000000000001</v>
      </c>
      <c r="N198" s="13">
        <f t="shared" si="16"/>
        <v>256589.44800000003</v>
      </c>
      <c r="O198" s="13"/>
      <c r="P198" s="8">
        <f t="shared" si="17"/>
        <v>256589.44800000003</v>
      </c>
      <c r="Q198" s="13">
        <v>63522.74</v>
      </c>
      <c r="R198" s="13">
        <v>9212.37</v>
      </c>
      <c r="S198" s="15">
        <v>18217.48</v>
      </c>
      <c r="T198" s="15">
        <v>9950.76</v>
      </c>
      <c r="U198" s="15">
        <v>46556.86</v>
      </c>
      <c r="V198" s="15">
        <v>10042.76</v>
      </c>
      <c r="W198" s="15">
        <v>10130.73</v>
      </c>
      <c r="X198" s="15">
        <v>17433.36</v>
      </c>
      <c r="Y198" s="15">
        <v>10264.96</v>
      </c>
      <c r="Z198" s="15">
        <v>11158.21</v>
      </c>
      <c r="AA198" s="15">
        <v>13437.58</v>
      </c>
      <c r="AB198" s="15">
        <v>10490.838</v>
      </c>
      <c r="AC198" s="9">
        <f t="shared" si="18"/>
        <v>230418.64799999996</v>
      </c>
      <c r="AD198" s="15">
        <f>1745</f>
        <v>1745</v>
      </c>
      <c r="AE198" s="9"/>
      <c r="AF198" s="9">
        <f t="shared" si="19"/>
        <v>24425.800000000076</v>
      </c>
    </row>
    <row r="199" spans="1:32" ht="12.75">
      <c r="A199" s="7">
        <v>195</v>
      </c>
      <c r="B199" s="10" t="s">
        <v>90</v>
      </c>
      <c r="C199" s="15">
        <v>380.2</v>
      </c>
      <c r="D199" s="15">
        <v>13299.4</v>
      </c>
      <c r="E199" s="13">
        <v>7.57</v>
      </c>
      <c r="F199" s="13">
        <v>8.22</v>
      </c>
      <c r="G199" s="13">
        <v>1.2</v>
      </c>
      <c r="H199" s="13">
        <v>1.56</v>
      </c>
      <c r="I199" s="13">
        <v>1.16</v>
      </c>
      <c r="J199" s="13">
        <v>1.2</v>
      </c>
      <c r="K199" s="13">
        <v>2.36</v>
      </c>
      <c r="L199" s="13">
        <v>2.48</v>
      </c>
      <c r="M199" s="13">
        <f t="shared" si="15"/>
        <v>34.98000000000001</v>
      </c>
      <c r="N199" s="13">
        <f t="shared" si="16"/>
        <v>13299.396000000004</v>
      </c>
      <c r="O199" s="13"/>
      <c r="P199" s="8">
        <f t="shared" si="17"/>
        <v>13299.396000000004</v>
      </c>
      <c r="Q199" s="13">
        <v>665.35</v>
      </c>
      <c r="R199" s="13">
        <v>665.35</v>
      </c>
      <c r="S199" s="15">
        <v>665.35</v>
      </c>
      <c r="T199" s="15">
        <v>665.35</v>
      </c>
      <c r="U199" s="15">
        <v>665.35</v>
      </c>
      <c r="V199" s="15">
        <v>665.35</v>
      </c>
      <c r="W199" s="15">
        <v>699.57</v>
      </c>
      <c r="X199" s="15">
        <v>699.57</v>
      </c>
      <c r="Y199" s="15">
        <v>699.57</v>
      </c>
      <c r="Z199" s="15">
        <v>699.57</v>
      </c>
      <c r="AA199" s="15">
        <v>981.92</v>
      </c>
      <c r="AB199" s="15">
        <v>699.568</v>
      </c>
      <c r="AC199" s="9">
        <f t="shared" si="18"/>
        <v>8471.867999999999</v>
      </c>
      <c r="AD199" s="15"/>
      <c r="AE199" s="9"/>
      <c r="AF199" s="9">
        <f t="shared" si="19"/>
        <v>4827.528000000006</v>
      </c>
    </row>
    <row r="200" spans="1:32" ht="12.75">
      <c r="A200" s="7">
        <v>196</v>
      </c>
      <c r="B200" s="7" t="s">
        <v>91</v>
      </c>
      <c r="C200" s="15">
        <v>627.9</v>
      </c>
      <c r="D200" s="15">
        <v>28945.37</v>
      </c>
      <c r="E200" s="13">
        <v>9.39</v>
      </c>
      <c r="F200" s="13">
        <v>9.87</v>
      </c>
      <c r="G200" s="13"/>
      <c r="H200" s="13"/>
      <c r="I200" s="13">
        <v>1.16</v>
      </c>
      <c r="J200" s="13">
        <v>1.2</v>
      </c>
      <c r="K200" s="13">
        <v>2.36</v>
      </c>
      <c r="L200" s="13">
        <v>2.48</v>
      </c>
      <c r="M200" s="13">
        <f t="shared" si="15"/>
        <v>72.35999999999999</v>
      </c>
      <c r="N200" s="13">
        <f t="shared" si="16"/>
        <v>45434.84399999999</v>
      </c>
      <c r="O200" s="13">
        <v>16489.47</v>
      </c>
      <c r="P200" s="8">
        <f t="shared" si="17"/>
        <v>28945.37399999999</v>
      </c>
      <c r="Q200" s="13">
        <v>1511.87</v>
      </c>
      <c r="R200" s="13">
        <v>1261.075</v>
      </c>
      <c r="S200" s="15">
        <v>1490.845</v>
      </c>
      <c r="T200" s="15">
        <v>3244.7</v>
      </c>
      <c r="U200" s="15">
        <v>10886.9</v>
      </c>
      <c r="V200" s="15">
        <v>3930.35</v>
      </c>
      <c r="W200" s="15">
        <v>1813.15</v>
      </c>
      <c r="X200" s="15">
        <v>2855.97</v>
      </c>
      <c r="Y200" s="15">
        <v>1781.83</v>
      </c>
      <c r="Z200" s="15">
        <v>2836.96</v>
      </c>
      <c r="AA200" s="15">
        <v>2016.3</v>
      </c>
      <c r="AB200" s="15">
        <v>2016.296</v>
      </c>
      <c r="AC200" s="9">
        <f t="shared" si="18"/>
        <v>35646.24600000001</v>
      </c>
      <c r="AD200" s="15"/>
      <c r="AE200" s="9"/>
      <c r="AF200" s="9">
        <f t="shared" si="19"/>
        <v>-6700.872000000018</v>
      </c>
    </row>
    <row r="201" spans="1:32" ht="12.75">
      <c r="A201" s="7">
        <v>197</v>
      </c>
      <c r="B201" s="7" t="s">
        <v>92</v>
      </c>
      <c r="C201" s="15">
        <v>406.7</v>
      </c>
      <c r="D201" s="15">
        <v>30881.26</v>
      </c>
      <c r="E201" s="13">
        <v>13.32</v>
      </c>
      <c r="F201" s="13">
        <v>14.28</v>
      </c>
      <c r="G201" s="13">
        <v>1.2</v>
      </c>
      <c r="H201" s="13">
        <v>1.56</v>
      </c>
      <c r="I201" s="13">
        <v>1.16</v>
      </c>
      <c r="J201" s="13">
        <v>1.2</v>
      </c>
      <c r="K201" s="13">
        <v>2.36</v>
      </c>
      <c r="L201" s="13">
        <v>2.48</v>
      </c>
      <c r="M201" s="13">
        <f t="shared" si="15"/>
        <v>105.84000000000003</v>
      </c>
      <c r="N201" s="13">
        <f t="shared" si="16"/>
        <v>43045.12800000001</v>
      </c>
      <c r="O201" s="13">
        <v>12163.87</v>
      </c>
      <c r="P201" s="8">
        <f t="shared" si="17"/>
        <v>30881.25800000001</v>
      </c>
      <c r="Q201" s="13">
        <v>1758.52</v>
      </c>
      <c r="R201" s="13">
        <v>2185.755</v>
      </c>
      <c r="S201" s="15">
        <v>7217.205</v>
      </c>
      <c r="T201" s="15">
        <v>1981.85</v>
      </c>
      <c r="U201" s="15">
        <v>2551.34</v>
      </c>
      <c r="V201" s="15">
        <v>7880.35</v>
      </c>
      <c r="W201" s="15">
        <v>3015</v>
      </c>
      <c r="X201" s="15">
        <v>3464.48</v>
      </c>
      <c r="Y201" s="15">
        <v>1691.87</v>
      </c>
      <c r="Z201" s="15">
        <v>2497.49</v>
      </c>
      <c r="AA201" s="15">
        <v>5089.89</v>
      </c>
      <c r="AB201" s="15">
        <v>2159.952</v>
      </c>
      <c r="AC201" s="9">
        <f t="shared" si="18"/>
        <v>41493.702</v>
      </c>
      <c r="AD201" s="15"/>
      <c r="AE201" s="9"/>
      <c r="AF201" s="9">
        <f t="shared" si="19"/>
        <v>-10612.443999999989</v>
      </c>
    </row>
    <row r="202" spans="1:32" ht="12.75">
      <c r="A202" s="7">
        <v>198</v>
      </c>
      <c r="B202" s="7" t="s">
        <v>93</v>
      </c>
      <c r="C202" s="15">
        <v>1288.1</v>
      </c>
      <c r="D202" s="15">
        <v>157972.58</v>
      </c>
      <c r="E202" s="13">
        <v>13.48</v>
      </c>
      <c r="F202" s="13">
        <v>14.16</v>
      </c>
      <c r="G202" s="13"/>
      <c r="H202" s="13"/>
      <c r="I202" s="13">
        <v>1.16</v>
      </c>
      <c r="J202" s="13">
        <v>1.2</v>
      </c>
      <c r="K202" s="13">
        <v>2.36</v>
      </c>
      <c r="L202" s="13">
        <v>2.48</v>
      </c>
      <c r="M202" s="13">
        <f t="shared" si="15"/>
        <v>122.64000000000001</v>
      </c>
      <c r="N202" s="13">
        <f t="shared" si="16"/>
        <v>157972.584</v>
      </c>
      <c r="O202" s="13"/>
      <c r="P202" s="8">
        <f t="shared" si="17"/>
        <v>157972.584</v>
      </c>
      <c r="Q202" s="13">
        <v>9647.65</v>
      </c>
      <c r="R202" s="13">
        <v>36098.155</v>
      </c>
      <c r="S202" s="15">
        <v>7310.975</v>
      </c>
      <c r="T202" s="15">
        <v>10447.71</v>
      </c>
      <c r="U202" s="15">
        <v>6671.35</v>
      </c>
      <c r="V202" s="15">
        <v>14021.52</v>
      </c>
      <c r="W202" s="15">
        <v>11038.2</v>
      </c>
      <c r="X202" s="15">
        <v>16612.74</v>
      </c>
      <c r="Y202" s="15">
        <v>8494.53</v>
      </c>
      <c r="Z202" s="15">
        <v>8636.64</v>
      </c>
      <c r="AA202" s="15">
        <v>7381.36</v>
      </c>
      <c r="AB202" s="15">
        <v>11476.566</v>
      </c>
      <c r="AC202" s="9">
        <f t="shared" si="18"/>
        <v>147837.39599999998</v>
      </c>
      <c r="AD202" s="15"/>
      <c r="AE202" s="9"/>
      <c r="AF202" s="9">
        <f t="shared" si="19"/>
        <v>10135.188000000024</v>
      </c>
    </row>
    <row r="203" spans="1:32" ht="12.75">
      <c r="A203" s="7">
        <v>199</v>
      </c>
      <c r="B203" s="7" t="s">
        <v>94</v>
      </c>
      <c r="C203" s="15">
        <v>941.1</v>
      </c>
      <c r="D203" s="15">
        <v>112387.64</v>
      </c>
      <c r="E203" s="13">
        <v>14.16</v>
      </c>
      <c r="F203" s="13">
        <v>14.89</v>
      </c>
      <c r="G203" s="13"/>
      <c r="H203" s="13"/>
      <c r="I203" s="13">
        <v>1.16</v>
      </c>
      <c r="J203" s="13">
        <v>1.2</v>
      </c>
      <c r="K203" s="13">
        <v>2.36</v>
      </c>
      <c r="L203" s="13">
        <v>2.48</v>
      </c>
      <c r="M203" s="13">
        <f t="shared" si="15"/>
        <v>131.10000000000002</v>
      </c>
      <c r="N203" s="13">
        <f t="shared" si="16"/>
        <v>123378.21000000002</v>
      </c>
      <c r="O203" s="13">
        <v>10990.57</v>
      </c>
      <c r="P203" s="8">
        <f t="shared" si="17"/>
        <v>112387.64000000001</v>
      </c>
      <c r="Q203" s="13">
        <v>5452.34</v>
      </c>
      <c r="R203" s="13">
        <v>5105.035</v>
      </c>
      <c r="S203" s="15">
        <v>4900.595</v>
      </c>
      <c r="T203" s="15">
        <v>4650.6</v>
      </c>
      <c r="U203" s="15">
        <v>2580.18</v>
      </c>
      <c r="V203" s="15">
        <v>5083.73</v>
      </c>
      <c r="W203" s="15">
        <v>3240.52</v>
      </c>
      <c r="X203" s="15">
        <v>14913.24</v>
      </c>
      <c r="Y203" s="15">
        <v>7161.06</v>
      </c>
      <c r="Z203" s="15">
        <v>5595.65</v>
      </c>
      <c r="AA203" s="15">
        <v>8935.8</v>
      </c>
      <c r="AB203" s="15">
        <v>5434.126</v>
      </c>
      <c r="AC203" s="9">
        <f t="shared" si="18"/>
        <v>73052.876</v>
      </c>
      <c r="AD203" s="15"/>
      <c r="AE203" s="9"/>
      <c r="AF203" s="9">
        <f t="shared" si="19"/>
        <v>39334.76400000001</v>
      </c>
    </row>
    <row r="204" spans="1:32" ht="12.75">
      <c r="A204" s="7">
        <v>200</v>
      </c>
      <c r="B204" s="7" t="s">
        <v>95</v>
      </c>
      <c r="C204" s="15">
        <v>397.3</v>
      </c>
      <c r="D204" s="15">
        <v>39675.29</v>
      </c>
      <c r="E204" s="13">
        <v>13.32</v>
      </c>
      <c r="F204" s="13">
        <v>14.28</v>
      </c>
      <c r="G204" s="13">
        <v>1.2</v>
      </c>
      <c r="H204" s="13">
        <v>1.56</v>
      </c>
      <c r="I204" s="13">
        <v>1.16</v>
      </c>
      <c r="J204" s="13">
        <v>1.2</v>
      </c>
      <c r="K204" s="13">
        <v>2.36</v>
      </c>
      <c r="L204" s="13">
        <v>2.48</v>
      </c>
      <c r="M204" s="13">
        <f t="shared" si="15"/>
        <v>105.84000000000003</v>
      </c>
      <c r="N204" s="13">
        <f t="shared" si="16"/>
        <v>42050.23200000001</v>
      </c>
      <c r="O204" s="13">
        <v>2374.94</v>
      </c>
      <c r="P204" s="8">
        <f t="shared" si="17"/>
        <v>39675.29200000001</v>
      </c>
      <c r="Q204" s="13">
        <v>1883.64</v>
      </c>
      <c r="R204" s="13">
        <v>1731.585</v>
      </c>
      <c r="S204" s="15">
        <v>6596.235</v>
      </c>
      <c r="T204" s="15">
        <v>2103.3</v>
      </c>
      <c r="U204" s="15">
        <v>4487.87</v>
      </c>
      <c r="V204" s="15">
        <v>2382.44</v>
      </c>
      <c r="W204" s="15">
        <v>1815.02</v>
      </c>
      <c r="X204" s="15">
        <v>19629.73</v>
      </c>
      <c r="Y204" s="15">
        <v>3931.87</v>
      </c>
      <c r="Z204" s="15">
        <v>2620.64</v>
      </c>
      <c r="AA204" s="15">
        <v>5540.73</v>
      </c>
      <c r="AB204" s="15">
        <v>2283.098</v>
      </c>
      <c r="AC204" s="9">
        <f t="shared" si="18"/>
        <v>55006.157999999996</v>
      </c>
      <c r="AD204" s="15"/>
      <c r="AE204" s="9"/>
      <c r="AF204" s="9">
        <f t="shared" si="19"/>
        <v>-15330.865999999987</v>
      </c>
    </row>
    <row r="205" spans="1:32" ht="12.75">
      <c r="A205" s="7">
        <v>201</v>
      </c>
      <c r="B205" s="7" t="s">
        <v>96</v>
      </c>
      <c r="C205" s="15">
        <v>594.5</v>
      </c>
      <c r="D205" s="15">
        <v>20473.19</v>
      </c>
      <c r="E205" s="13">
        <v>13.32</v>
      </c>
      <c r="F205" s="13">
        <v>14.28</v>
      </c>
      <c r="G205" s="13">
        <v>1.2</v>
      </c>
      <c r="H205" s="13">
        <v>1.56</v>
      </c>
      <c r="I205" s="13">
        <v>1.16</v>
      </c>
      <c r="J205" s="13">
        <v>1.2</v>
      </c>
      <c r="K205" s="13">
        <v>2.36</v>
      </c>
      <c r="L205" s="13">
        <v>2.48</v>
      </c>
      <c r="M205" s="13">
        <f t="shared" si="15"/>
        <v>105.84000000000003</v>
      </c>
      <c r="N205" s="13">
        <f t="shared" si="16"/>
        <v>62921.88000000002</v>
      </c>
      <c r="O205" s="13">
        <v>42448.69</v>
      </c>
      <c r="P205" s="8">
        <f t="shared" si="17"/>
        <v>20473.190000000017</v>
      </c>
      <c r="Q205" s="13">
        <v>2824.83</v>
      </c>
      <c r="R205" s="13">
        <v>2809.075</v>
      </c>
      <c r="S205" s="15">
        <v>7423.395</v>
      </c>
      <c r="T205" s="15">
        <v>2904.63</v>
      </c>
      <c r="U205" s="15">
        <v>3933.76</v>
      </c>
      <c r="V205" s="15">
        <v>3105.91</v>
      </c>
      <c r="W205" s="15">
        <v>2797.62</v>
      </c>
      <c r="X205" s="15">
        <v>46692.1</v>
      </c>
      <c r="Y205" s="15">
        <v>2797.62</v>
      </c>
      <c r="Z205" s="15">
        <v>5324.77</v>
      </c>
      <c r="AA205" s="15">
        <v>4820.06</v>
      </c>
      <c r="AB205" s="15">
        <v>3265.7</v>
      </c>
      <c r="AC205" s="9">
        <f t="shared" si="18"/>
        <v>88699.47</v>
      </c>
      <c r="AD205" s="15"/>
      <c r="AE205" s="9"/>
      <c r="AF205" s="9">
        <f t="shared" si="19"/>
        <v>-68226.27999999998</v>
      </c>
    </row>
    <row r="206" spans="1:32" ht="12.75">
      <c r="A206" s="7">
        <v>202</v>
      </c>
      <c r="B206" s="7" t="s">
        <v>97</v>
      </c>
      <c r="C206" s="15">
        <v>1334.9</v>
      </c>
      <c r="D206" s="15">
        <v>150493.78</v>
      </c>
      <c r="E206" s="13">
        <v>14.07</v>
      </c>
      <c r="F206" s="13">
        <v>14.79</v>
      </c>
      <c r="G206" s="13"/>
      <c r="H206" s="13"/>
      <c r="I206" s="13">
        <v>1.16</v>
      </c>
      <c r="J206" s="13">
        <v>1.2</v>
      </c>
      <c r="K206" s="13">
        <v>2.36</v>
      </c>
      <c r="L206" s="13">
        <v>2.48</v>
      </c>
      <c r="M206" s="13">
        <f t="shared" si="15"/>
        <v>129.96</v>
      </c>
      <c r="N206" s="13">
        <f t="shared" si="16"/>
        <v>173483.60400000002</v>
      </c>
      <c r="O206" s="13">
        <v>22989.82</v>
      </c>
      <c r="P206" s="8">
        <f t="shared" si="17"/>
        <v>150493.784</v>
      </c>
      <c r="Q206" s="13">
        <v>7927.19</v>
      </c>
      <c r="R206" s="13">
        <v>41430.915</v>
      </c>
      <c r="S206" s="15">
        <v>13596.045</v>
      </c>
      <c r="T206" s="15">
        <v>10390.19</v>
      </c>
      <c r="U206" s="15">
        <v>9529.99</v>
      </c>
      <c r="V206" s="15">
        <v>11681.8</v>
      </c>
      <c r="W206" s="15">
        <v>13899.46</v>
      </c>
      <c r="X206" s="15">
        <v>20166.86</v>
      </c>
      <c r="Y206" s="15">
        <v>7082.2</v>
      </c>
      <c r="Z206" s="15">
        <v>15509.7</v>
      </c>
      <c r="AA206" s="15">
        <v>8919.32</v>
      </c>
      <c r="AB206" s="15">
        <v>6260.424</v>
      </c>
      <c r="AC206" s="9">
        <f t="shared" si="18"/>
        <v>166394.094</v>
      </c>
      <c r="AD206" s="15"/>
      <c r="AE206" s="9"/>
      <c r="AF206" s="9">
        <f t="shared" si="19"/>
        <v>-15900.309999999998</v>
      </c>
    </row>
    <row r="207" spans="1:32" ht="12.75">
      <c r="A207" s="7">
        <v>203</v>
      </c>
      <c r="B207" s="7" t="s">
        <v>98</v>
      </c>
      <c r="C207" s="15">
        <v>466.4</v>
      </c>
      <c r="D207" s="15">
        <v>50427.17</v>
      </c>
      <c r="E207" s="13">
        <v>12.3</v>
      </c>
      <c r="F207" s="13">
        <v>12.92</v>
      </c>
      <c r="G207" s="13"/>
      <c r="H207" s="13"/>
      <c r="I207" s="13">
        <v>1.16</v>
      </c>
      <c r="J207" s="13">
        <v>1.2</v>
      </c>
      <c r="K207" s="13">
        <v>2.36</v>
      </c>
      <c r="L207" s="13">
        <v>2.48</v>
      </c>
      <c r="M207" s="13">
        <f t="shared" si="15"/>
        <v>108.12</v>
      </c>
      <c r="N207" s="13">
        <f t="shared" si="16"/>
        <v>50427.168</v>
      </c>
      <c r="O207" s="13"/>
      <c r="P207" s="8">
        <f t="shared" si="17"/>
        <v>50427.168</v>
      </c>
      <c r="Q207" s="13">
        <v>1994.33</v>
      </c>
      <c r="R207" s="13">
        <v>1842.28</v>
      </c>
      <c r="S207" s="15">
        <v>6999.86</v>
      </c>
      <c r="T207" s="15">
        <v>18942.69</v>
      </c>
      <c r="U207" s="15">
        <v>1842.28</v>
      </c>
      <c r="V207" s="15">
        <v>2203.22</v>
      </c>
      <c r="W207" s="15">
        <v>1940.22</v>
      </c>
      <c r="X207" s="15">
        <v>3712.83</v>
      </c>
      <c r="Y207" s="15">
        <v>1940.22</v>
      </c>
      <c r="Z207" s="15">
        <v>19107.8</v>
      </c>
      <c r="AA207" s="15">
        <v>2268.52</v>
      </c>
      <c r="AB207" s="15">
        <v>2408.304</v>
      </c>
      <c r="AC207" s="9">
        <f t="shared" si="18"/>
        <v>65202.55399999999</v>
      </c>
      <c r="AD207" s="15"/>
      <c r="AE207" s="9"/>
      <c r="AF207" s="9">
        <f t="shared" si="19"/>
        <v>-14775.385999999991</v>
      </c>
    </row>
    <row r="208" spans="1:32" ht="12.75">
      <c r="A208" s="7">
        <v>204</v>
      </c>
      <c r="B208" s="7" t="s">
        <v>99</v>
      </c>
      <c r="C208" s="15">
        <v>1477.5</v>
      </c>
      <c r="D208" s="15">
        <v>192193.2</v>
      </c>
      <c r="E208" s="13">
        <v>14.08</v>
      </c>
      <c r="F208" s="13">
        <v>14.8</v>
      </c>
      <c r="G208" s="13"/>
      <c r="H208" s="13"/>
      <c r="I208" s="13">
        <v>1.16</v>
      </c>
      <c r="J208" s="13">
        <v>1.2</v>
      </c>
      <c r="K208" s="13">
        <v>2.36</v>
      </c>
      <c r="L208" s="13">
        <v>2.48</v>
      </c>
      <c r="M208" s="13">
        <f t="shared" si="15"/>
        <v>130.08000000000004</v>
      </c>
      <c r="N208" s="13">
        <f t="shared" si="16"/>
        <v>192193.20000000007</v>
      </c>
      <c r="O208" s="13"/>
      <c r="P208" s="8">
        <f t="shared" si="17"/>
        <v>192193.20000000007</v>
      </c>
      <c r="Q208" s="13">
        <v>8757.99</v>
      </c>
      <c r="R208" s="13">
        <v>9000.875</v>
      </c>
      <c r="S208" s="15">
        <v>26502.595</v>
      </c>
      <c r="T208" s="15">
        <v>13704.55</v>
      </c>
      <c r="U208" s="15">
        <v>11528.84</v>
      </c>
      <c r="V208" s="15">
        <v>40254.34</v>
      </c>
      <c r="W208" s="15">
        <v>13025.86</v>
      </c>
      <c r="X208" s="15">
        <v>9196.48</v>
      </c>
      <c r="Y208" s="15">
        <v>8487.4</v>
      </c>
      <c r="Z208" s="15">
        <v>12930.71</v>
      </c>
      <c r="AA208" s="15">
        <v>56941.09</v>
      </c>
      <c r="AB208" s="15">
        <v>7491.846</v>
      </c>
      <c r="AC208" s="9">
        <f t="shared" si="18"/>
        <v>217822.57599999997</v>
      </c>
      <c r="AD208" s="15"/>
      <c r="AE208" s="9"/>
      <c r="AF208" s="9">
        <f t="shared" si="19"/>
        <v>-25629.375999999902</v>
      </c>
    </row>
    <row r="209" spans="1:32" ht="12.75">
      <c r="A209" s="7">
        <v>205</v>
      </c>
      <c r="B209" s="7" t="s">
        <v>100</v>
      </c>
      <c r="C209" s="15">
        <v>396.5</v>
      </c>
      <c r="D209" s="15">
        <v>41965.56</v>
      </c>
      <c r="E209" s="13">
        <v>13.32</v>
      </c>
      <c r="F209" s="13">
        <v>14.28</v>
      </c>
      <c r="G209" s="13">
        <v>1.2</v>
      </c>
      <c r="H209" s="13">
        <v>1.56</v>
      </c>
      <c r="I209" s="13">
        <v>1.16</v>
      </c>
      <c r="J209" s="13">
        <v>1.2</v>
      </c>
      <c r="K209" s="13">
        <v>2.36</v>
      </c>
      <c r="L209" s="13">
        <v>2.48</v>
      </c>
      <c r="M209" s="13">
        <f t="shared" si="15"/>
        <v>105.84000000000003</v>
      </c>
      <c r="N209" s="13">
        <f t="shared" si="16"/>
        <v>41965.56000000001</v>
      </c>
      <c r="O209" s="13"/>
      <c r="P209" s="8">
        <f t="shared" si="17"/>
        <v>41965.56000000001</v>
      </c>
      <c r="Q209" s="13">
        <v>1718.23</v>
      </c>
      <c r="R209" s="13">
        <v>1566.175</v>
      </c>
      <c r="S209" s="15">
        <v>1274.125</v>
      </c>
      <c r="T209" s="15">
        <v>1937.58</v>
      </c>
      <c r="U209" s="15">
        <v>1566.18</v>
      </c>
      <c r="V209" s="15">
        <v>1927.12</v>
      </c>
      <c r="W209" s="15">
        <v>1649.44</v>
      </c>
      <c r="X209" s="15">
        <v>5230.32</v>
      </c>
      <c r="Y209" s="15">
        <v>1649.44</v>
      </c>
      <c r="Z209" s="15">
        <v>2455.06</v>
      </c>
      <c r="AA209" s="15">
        <v>2542.5</v>
      </c>
      <c r="AB209" s="15">
        <v>2117.52</v>
      </c>
      <c r="AC209" s="9">
        <f t="shared" si="18"/>
        <v>25633.69</v>
      </c>
      <c r="AD209" s="15"/>
      <c r="AE209" s="9"/>
      <c r="AF209" s="9">
        <f t="shared" si="19"/>
        <v>16331.870000000014</v>
      </c>
    </row>
    <row r="210" spans="1:32" ht="12.75">
      <c r="A210" s="7">
        <v>206</v>
      </c>
      <c r="B210" s="7" t="s">
        <v>101</v>
      </c>
      <c r="C210" s="15">
        <v>1354.4</v>
      </c>
      <c r="D210" s="15">
        <v>116878.16</v>
      </c>
      <c r="E210" s="13">
        <f>13.67-0.59</f>
        <v>13.08</v>
      </c>
      <c r="F210" s="13">
        <f>14.33-0.59</f>
        <v>13.74</v>
      </c>
      <c r="G210" s="13"/>
      <c r="H210" s="13"/>
      <c r="I210" s="13">
        <v>1.16</v>
      </c>
      <c r="J210" s="13">
        <v>1.2</v>
      </c>
      <c r="K210" s="13">
        <v>2.36</v>
      </c>
      <c r="L210" s="13">
        <v>2.48</v>
      </c>
      <c r="M210" s="13">
        <f t="shared" si="15"/>
        <v>117.72000000000003</v>
      </c>
      <c r="N210" s="13">
        <f t="shared" si="16"/>
        <v>159439.96800000005</v>
      </c>
      <c r="O210" s="13">
        <v>42561.81</v>
      </c>
      <c r="P210" s="8">
        <f t="shared" si="17"/>
        <v>116878.15800000005</v>
      </c>
      <c r="Q210" s="13">
        <v>8393.45</v>
      </c>
      <c r="R210" s="13">
        <v>7117.48</v>
      </c>
      <c r="S210" s="15">
        <v>5349.88</v>
      </c>
      <c r="T210" s="15">
        <v>8123.24</v>
      </c>
      <c r="U210" s="15">
        <v>7839</v>
      </c>
      <c r="V210" s="15">
        <v>10639.28</v>
      </c>
      <c r="W210" s="15">
        <v>9554.25</v>
      </c>
      <c r="X210" s="15">
        <v>22615.99</v>
      </c>
      <c r="Y210" s="15">
        <v>5939.39</v>
      </c>
      <c r="Z210" s="15">
        <v>8173.89</v>
      </c>
      <c r="AA210" s="15">
        <v>12247.95</v>
      </c>
      <c r="AB210" s="15">
        <v>6103.244</v>
      </c>
      <c r="AC210" s="9">
        <f t="shared" si="18"/>
        <v>112097.04400000001</v>
      </c>
      <c r="AD210" s="15"/>
      <c r="AE210" s="9">
        <f>750+1000</f>
        <v>1750</v>
      </c>
      <c r="AF210" s="9">
        <f t="shared" si="19"/>
        <v>3031.114000000045</v>
      </c>
    </row>
    <row r="211" spans="1:32" ht="12.75">
      <c r="A211" s="7">
        <v>207</v>
      </c>
      <c r="B211" s="7" t="s">
        <v>102</v>
      </c>
      <c r="C211" s="15">
        <v>474.1</v>
      </c>
      <c r="D211" s="15">
        <v>55811.05</v>
      </c>
      <c r="E211" s="13">
        <v>13.08</v>
      </c>
      <c r="F211" s="13">
        <v>13.74</v>
      </c>
      <c r="G211" s="13"/>
      <c r="H211" s="13"/>
      <c r="I211" s="13">
        <v>1.16</v>
      </c>
      <c r="J211" s="13">
        <v>1.2</v>
      </c>
      <c r="K211" s="13">
        <v>2.36</v>
      </c>
      <c r="L211" s="13">
        <v>2.48</v>
      </c>
      <c r="M211" s="13">
        <f t="shared" si="15"/>
        <v>117.72000000000003</v>
      </c>
      <c r="N211" s="13">
        <f t="shared" si="16"/>
        <v>55811.05200000002</v>
      </c>
      <c r="O211" s="13"/>
      <c r="P211" s="8">
        <f t="shared" si="17"/>
        <v>55811.05200000002</v>
      </c>
      <c r="Q211" s="13">
        <v>2123.49</v>
      </c>
      <c r="R211" s="13">
        <v>2102.465</v>
      </c>
      <c r="S211" s="15">
        <v>23445.725</v>
      </c>
      <c r="T211" s="15">
        <v>2287.36</v>
      </c>
      <c r="U211" s="15">
        <v>2102.47</v>
      </c>
      <c r="V211" s="15">
        <v>2463.41</v>
      </c>
      <c r="W211" s="15">
        <v>3427.31</v>
      </c>
      <c r="X211" s="15">
        <v>2945.15</v>
      </c>
      <c r="Y211" s="15">
        <v>3311.24</v>
      </c>
      <c r="Z211" s="15">
        <v>2351.69</v>
      </c>
      <c r="AA211" s="15">
        <v>2845.4</v>
      </c>
      <c r="AB211" s="15">
        <v>2440.336</v>
      </c>
      <c r="AC211" s="9">
        <f t="shared" si="18"/>
        <v>51846.046</v>
      </c>
      <c r="AD211" s="15"/>
      <c r="AE211" s="9"/>
      <c r="AF211" s="9">
        <f t="shared" si="19"/>
        <v>3965.006000000016</v>
      </c>
    </row>
    <row r="212" spans="1:32" ht="12.75">
      <c r="A212" s="7">
        <v>208</v>
      </c>
      <c r="B212" s="10" t="s">
        <v>103</v>
      </c>
      <c r="C212" s="15">
        <v>471.3</v>
      </c>
      <c r="D212" s="15">
        <v>-12636.58</v>
      </c>
      <c r="E212" s="13">
        <v>5.27</v>
      </c>
      <c r="F212" s="13">
        <v>5.52</v>
      </c>
      <c r="G212" s="13"/>
      <c r="H212" s="13"/>
      <c r="I212" s="13">
        <v>1.16</v>
      </c>
      <c r="J212" s="13">
        <v>1.2</v>
      </c>
      <c r="K212" s="13">
        <v>2.36</v>
      </c>
      <c r="L212" s="13">
        <v>2.48</v>
      </c>
      <c r="M212" s="13">
        <f t="shared" si="15"/>
        <v>21.54</v>
      </c>
      <c r="N212" s="13">
        <f t="shared" si="16"/>
        <v>10151.802</v>
      </c>
      <c r="O212" s="13">
        <v>22788.38</v>
      </c>
      <c r="P212" s="8">
        <f t="shared" si="17"/>
        <v>-12636.578000000001</v>
      </c>
      <c r="Q212" s="13">
        <v>824.78</v>
      </c>
      <c r="R212" s="13">
        <v>824.775</v>
      </c>
      <c r="S212" s="15">
        <v>824.775</v>
      </c>
      <c r="T212" s="15">
        <v>824.78</v>
      </c>
      <c r="U212" s="15">
        <v>824.78</v>
      </c>
      <c r="V212" s="15">
        <v>824.78</v>
      </c>
      <c r="W212" s="15">
        <v>867.19</v>
      </c>
      <c r="X212" s="15">
        <v>867.19</v>
      </c>
      <c r="Y212" s="15">
        <v>867.19</v>
      </c>
      <c r="Z212" s="15">
        <v>867.19</v>
      </c>
      <c r="AA212" s="15">
        <v>867.19</v>
      </c>
      <c r="AB212" s="15">
        <v>867.192</v>
      </c>
      <c r="AC212" s="9">
        <f t="shared" si="18"/>
        <v>10151.812000000002</v>
      </c>
      <c r="AD212" s="15"/>
      <c r="AE212" s="9"/>
      <c r="AF212" s="9">
        <f t="shared" si="19"/>
        <v>-22788.390000000003</v>
      </c>
    </row>
    <row r="213" spans="1:32" ht="12.75">
      <c r="A213" s="7">
        <v>209</v>
      </c>
      <c r="B213" s="10" t="s">
        <v>104</v>
      </c>
      <c r="C213" s="15">
        <v>511.4</v>
      </c>
      <c r="D213" s="15">
        <v>11015.56</v>
      </c>
      <c r="E213" s="13">
        <v>5.27</v>
      </c>
      <c r="F213" s="13">
        <v>5.52</v>
      </c>
      <c r="G213" s="13"/>
      <c r="H213" s="13"/>
      <c r="I213" s="13">
        <v>1.16</v>
      </c>
      <c r="J213" s="13">
        <v>1.2</v>
      </c>
      <c r="K213" s="13">
        <v>2.36</v>
      </c>
      <c r="L213" s="13">
        <v>2.48</v>
      </c>
      <c r="M213" s="13">
        <f t="shared" si="15"/>
        <v>21.54</v>
      </c>
      <c r="N213" s="13">
        <f t="shared" si="16"/>
        <v>11015.555999999999</v>
      </c>
      <c r="O213" s="13"/>
      <c r="P213" s="8">
        <f t="shared" si="17"/>
        <v>11015.555999999999</v>
      </c>
      <c r="Q213" s="13">
        <v>894.95</v>
      </c>
      <c r="R213" s="13">
        <v>894.95</v>
      </c>
      <c r="S213" s="15">
        <v>894.95</v>
      </c>
      <c r="T213" s="15">
        <v>894.95</v>
      </c>
      <c r="U213" s="15">
        <v>894.95</v>
      </c>
      <c r="V213" s="15">
        <v>894.95</v>
      </c>
      <c r="W213" s="15">
        <v>940.98</v>
      </c>
      <c r="X213" s="15">
        <v>940.98</v>
      </c>
      <c r="Y213" s="15">
        <v>940.98</v>
      </c>
      <c r="Z213" s="15">
        <v>940.98</v>
      </c>
      <c r="AA213" s="15">
        <v>940.98</v>
      </c>
      <c r="AB213" s="15">
        <v>940.976</v>
      </c>
      <c r="AC213" s="9">
        <f t="shared" si="18"/>
        <v>11015.576</v>
      </c>
      <c r="AD213" s="15"/>
      <c r="AE213" s="9"/>
      <c r="AF213" s="9">
        <f t="shared" si="19"/>
        <v>-0.020000000000436557</v>
      </c>
    </row>
    <row r="214" spans="1:32" ht="12.75">
      <c r="A214" s="7">
        <v>210</v>
      </c>
      <c r="B214" s="7" t="s">
        <v>105</v>
      </c>
      <c r="C214" s="15">
        <v>600.6</v>
      </c>
      <c r="D214" s="15">
        <v>43459.42</v>
      </c>
      <c r="E214" s="13">
        <v>9.39</v>
      </c>
      <c r="F214" s="13">
        <v>9.87</v>
      </c>
      <c r="G214" s="13"/>
      <c r="H214" s="13"/>
      <c r="I214" s="13">
        <v>1.16</v>
      </c>
      <c r="J214" s="13">
        <v>1.2</v>
      </c>
      <c r="K214" s="13">
        <v>2.36</v>
      </c>
      <c r="L214" s="13">
        <v>2.48</v>
      </c>
      <c r="M214" s="13">
        <f t="shared" si="15"/>
        <v>72.35999999999999</v>
      </c>
      <c r="N214" s="13">
        <f t="shared" si="16"/>
        <v>43459.41599999999</v>
      </c>
      <c r="O214" s="13"/>
      <c r="P214" s="8">
        <f t="shared" si="17"/>
        <v>43459.41599999999</v>
      </c>
      <c r="Q214" s="13">
        <v>1548.03</v>
      </c>
      <c r="R214" s="13">
        <v>27882.39</v>
      </c>
      <c r="S214" s="15">
        <v>3148.6</v>
      </c>
      <c r="T214" s="15">
        <v>18380.34</v>
      </c>
      <c r="U214" s="15">
        <v>2749.54</v>
      </c>
      <c r="V214" s="15">
        <v>1713.95</v>
      </c>
      <c r="W214" s="15">
        <v>9909.48</v>
      </c>
      <c r="X214" s="15">
        <v>3048.97</v>
      </c>
      <c r="Y214" s="15">
        <v>1410.19</v>
      </c>
      <c r="Z214" s="15">
        <v>1414.93</v>
      </c>
      <c r="AA214" s="15">
        <v>1105.1</v>
      </c>
      <c r="AB214" s="15">
        <v>1661.044</v>
      </c>
      <c r="AC214" s="9">
        <f t="shared" si="18"/>
        <v>73972.564</v>
      </c>
      <c r="AD214" s="15"/>
      <c r="AE214" s="9"/>
      <c r="AF214" s="9">
        <f t="shared" si="19"/>
        <v>-30513.14800000001</v>
      </c>
    </row>
    <row r="215" spans="1:32" ht="12.75">
      <c r="A215" s="7">
        <v>211</v>
      </c>
      <c r="B215" s="10" t="s">
        <v>106</v>
      </c>
      <c r="C215" s="15">
        <v>470.4</v>
      </c>
      <c r="D215" s="15">
        <v>10132.42</v>
      </c>
      <c r="E215" s="13">
        <v>5.27</v>
      </c>
      <c r="F215" s="13">
        <v>5.52</v>
      </c>
      <c r="G215" s="13"/>
      <c r="H215" s="13"/>
      <c r="I215" s="13">
        <v>1.16</v>
      </c>
      <c r="J215" s="13">
        <v>1.2</v>
      </c>
      <c r="K215" s="13">
        <v>2.36</v>
      </c>
      <c r="L215" s="13">
        <v>2.48</v>
      </c>
      <c r="M215" s="13">
        <f t="shared" si="15"/>
        <v>21.54</v>
      </c>
      <c r="N215" s="13">
        <f t="shared" si="16"/>
        <v>10132.416</v>
      </c>
      <c r="O215" s="13"/>
      <c r="P215" s="8">
        <f t="shared" si="17"/>
        <v>10132.416</v>
      </c>
      <c r="Q215" s="13">
        <v>823.2</v>
      </c>
      <c r="R215" s="13">
        <v>823.2</v>
      </c>
      <c r="S215" s="15">
        <v>823.2</v>
      </c>
      <c r="T215" s="15">
        <v>823.2</v>
      </c>
      <c r="U215" s="15">
        <v>823.2</v>
      </c>
      <c r="V215" s="15">
        <v>823.2</v>
      </c>
      <c r="W215" s="15">
        <v>865.54</v>
      </c>
      <c r="X215" s="15">
        <v>865.54</v>
      </c>
      <c r="Y215" s="15">
        <v>865.54</v>
      </c>
      <c r="Z215" s="15">
        <v>865.54</v>
      </c>
      <c r="AA215" s="15">
        <v>865.54</v>
      </c>
      <c r="AB215" s="15">
        <v>865.536</v>
      </c>
      <c r="AC215" s="9">
        <f t="shared" si="18"/>
        <v>10132.436000000002</v>
      </c>
      <c r="AD215" s="15"/>
      <c r="AE215" s="9"/>
      <c r="AF215" s="9">
        <f t="shared" si="19"/>
        <v>-0.020000000002255547</v>
      </c>
    </row>
    <row r="216" spans="1:32" ht="12.75">
      <c r="A216" s="7">
        <v>212</v>
      </c>
      <c r="B216" s="7" t="s">
        <v>107</v>
      </c>
      <c r="C216" s="15">
        <v>470.9</v>
      </c>
      <c r="D216" s="15">
        <v>34074.32</v>
      </c>
      <c r="E216" s="13">
        <v>9.39</v>
      </c>
      <c r="F216" s="13">
        <v>9.87</v>
      </c>
      <c r="G216" s="13"/>
      <c r="H216" s="13"/>
      <c r="I216" s="13">
        <v>1.16</v>
      </c>
      <c r="J216" s="13">
        <v>1.2</v>
      </c>
      <c r="K216" s="13">
        <v>2.36</v>
      </c>
      <c r="L216" s="13">
        <v>2.48</v>
      </c>
      <c r="M216" s="13">
        <f t="shared" si="15"/>
        <v>72.35999999999999</v>
      </c>
      <c r="N216" s="13">
        <f t="shared" si="16"/>
        <v>34074.32399999999</v>
      </c>
      <c r="O216" s="13"/>
      <c r="P216" s="8">
        <f t="shared" si="17"/>
        <v>34074.32399999999</v>
      </c>
      <c r="Q216" s="13">
        <v>1321.06</v>
      </c>
      <c r="R216" s="13">
        <v>1053.845</v>
      </c>
      <c r="S216" s="15">
        <v>1053.845</v>
      </c>
      <c r="T216" s="15">
        <v>7975.43</v>
      </c>
      <c r="U216" s="15">
        <v>3210.72</v>
      </c>
      <c r="V216" s="15">
        <v>2351.1</v>
      </c>
      <c r="W216" s="15">
        <v>2246.79</v>
      </c>
      <c r="X216" s="15">
        <v>1839.35</v>
      </c>
      <c r="Y216" s="15">
        <v>1096.23</v>
      </c>
      <c r="Z216" s="15">
        <v>2106.58</v>
      </c>
      <c r="AA216" s="15">
        <v>10468.62</v>
      </c>
      <c r="AB216" s="15">
        <v>1335.396</v>
      </c>
      <c r="AC216" s="9">
        <f t="shared" si="18"/>
        <v>36058.966</v>
      </c>
      <c r="AD216" s="15"/>
      <c r="AE216" s="9"/>
      <c r="AF216" s="9">
        <f t="shared" si="19"/>
        <v>-1984.642000000007</v>
      </c>
    </row>
    <row r="217" spans="1:32" ht="12.75">
      <c r="A217" s="7">
        <v>213</v>
      </c>
      <c r="B217" s="10" t="s">
        <v>108</v>
      </c>
      <c r="C217" s="15">
        <v>512.9</v>
      </c>
      <c r="D217" s="15">
        <v>11047.87</v>
      </c>
      <c r="E217" s="13">
        <v>5.27</v>
      </c>
      <c r="F217" s="13">
        <v>5.52</v>
      </c>
      <c r="G217" s="13"/>
      <c r="H217" s="13"/>
      <c r="I217" s="13">
        <v>1.16</v>
      </c>
      <c r="J217" s="13">
        <v>1.2</v>
      </c>
      <c r="K217" s="13">
        <v>2.36</v>
      </c>
      <c r="L217" s="13">
        <v>2.48</v>
      </c>
      <c r="M217" s="13">
        <f t="shared" si="15"/>
        <v>21.54</v>
      </c>
      <c r="N217" s="13">
        <f t="shared" si="16"/>
        <v>11047.865999999998</v>
      </c>
      <c r="O217" s="13"/>
      <c r="P217" s="8">
        <f t="shared" si="17"/>
        <v>11047.865999999998</v>
      </c>
      <c r="Q217" s="13">
        <v>897.58</v>
      </c>
      <c r="R217" s="13">
        <v>897.575</v>
      </c>
      <c r="S217" s="15">
        <v>897.575</v>
      </c>
      <c r="T217" s="15">
        <v>897.58</v>
      </c>
      <c r="U217" s="15">
        <v>897.58</v>
      </c>
      <c r="V217" s="15">
        <v>897.58</v>
      </c>
      <c r="W217" s="15">
        <v>943.74</v>
      </c>
      <c r="X217" s="15">
        <v>943.74</v>
      </c>
      <c r="Y217" s="15">
        <v>943.74</v>
      </c>
      <c r="Z217" s="15">
        <v>943.74</v>
      </c>
      <c r="AA217" s="15">
        <v>943.74</v>
      </c>
      <c r="AB217" s="15">
        <v>943.736</v>
      </c>
      <c r="AC217" s="9">
        <f t="shared" si="18"/>
        <v>11047.906</v>
      </c>
      <c r="AD217" s="15"/>
      <c r="AE217" s="9"/>
      <c r="AF217" s="9">
        <f t="shared" si="19"/>
        <v>-0.040000000002692104</v>
      </c>
    </row>
    <row r="218" spans="1:32" ht="12.75">
      <c r="A218" s="7">
        <v>214</v>
      </c>
      <c r="B218" s="7" t="s">
        <v>109</v>
      </c>
      <c r="C218" s="15">
        <v>470.1</v>
      </c>
      <c r="D218" s="15">
        <v>34016.44</v>
      </c>
      <c r="E218" s="13">
        <v>9.39</v>
      </c>
      <c r="F218" s="13">
        <v>9.87</v>
      </c>
      <c r="G218" s="13"/>
      <c r="H218" s="13"/>
      <c r="I218" s="13">
        <v>1.16</v>
      </c>
      <c r="J218" s="13">
        <v>1.2</v>
      </c>
      <c r="K218" s="13">
        <v>2.36</v>
      </c>
      <c r="L218" s="13">
        <v>2.48</v>
      </c>
      <c r="M218" s="13">
        <f t="shared" si="15"/>
        <v>72.35999999999999</v>
      </c>
      <c r="N218" s="13">
        <f t="shared" si="16"/>
        <v>34016.435999999994</v>
      </c>
      <c r="O218" s="13"/>
      <c r="P218" s="8">
        <f t="shared" si="17"/>
        <v>34016.435999999994</v>
      </c>
      <c r="Q218" s="13">
        <v>2934.11</v>
      </c>
      <c r="R218" s="13">
        <v>16780.075</v>
      </c>
      <c r="S218" s="15">
        <v>9700.105</v>
      </c>
      <c r="T218" s="15">
        <v>3760.22</v>
      </c>
      <c r="U218" s="15">
        <v>2086.67</v>
      </c>
      <c r="V218" s="15">
        <v>2447.61</v>
      </c>
      <c r="W218" s="15">
        <v>3335.95</v>
      </c>
      <c r="X218" s="15">
        <v>1837.87</v>
      </c>
      <c r="Y218" s="15">
        <v>6331.67</v>
      </c>
      <c r="Z218" s="15">
        <v>7588.16</v>
      </c>
      <c r="AA218" s="15">
        <v>1333.92</v>
      </c>
      <c r="AB218" s="15">
        <v>1333.924</v>
      </c>
      <c r="AC218" s="9">
        <f t="shared" si="18"/>
        <v>59470.284</v>
      </c>
      <c r="AD218" s="15"/>
      <c r="AE218" s="9"/>
      <c r="AF218" s="9">
        <f t="shared" si="19"/>
        <v>-25453.848000000005</v>
      </c>
    </row>
    <row r="219" spans="1:32" ht="12.75">
      <c r="A219" s="7">
        <v>215</v>
      </c>
      <c r="B219" s="10" t="s">
        <v>203</v>
      </c>
      <c r="C219" s="15">
        <v>541.1</v>
      </c>
      <c r="D219" s="15">
        <v>18927.68</v>
      </c>
      <c r="E219" s="13">
        <v>7.57</v>
      </c>
      <c r="F219" s="13">
        <v>8.22</v>
      </c>
      <c r="G219" s="13">
        <v>1.2</v>
      </c>
      <c r="H219" s="13">
        <v>1.56</v>
      </c>
      <c r="I219" s="13">
        <v>1.16</v>
      </c>
      <c r="J219" s="13">
        <v>1.2</v>
      </c>
      <c r="K219" s="13">
        <v>2.36</v>
      </c>
      <c r="L219" s="13">
        <v>2.48</v>
      </c>
      <c r="M219" s="13">
        <f t="shared" si="15"/>
        <v>34.98000000000001</v>
      </c>
      <c r="N219" s="13">
        <f t="shared" si="16"/>
        <v>18927.678000000007</v>
      </c>
      <c r="O219" s="13"/>
      <c r="P219" s="8">
        <f t="shared" si="17"/>
        <v>18927.678000000007</v>
      </c>
      <c r="Q219" s="13">
        <v>946.93</v>
      </c>
      <c r="R219" s="13">
        <v>946.925</v>
      </c>
      <c r="S219" s="15">
        <v>946.925</v>
      </c>
      <c r="T219" s="15">
        <v>946.93</v>
      </c>
      <c r="U219" s="15">
        <v>946.93</v>
      </c>
      <c r="V219" s="15">
        <v>946.93</v>
      </c>
      <c r="W219" s="15">
        <v>995.62</v>
      </c>
      <c r="X219" s="15">
        <v>995.62</v>
      </c>
      <c r="Y219" s="15">
        <v>995.62</v>
      </c>
      <c r="Z219" s="15">
        <v>995.62</v>
      </c>
      <c r="AA219" s="15">
        <v>4949.16</v>
      </c>
      <c r="AB219" s="15">
        <v>995.624</v>
      </c>
      <c r="AC219" s="9">
        <f t="shared" si="18"/>
        <v>15608.834</v>
      </c>
      <c r="AD219" s="15"/>
      <c r="AE219" s="9"/>
      <c r="AF219" s="9">
        <f t="shared" si="19"/>
        <v>3318.8440000000064</v>
      </c>
    </row>
    <row r="220" spans="1:32" ht="12.75">
      <c r="A220" s="7">
        <v>216</v>
      </c>
      <c r="B220" s="10" t="s">
        <v>214</v>
      </c>
      <c r="C220" s="15">
        <v>521.5</v>
      </c>
      <c r="D220" s="15">
        <v>11233.11</v>
      </c>
      <c r="E220" s="13">
        <v>5.27</v>
      </c>
      <c r="F220" s="13">
        <v>5.52</v>
      </c>
      <c r="G220" s="13"/>
      <c r="H220" s="13"/>
      <c r="I220" s="13">
        <v>1.16</v>
      </c>
      <c r="J220" s="13">
        <v>1.2</v>
      </c>
      <c r="K220" s="13">
        <v>2.36</v>
      </c>
      <c r="L220" s="13">
        <v>2.48</v>
      </c>
      <c r="M220" s="13">
        <f t="shared" si="15"/>
        <v>21.54</v>
      </c>
      <c r="N220" s="13">
        <f t="shared" si="16"/>
        <v>11233.109999999999</v>
      </c>
      <c r="O220" s="13"/>
      <c r="P220" s="8">
        <f t="shared" si="17"/>
        <v>11233.109999999999</v>
      </c>
      <c r="Q220" s="13">
        <v>912.63</v>
      </c>
      <c r="R220" s="13">
        <v>912.625</v>
      </c>
      <c r="S220" s="15">
        <v>912.625</v>
      </c>
      <c r="T220" s="15">
        <v>912.63</v>
      </c>
      <c r="U220" s="15">
        <v>912.63</v>
      </c>
      <c r="V220" s="15">
        <v>912.63</v>
      </c>
      <c r="W220" s="15">
        <v>959.56</v>
      </c>
      <c r="X220" s="15">
        <v>959.56</v>
      </c>
      <c r="Y220" s="15">
        <v>959.56</v>
      </c>
      <c r="Z220" s="15">
        <v>959.56</v>
      </c>
      <c r="AA220" s="15">
        <v>959.56</v>
      </c>
      <c r="AB220" s="15">
        <v>959.56</v>
      </c>
      <c r="AC220" s="9">
        <f t="shared" si="18"/>
        <v>11233.129999999997</v>
      </c>
      <c r="AD220" s="15"/>
      <c r="AE220" s="9"/>
      <c r="AF220" s="9">
        <f t="shared" si="19"/>
        <v>-0.019999999998617568</v>
      </c>
    </row>
    <row r="221" spans="1:32" ht="12.75">
      <c r="A221" s="7">
        <v>217</v>
      </c>
      <c r="B221" s="7" t="s">
        <v>215</v>
      </c>
      <c r="C221" s="15">
        <v>348</v>
      </c>
      <c r="D221" s="15">
        <v>37625.76</v>
      </c>
      <c r="E221" s="13">
        <v>12.3</v>
      </c>
      <c r="F221" s="13">
        <v>12.92</v>
      </c>
      <c r="G221" s="13"/>
      <c r="H221" s="13"/>
      <c r="I221" s="13">
        <v>1.16</v>
      </c>
      <c r="J221" s="13">
        <v>1.2</v>
      </c>
      <c r="K221" s="13">
        <v>2.36</v>
      </c>
      <c r="L221" s="13">
        <v>2.48</v>
      </c>
      <c r="M221" s="13">
        <f t="shared" si="15"/>
        <v>108.12</v>
      </c>
      <c r="N221" s="13">
        <f t="shared" si="16"/>
        <v>37625.76</v>
      </c>
      <c r="O221" s="13"/>
      <c r="P221" s="8">
        <f t="shared" si="17"/>
        <v>37625.76</v>
      </c>
      <c r="Q221" s="13">
        <v>1374.6</v>
      </c>
      <c r="R221" s="13">
        <v>1374.6</v>
      </c>
      <c r="S221" s="15">
        <v>1374.6</v>
      </c>
      <c r="T221" s="15">
        <v>1374.6</v>
      </c>
      <c r="U221" s="15">
        <v>1374.6</v>
      </c>
      <c r="V221" s="15">
        <v>1807.73</v>
      </c>
      <c r="W221" s="15">
        <v>1447.68</v>
      </c>
      <c r="X221" s="15">
        <v>1924.12</v>
      </c>
      <c r="Y221" s="15">
        <v>1447.68</v>
      </c>
      <c r="Z221" s="15">
        <v>3265.36</v>
      </c>
      <c r="AA221" s="15">
        <v>1447.68</v>
      </c>
      <c r="AB221" s="15">
        <v>3282.05</v>
      </c>
      <c r="AC221" s="9">
        <f t="shared" si="18"/>
        <v>21495.3</v>
      </c>
      <c r="AD221" s="15"/>
      <c r="AE221" s="9">
        <v>1275.52</v>
      </c>
      <c r="AF221" s="9">
        <f t="shared" si="19"/>
        <v>14854.940000000002</v>
      </c>
    </row>
    <row r="222" spans="1:32" ht="12.75">
      <c r="A222" s="7">
        <v>218</v>
      </c>
      <c r="B222" s="7" t="s">
        <v>216</v>
      </c>
      <c r="C222" s="15">
        <v>7781.5</v>
      </c>
      <c r="D222" s="15">
        <v>1009416.18</v>
      </c>
      <c r="E222" s="13">
        <v>14.03</v>
      </c>
      <c r="F222" s="13">
        <v>14.79</v>
      </c>
      <c r="G222" s="13"/>
      <c r="H222" s="13"/>
      <c r="I222" s="13">
        <v>1.16</v>
      </c>
      <c r="J222" s="13">
        <v>1.2</v>
      </c>
      <c r="K222" s="13">
        <v>2.36</v>
      </c>
      <c r="L222" s="13">
        <v>2.48</v>
      </c>
      <c r="M222" s="13">
        <f t="shared" si="15"/>
        <v>129.72000000000003</v>
      </c>
      <c r="N222" s="13">
        <f t="shared" si="16"/>
        <v>1009416.1800000002</v>
      </c>
      <c r="O222" s="13"/>
      <c r="P222" s="8">
        <f t="shared" si="17"/>
        <v>1009416.1800000002</v>
      </c>
      <c r="Q222" s="13">
        <v>64906.93</v>
      </c>
      <c r="R222" s="13">
        <v>103621.855</v>
      </c>
      <c r="S222" s="15">
        <v>101510.355</v>
      </c>
      <c r="T222" s="15">
        <v>84113.5</v>
      </c>
      <c r="U222" s="15">
        <v>82562.8</v>
      </c>
      <c r="V222" s="15">
        <v>90839.38</v>
      </c>
      <c r="W222" s="15">
        <v>66844.82</v>
      </c>
      <c r="X222" s="15">
        <v>50880.11</v>
      </c>
      <c r="Y222" s="15">
        <v>39569.29</v>
      </c>
      <c r="Z222" s="15">
        <v>100710.06</v>
      </c>
      <c r="AA222" s="15">
        <v>62311.02</v>
      </c>
      <c r="AB222" s="15">
        <v>138267.982</v>
      </c>
      <c r="AC222" s="9">
        <f t="shared" si="18"/>
        <v>986138.1020000001</v>
      </c>
      <c r="AD222" s="15"/>
      <c r="AE222" s="9">
        <f>34630+750</f>
        <v>35380</v>
      </c>
      <c r="AF222" s="9">
        <f t="shared" si="19"/>
        <v>-12101.921999999904</v>
      </c>
    </row>
    <row r="223" spans="1:32" ht="12.75">
      <c r="A223" s="7">
        <v>219</v>
      </c>
      <c r="B223" s="7" t="s">
        <v>204</v>
      </c>
      <c r="C223" s="15">
        <v>571.3</v>
      </c>
      <c r="D223" s="15">
        <v>17276.88</v>
      </c>
      <c r="E223" s="13">
        <v>9.71</v>
      </c>
      <c r="F223" s="13">
        <v>10.19</v>
      </c>
      <c r="G223" s="13"/>
      <c r="H223" s="13"/>
      <c r="I223" s="13">
        <v>1.16</v>
      </c>
      <c r="J223" s="13">
        <v>1.2</v>
      </c>
      <c r="K223" s="13">
        <v>2.36</v>
      </c>
      <c r="L223" s="13">
        <v>2.48</v>
      </c>
      <c r="M223" s="13">
        <f t="shared" si="15"/>
        <v>76.19999999999999</v>
      </c>
      <c r="N223" s="13">
        <f t="shared" si="16"/>
        <v>43533.05999999999</v>
      </c>
      <c r="O223" s="13">
        <v>26256.18</v>
      </c>
      <c r="P223" s="8">
        <f t="shared" si="17"/>
        <v>17276.87999999999</v>
      </c>
      <c r="Q223" s="13">
        <v>1570.47</v>
      </c>
      <c r="R223" s="13">
        <v>1324.275</v>
      </c>
      <c r="S223" s="15">
        <v>6358.035</v>
      </c>
      <c r="T223" s="15">
        <v>1324.28</v>
      </c>
      <c r="U223" s="15">
        <v>1324.28</v>
      </c>
      <c r="V223" s="15">
        <v>1757.41</v>
      </c>
      <c r="W223" s="15">
        <v>1375.69</v>
      </c>
      <c r="X223" s="15">
        <v>8539.47</v>
      </c>
      <c r="Y223" s="15">
        <v>1375.69</v>
      </c>
      <c r="Z223" s="15">
        <v>4247.32</v>
      </c>
      <c r="AA223" s="15">
        <v>1375.69</v>
      </c>
      <c r="AB223" s="15">
        <v>2060.152</v>
      </c>
      <c r="AC223" s="9">
        <f t="shared" si="18"/>
        <v>32632.761999999995</v>
      </c>
      <c r="AD223" s="15"/>
      <c r="AE223" s="9"/>
      <c r="AF223" s="9">
        <f t="shared" si="19"/>
        <v>-15355.882000000005</v>
      </c>
    </row>
    <row r="224" spans="1:32" ht="12.75">
      <c r="A224" s="7">
        <v>220</v>
      </c>
      <c r="B224" s="7" t="s">
        <v>217</v>
      </c>
      <c r="C224" s="15">
        <v>619.3</v>
      </c>
      <c r="D224" s="15">
        <v>72904</v>
      </c>
      <c r="E224" s="13">
        <v>13.08</v>
      </c>
      <c r="F224" s="13">
        <v>13.74</v>
      </c>
      <c r="G224" s="13"/>
      <c r="H224" s="13"/>
      <c r="I224" s="13">
        <v>1.16</v>
      </c>
      <c r="J224" s="13">
        <v>1.2</v>
      </c>
      <c r="K224" s="13">
        <v>2.36</v>
      </c>
      <c r="L224" s="13">
        <v>2.48</v>
      </c>
      <c r="M224" s="13">
        <f t="shared" si="15"/>
        <v>117.72000000000003</v>
      </c>
      <c r="N224" s="13">
        <f t="shared" si="16"/>
        <v>72903.99600000001</v>
      </c>
      <c r="O224" s="13"/>
      <c r="P224" s="8">
        <f t="shared" si="17"/>
        <v>72903.99600000001</v>
      </c>
      <c r="Q224" s="13">
        <v>3606.06</v>
      </c>
      <c r="R224" s="13">
        <v>3822.365</v>
      </c>
      <c r="S224" s="15">
        <v>3121.945</v>
      </c>
      <c r="T224" s="15">
        <v>4597.11</v>
      </c>
      <c r="U224" s="15">
        <v>2838.26</v>
      </c>
      <c r="V224" s="15">
        <v>3271.39</v>
      </c>
      <c r="W224" s="15">
        <v>8401.71</v>
      </c>
      <c r="X224" s="15">
        <v>3936.8</v>
      </c>
      <c r="Y224" s="15">
        <v>2968.31</v>
      </c>
      <c r="Z224" s="15">
        <v>2738.54</v>
      </c>
      <c r="AA224" s="15">
        <v>10772.73</v>
      </c>
      <c r="AB224" s="15">
        <v>2738.538</v>
      </c>
      <c r="AC224" s="9">
        <f t="shared" si="18"/>
        <v>52813.758</v>
      </c>
      <c r="AD224" s="15"/>
      <c r="AE224" s="9">
        <v>1291.02</v>
      </c>
      <c r="AF224" s="9">
        <f t="shared" si="19"/>
        <v>18799.21800000001</v>
      </c>
    </row>
    <row r="225" spans="1:32" ht="12.75">
      <c r="A225" s="7">
        <v>221</v>
      </c>
      <c r="B225" s="7" t="s">
        <v>205</v>
      </c>
      <c r="C225" s="15">
        <v>394.1</v>
      </c>
      <c r="D225" s="15">
        <v>41711.54</v>
      </c>
      <c r="E225" s="13">
        <v>13.32</v>
      </c>
      <c r="F225" s="13">
        <v>14.28</v>
      </c>
      <c r="G225" s="13">
        <v>1.2</v>
      </c>
      <c r="H225" s="13">
        <v>1.56</v>
      </c>
      <c r="I225" s="13">
        <v>1.16</v>
      </c>
      <c r="J225" s="13">
        <v>1.2</v>
      </c>
      <c r="K225" s="13">
        <v>2.36</v>
      </c>
      <c r="L225" s="13">
        <v>2.48</v>
      </c>
      <c r="M225" s="13">
        <f t="shared" si="15"/>
        <v>105.84000000000003</v>
      </c>
      <c r="N225" s="13">
        <f t="shared" si="16"/>
        <v>41711.544000000016</v>
      </c>
      <c r="O225" s="13"/>
      <c r="P225" s="8">
        <f t="shared" si="17"/>
        <v>41711.544000000016</v>
      </c>
      <c r="Q225" s="13">
        <v>1965.14</v>
      </c>
      <c r="R225" s="13">
        <v>2601.185</v>
      </c>
      <c r="S225" s="15">
        <v>7223.895</v>
      </c>
      <c r="T225" s="15">
        <v>3222.7</v>
      </c>
      <c r="U225" s="15">
        <v>3502.96</v>
      </c>
      <c r="V225" s="15">
        <v>2152.08</v>
      </c>
      <c r="W225" s="15">
        <v>1801.71</v>
      </c>
      <c r="X225" s="15">
        <v>3611.88</v>
      </c>
      <c r="Y225" s="15">
        <v>1801.71</v>
      </c>
      <c r="Z225" s="15">
        <v>3135.47</v>
      </c>
      <c r="AA225" s="15">
        <v>3212.1</v>
      </c>
      <c r="AB225" s="15">
        <v>2269.786</v>
      </c>
      <c r="AC225" s="9">
        <f t="shared" si="18"/>
        <v>36500.616</v>
      </c>
      <c r="AD225" s="15"/>
      <c r="AE225" s="9"/>
      <c r="AF225" s="9">
        <f t="shared" si="19"/>
        <v>5210.928000000014</v>
      </c>
    </row>
    <row r="226" spans="1:32" ht="12.75">
      <c r="A226" s="7">
        <v>222</v>
      </c>
      <c r="B226" s="10" t="s">
        <v>206</v>
      </c>
      <c r="C226" s="15">
        <v>519.8</v>
      </c>
      <c r="D226" s="15">
        <v>11196.49</v>
      </c>
      <c r="E226" s="13">
        <v>5.27</v>
      </c>
      <c r="F226" s="13">
        <v>5.52</v>
      </c>
      <c r="G226" s="13"/>
      <c r="H226" s="13"/>
      <c r="I226" s="13">
        <v>1.16</v>
      </c>
      <c r="J226" s="13">
        <v>1.2</v>
      </c>
      <c r="K226" s="13">
        <v>2.36</v>
      </c>
      <c r="L226" s="13">
        <v>2.48</v>
      </c>
      <c r="M226" s="13">
        <f t="shared" si="15"/>
        <v>21.54</v>
      </c>
      <c r="N226" s="13">
        <f t="shared" si="16"/>
        <v>11196.491999999998</v>
      </c>
      <c r="O226" s="13"/>
      <c r="P226" s="8">
        <f t="shared" si="17"/>
        <v>11196.491999999998</v>
      </c>
      <c r="Q226" s="13">
        <v>909.65</v>
      </c>
      <c r="R226" s="13">
        <v>909.65</v>
      </c>
      <c r="S226" s="15">
        <v>909.65</v>
      </c>
      <c r="T226" s="15">
        <v>909.65</v>
      </c>
      <c r="U226" s="15">
        <v>909.65</v>
      </c>
      <c r="V226" s="15">
        <v>909.65</v>
      </c>
      <c r="W226" s="15">
        <v>956.43</v>
      </c>
      <c r="X226" s="15">
        <v>956.43</v>
      </c>
      <c r="Y226" s="15">
        <v>956.43</v>
      </c>
      <c r="Z226" s="15">
        <v>956.43</v>
      </c>
      <c r="AA226" s="15">
        <v>956.43</v>
      </c>
      <c r="AB226" s="15">
        <v>956.432</v>
      </c>
      <c r="AC226" s="9">
        <f t="shared" si="18"/>
        <v>11196.482000000002</v>
      </c>
      <c r="AD226" s="15"/>
      <c r="AE226" s="9"/>
      <c r="AF226" s="9">
        <f t="shared" si="19"/>
        <v>0.0099999999965803</v>
      </c>
    </row>
    <row r="227" spans="1:32" ht="12.75">
      <c r="A227" s="7">
        <v>223</v>
      </c>
      <c r="B227" s="7" t="s">
        <v>207</v>
      </c>
      <c r="C227" s="15">
        <v>596.3</v>
      </c>
      <c r="D227" s="15">
        <v>16280.6</v>
      </c>
      <c r="E227" s="13">
        <v>12.82</v>
      </c>
      <c r="F227" s="13">
        <v>13.46</v>
      </c>
      <c r="G227" s="13"/>
      <c r="H227" s="13"/>
      <c r="I227" s="13">
        <v>1.16</v>
      </c>
      <c r="J227" s="13">
        <v>1.2</v>
      </c>
      <c r="K227" s="13">
        <v>2.36</v>
      </c>
      <c r="L227" s="13">
        <v>2.48</v>
      </c>
      <c r="M227" s="13">
        <f t="shared" si="15"/>
        <v>114.48000000000002</v>
      </c>
      <c r="N227" s="13">
        <f t="shared" si="16"/>
        <v>68264.424</v>
      </c>
      <c r="O227" s="13">
        <v>51983.82</v>
      </c>
      <c r="P227" s="8">
        <f t="shared" si="17"/>
        <v>16280.604</v>
      </c>
      <c r="Q227" s="13">
        <v>3743</v>
      </c>
      <c r="R227" s="13">
        <v>2987.885</v>
      </c>
      <c r="S227" s="15">
        <v>9270.425</v>
      </c>
      <c r="T227" s="15">
        <v>4644</v>
      </c>
      <c r="U227" s="15">
        <v>2987.89</v>
      </c>
      <c r="V227" s="15">
        <v>5418.87</v>
      </c>
      <c r="W227" s="15">
        <v>3127.11</v>
      </c>
      <c r="X227" s="15">
        <v>5848.9</v>
      </c>
      <c r="Y227" s="15">
        <v>3127.11</v>
      </c>
      <c r="Z227" s="15">
        <v>5154.64</v>
      </c>
      <c r="AA227" s="15">
        <v>3568.96</v>
      </c>
      <c r="AB227" s="15">
        <v>6257.668</v>
      </c>
      <c r="AC227" s="9">
        <f t="shared" si="18"/>
        <v>56136.45799999999</v>
      </c>
      <c r="AD227" s="15"/>
      <c r="AE227" s="9"/>
      <c r="AF227" s="9">
        <f t="shared" si="19"/>
        <v>-39855.85399999999</v>
      </c>
    </row>
    <row r="228" spans="1:32" ht="12.75">
      <c r="A228" s="7">
        <v>224</v>
      </c>
      <c r="B228" s="7" t="s">
        <v>208</v>
      </c>
      <c r="C228" s="15">
        <v>388.4</v>
      </c>
      <c r="D228" s="15">
        <v>-833.21</v>
      </c>
      <c r="E228" s="13">
        <v>13.32</v>
      </c>
      <c r="F228" s="13">
        <v>14.28</v>
      </c>
      <c r="G228" s="13">
        <v>1.2</v>
      </c>
      <c r="H228" s="13">
        <v>1.56</v>
      </c>
      <c r="I228" s="13">
        <v>1.16</v>
      </c>
      <c r="J228" s="13">
        <v>1.2</v>
      </c>
      <c r="K228" s="13">
        <v>2.36</v>
      </c>
      <c r="L228" s="13">
        <v>2.48</v>
      </c>
      <c r="M228" s="13">
        <f t="shared" si="15"/>
        <v>105.84000000000003</v>
      </c>
      <c r="N228" s="13">
        <f t="shared" si="16"/>
        <v>41108.25600000001</v>
      </c>
      <c r="O228" s="13">
        <v>41941.47</v>
      </c>
      <c r="P228" s="8">
        <f t="shared" si="17"/>
        <v>-833.2139999999927</v>
      </c>
      <c r="Q228" s="13">
        <v>1780.37</v>
      </c>
      <c r="R228" s="13">
        <v>1602.33</v>
      </c>
      <c r="S228" s="15">
        <v>7045.4</v>
      </c>
      <c r="T228" s="15">
        <v>3035.72</v>
      </c>
      <c r="U228" s="15">
        <v>4587.7</v>
      </c>
      <c r="V228" s="15">
        <v>12902.86</v>
      </c>
      <c r="W228" s="15">
        <v>1615.74</v>
      </c>
      <c r="X228" s="15">
        <v>3425.91</v>
      </c>
      <c r="Y228" s="15">
        <v>1615.74</v>
      </c>
      <c r="Z228" s="15">
        <v>3280.07</v>
      </c>
      <c r="AA228" s="15">
        <v>7741.16</v>
      </c>
      <c r="AB228" s="15">
        <v>6854.374</v>
      </c>
      <c r="AC228" s="9">
        <f t="shared" si="18"/>
        <v>55487.373999999996</v>
      </c>
      <c r="AD228" s="15"/>
      <c r="AE228" s="9"/>
      <c r="AF228" s="9">
        <f t="shared" si="19"/>
        <v>-56320.58799999999</v>
      </c>
    </row>
    <row r="229" spans="1:32" ht="12.75">
      <c r="A229" s="7">
        <v>225</v>
      </c>
      <c r="B229" s="10" t="s">
        <v>209</v>
      </c>
      <c r="C229" s="15">
        <v>535</v>
      </c>
      <c r="D229" s="15">
        <v>-4203.92</v>
      </c>
      <c r="E229" s="13">
        <v>5.27</v>
      </c>
      <c r="F229" s="13">
        <v>5.52</v>
      </c>
      <c r="G229" s="13"/>
      <c r="H229" s="13"/>
      <c r="I229" s="13">
        <v>1.16</v>
      </c>
      <c r="J229" s="13">
        <v>1.2</v>
      </c>
      <c r="K229" s="13">
        <v>2.36</v>
      </c>
      <c r="L229" s="13">
        <v>2.48</v>
      </c>
      <c r="M229" s="13">
        <f t="shared" si="15"/>
        <v>21.54</v>
      </c>
      <c r="N229" s="13">
        <f t="shared" si="16"/>
        <v>11523.9</v>
      </c>
      <c r="O229" s="13">
        <v>15727.82</v>
      </c>
      <c r="P229" s="8">
        <f t="shared" si="17"/>
        <v>-4203.92</v>
      </c>
      <c r="Q229" s="13">
        <v>936.25</v>
      </c>
      <c r="R229" s="13">
        <v>936.25</v>
      </c>
      <c r="S229" s="15">
        <v>936.25</v>
      </c>
      <c r="T229" s="15">
        <v>936.25</v>
      </c>
      <c r="U229" s="15">
        <v>936.25</v>
      </c>
      <c r="V229" s="15">
        <v>936.25</v>
      </c>
      <c r="W229" s="15">
        <v>984.4</v>
      </c>
      <c r="X229" s="15">
        <v>984.4</v>
      </c>
      <c r="Y229" s="15">
        <v>984.4</v>
      </c>
      <c r="Z229" s="15">
        <v>984.4</v>
      </c>
      <c r="AA229" s="15">
        <v>984.4</v>
      </c>
      <c r="AB229" s="15">
        <v>984.4</v>
      </c>
      <c r="AC229" s="9">
        <f t="shared" si="18"/>
        <v>11523.899999999998</v>
      </c>
      <c r="AD229" s="15"/>
      <c r="AE229" s="9"/>
      <c r="AF229" s="9">
        <f t="shared" si="19"/>
        <v>-15727.819999999998</v>
      </c>
    </row>
    <row r="230" spans="1:32" ht="12.75">
      <c r="A230" s="7">
        <v>226</v>
      </c>
      <c r="B230" s="7" t="s">
        <v>210</v>
      </c>
      <c r="C230" s="15">
        <v>582.7</v>
      </c>
      <c r="D230" s="15">
        <v>63001.52</v>
      </c>
      <c r="E230" s="13">
        <v>12.3</v>
      </c>
      <c r="F230" s="13">
        <v>12.92</v>
      </c>
      <c r="G230" s="13"/>
      <c r="H230" s="13"/>
      <c r="I230" s="13">
        <v>1.16</v>
      </c>
      <c r="J230" s="13">
        <v>1.2</v>
      </c>
      <c r="K230" s="13">
        <v>2.36</v>
      </c>
      <c r="L230" s="13">
        <v>2.48</v>
      </c>
      <c r="M230" s="13">
        <f t="shared" si="15"/>
        <v>108.12</v>
      </c>
      <c r="N230" s="13">
        <f t="shared" si="16"/>
        <v>63001.524000000005</v>
      </c>
      <c r="O230" s="13"/>
      <c r="P230" s="8">
        <f t="shared" si="17"/>
        <v>63001.524000000005</v>
      </c>
      <c r="Q230" s="13">
        <v>2547.86</v>
      </c>
      <c r="R230" s="13">
        <v>2301.665</v>
      </c>
      <c r="S230" s="15">
        <v>5766.575</v>
      </c>
      <c r="T230" s="15">
        <v>2926.13</v>
      </c>
      <c r="U230" s="15">
        <v>2601.34</v>
      </c>
      <c r="V230" s="15">
        <v>2734.8</v>
      </c>
      <c r="W230" s="15">
        <v>2424.03</v>
      </c>
      <c r="X230" s="15">
        <v>4306.39</v>
      </c>
      <c r="Y230" s="15">
        <v>2424.03</v>
      </c>
      <c r="Z230" s="15">
        <v>2424.03</v>
      </c>
      <c r="AA230" s="15">
        <v>2752.33</v>
      </c>
      <c r="AB230" s="15">
        <v>3576.572</v>
      </c>
      <c r="AC230" s="9">
        <f t="shared" si="18"/>
        <v>36785.75199999999</v>
      </c>
      <c r="AD230" s="15"/>
      <c r="AE230" s="9"/>
      <c r="AF230" s="9">
        <f t="shared" si="19"/>
        <v>26215.77200000001</v>
      </c>
    </row>
    <row r="231" spans="1:32" ht="12.75">
      <c r="A231" s="7">
        <v>227</v>
      </c>
      <c r="B231" s="7" t="s">
        <v>211</v>
      </c>
      <c r="C231" s="15">
        <v>396.7</v>
      </c>
      <c r="D231" s="15">
        <v>42891.2</v>
      </c>
      <c r="E231" s="13">
        <v>12.3</v>
      </c>
      <c r="F231" s="13">
        <v>12.92</v>
      </c>
      <c r="G231" s="13"/>
      <c r="H231" s="13"/>
      <c r="I231" s="13">
        <v>1.16</v>
      </c>
      <c r="J231" s="13">
        <v>1.2</v>
      </c>
      <c r="K231" s="13">
        <v>2.36</v>
      </c>
      <c r="L231" s="13">
        <v>2.48</v>
      </c>
      <c r="M231" s="13">
        <f t="shared" si="15"/>
        <v>108.12</v>
      </c>
      <c r="N231" s="13">
        <f t="shared" si="16"/>
        <v>42891.204</v>
      </c>
      <c r="O231" s="13"/>
      <c r="P231" s="8">
        <f t="shared" si="17"/>
        <v>42891.204</v>
      </c>
      <c r="Q231" s="13">
        <v>3810.48</v>
      </c>
      <c r="R231" s="13">
        <v>4991.965</v>
      </c>
      <c r="S231" s="15">
        <v>6600.725</v>
      </c>
      <c r="T231" s="15">
        <v>2118.89</v>
      </c>
      <c r="U231" s="15">
        <v>1866.64</v>
      </c>
      <c r="V231" s="15">
        <v>2000.1</v>
      </c>
      <c r="W231" s="15">
        <v>1650.27</v>
      </c>
      <c r="X231" s="15">
        <v>3460.44</v>
      </c>
      <c r="Y231" s="15">
        <v>1650.27</v>
      </c>
      <c r="Z231" s="15">
        <v>3467.95</v>
      </c>
      <c r="AA231" s="15">
        <v>1978.57</v>
      </c>
      <c r="AB231" s="15">
        <v>2118.352</v>
      </c>
      <c r="AC231" s="9">
        <f t="shared" si="18"/>
        <v>35714.652</v>
      </c>
      <c r="AD231" s="15"/>
      <c r="AE231" s="9"/>
      <c r="AF231" s="9">
        <f t="shared" si="19"/>
        <v>7176.551999999996</v>
      </c>
    </row>
    <row r="232" spans="1:32" ht="12.75">
      <c r="A232" s="7">
        <v>228</v>
      </c>
      <c r="B232" s="10" t="s">
        <v>212</v>
      </c>
      <c r="C232" s="15">
        <v>539</v>
      </c>
      <c r="D232" s="15">
        <v>11610.06</v>
      </c>
      <c r="E232" s="13">
        <v>5.27</v>
      </c>
      <c r="F232" s="13">
        <v>5.52</v>
      </c>
      <c r="G232" s="13"/>
      <c r="H232" s="13"/>
      <c r="I232" s="13">
        <v>1.16</v>
      </c>
      <c r="J232" s="13">
        <v>1.2</v>
      </c>
      <c r="K232" s="13">
        <v>2.36</v>
      </c>
      <c r="L232" s="13">
        <v>2.48</v>
      </c>
      <c r="M232" s="13">
        <f t="shared" si="15"/>
        <v>21.54</v>
      </c>
      <c r="N232" s="13">
        <f t="shared" si="16"/>
        <v>11610.06</v>
      </c>
      <c r="O232" s="13"/>
      <c r="P232" s="8">
        <f t="shared" si="17"/>
        <v>11610.06</v>
      </c>
      <c r="Q232" s="13">
        <v>943.25</v>
      </c>
      <c r="R232" s="13">
        <v>943.25</v>
      </c>
      <c r="S232" s="15">
        <v>943.25</v>
      </c>
      <c r="T232" s="15">
        <v>943.25</v>
      </c>
      <c r="U232" s="15">
        <v>943.25</v>
      </c>
      <c r="V232" s="15">
        <v>943.25</v>
      </c>
      <c r="W232" s="15">
        <v>991.76</v>
      </c>
      <c r="X232" s="15">
        <v>991.76</v>
      </c>
      <c r="Y232" s="15">
        <v>991.76</v>
      </c>
      <c r="Z232" s="15">
        <v>991.76</v>
      </c>
      <c r="AA232" s="15">
        <v>991.76</v>
      </c>
      <c r="AB232" s="15">
        <v>991.76</v>
      </c>
      <c r="AC232" s="9">
        <f t="shared" si="18"/>
        <v>11610.060000000001</v>
      </c>
      <c r="AD232" s="15"/>
      <c r="AE232" s="9"/>
      <c r="AF232" s="9">
        <f t="shared" si="19"/>
        <v>-1.8189894035458565E-12</v>
      </c>
    </row>
    <row r="233" spans="1:32" ht="12.75">
      <c r="A233" s="7">
        <v>229</v>
      </c>
      <c r="B233" s="7" t="s">
        <v>213</v>
      </c>
      <c r="C233" s="15">
        <v>353.3</v>
      </c>
      <c r="D233" s="15">
        <v>22173.11</v>
      </c>
      <c r="E233" s="13">
        <v>8.61</v>
      </c>
      <c r="F233" s="13">
        <v>9.05</v>
      </c>
      <c r="G233" s="13"/>
      <c r="H233" s="13"/>
      <c r="I233" s="13">
        <v>1.16</v>
      </c>
      <c r="J233" s="13">
        <v>1.2</v>
      </c>
      <c r="K233" s="13">
        <v>2.36</v>
      </c>
      <c r="L233" s="13">
        <v>2.48</v>
      </c>
      <c r="M233" s="13">
        <f t="shared" si="15"/>
        <v>62.76000000000001</v>
      </c>
      <c r="N233" s="13">
        <f t="shared" si="16"/>
        <v>22173.108000000004</v>
      </c>
      <c r="O233" s="13"/>
      <c r="P233" s="8">
        <f t="shared" si="17"/>
        <v>22173.108000000004</v>
      </c>
      <c r="Q233" s="13">
        <v>780.53</v>
      </c>
      <c r="R233" s="13">
        <v>848.675</v>
      </c>
      <c r="S233" s="15">
        <v>780.525</v>
      </c>
      <c r="T233" s="15">
        <v>780.53</v>
      </c>
      <c r="U233" s="15">
        <v>780.53</v>
      </c>
      <c r="V233" s="15">
        <v>1213.66</v>
      </c>
      <c r="W233" s="15">
        <v>10190.5</v>
      </c>
      <c r="X233" s="15">
        <v>1288.76</v>
      </c>
      <c r="Y233" s="15">
        <v>8813.34</v>
      </c>
      <c r="Z233" s="15">
        <v>812.32</v>
      </c>
      <c r="AA233" s="15">
        <v>812.32</v>
      </c>
      <c r="AB233" s="15">
        <v>812.322</v>
      </c>
      <c r="AC233" s="9">
        <f t="shared" si="18"/>
        <v>27914.012</v>
      </c>
      <c r="AD233" s="15">
        <f>107</f>
        <v>107</v>
      </c>
      <c r="AE233" s="9"/>
      <c r="AF233" s="9">
        <f t="shared" si="19"/>
        <v>-5847.903999999995</v>
      </c>
    </row>
    <row r="234" spans="1:32" ht="12.75">
      <c r="A234" s="7">
        <v>230</v>
      </c>
      <c r="B234" s="7" t="s">
        <v>196</v>
      </c>
      <c r="C234" s="15">
        <v>40.1</v>
      </c>
      <c r="D234" s="15">
        <v>3005.09</v>
      </c>
      <c r="E234" s="13">
        <v>9.61</v>
      </c>
      <c r="F234" s="13">
        <v>10.08</v>
      </c>
      <c r="G234" s="13"/>
      <c r="H234" s="13"/>
      <c r="I234" s="13">
        <v>1.16</v>
      </c>
      <c r="J234" s="13">
        <v>1.2</v>
      </c>
      <c r="K234" s="13">
        <v>2.36</v>
      </c>
      <c r="L234" s="13">
        <v>2.48</v>
      </c>
      <c r="M234" s="13">
        <f t="shared" si="15"/>
        <v>74.94</v>
      </c>
      <c r="N234" s="13">
        <f t="shared" si="16"/>
        <v>3005.094</v>
      </c>
      <c r="O234" s="13"/>
      <c r="P234" s="8">
        <f t="shared" si="17"/>
        <v>3005.094</v>
      </c>
      <c r="Q234" s="13">
        <v>70.18</v>
      </c>
      <c r="R234" s="13">
        <v>70.175</v>
      </c>
      <c r="S234" s="15">
        <v>70.175</v>
      </c>
      <c r="T234" s="15">
        <v>70.18</v>
      </c>
      <c r="U234" s="15">
        <v>70.18</v>
      </c>
      <c r="V234" s="15">
        <v>141.56</v>
      </c>
      <c r="W234" s="15">
        <v>193.09</v>
      </c>
      <c r="X234" s="15">
        <v>183.03</v>
      </c>
      <c r="Y234" s="15">
        <v>73.78</v>
      </c>
      <c r="Z234" s="15">
        <v>73.78</v>
      </c>
      <c r="AA234" s="15">
        <v>73.78</v>
      </c>
      <c r="AB234" s="15">
        <v>73.78</v>
      </c>
      <c r="AC234" s="9">
        <f t="shared" si="18"/>
        <v>1163.69</v>
      </c>
      <c r="AD234" s="15"/>
      <c r="AE234" s="9"/>
      <c r="AF234" s="9">
        <f t="shared" si="19"/>
        <v>1841.404</v>
      </c>
    </row>
    <row r="235" spans="1:32" ht="12.75">
      <c r="A235" s="7">
        <v>231</v>
      </c>
      <c r="B235" s="7" t="s">
        <v>197</v>
      </c>
      <c r="C235" s="15">
        <v>81.8</v>
      </c>
      <c r="D235" s="15">
        <v>6130.09</v>
      </c>
      <c r="E235" s="13">
        <v>9.61</v>
      </c>
      <c r="F235" s="13">
        <v>10.08</v>
      </c>
      <c r="G235" s="13"/>
      <c r="H235" s="13"/>
      <c r="I235" s="13">
        <v>1.16</v>
      </c>
      <c r="J235" s="13">
        <v>1.2</v>
      </c>
      <c r="K235" s="13">
        <v>2.36</v>
      </c>
      <c r="L235" s="13">
        <v>2.48</v>
      </c>
      <c r="M235" s="13">
        <f t="shared" si="15"/>
        <v>74.94</v>
      </c>
      <c r="N235" s="13">
        <f t="shared" si="16"/>
        <v>6130.092</v>
      </c>
      <c r="O235" s="13"/>
      <c r="P235" s="8">
        <f t="shared" si="17"/>
        <v>6130.092</v>
      </c>
      <c r="Q235" s="13">
        <v>143.15</v>
      </c>
      <c r="R235" s="13">
        <v>143.15</v>
      </c>
      <c r="S235" s="15">
        <v>143.15</v>
      </c>
      <c r="T235" s="15">
        <v>143.15</v>
      </c>
      <c r="U235" s="15">
        <v>143.15</v>
      </c>
      <c r="V235" s="15">
        <v>288.77</v>
      </c>
      <c r="W235" s="15">
        <v>150.51</v>
      </c>
      <c r="X235" s="15">
        <v>373.33</v>
      </c>
      <c r="Y235" s="15">
        <v>150.51</v>
      </c>
      <c r="Z235" s="15">
        <v>150.51</v>
      </c>
      <c r="AA235" s="15">
        <v>150.51</v>
      </c>
      <c r="AB235" s="15">
        <v>150.512</v>
      </c>
      <c r="AC235" s="9">
        <f t="shared" si="18"/>
        <v>2130.402</v>
      </c>
      <c r="AD235" s="15"/>
      <c r="AE235" s="9"/>
      <c r="AF235" s="9">
        <f t="shared" si="19"/>
        <v>3999.6899999999996</v>
      </c>
    </row>
    <row r="236" spans="1:32" ht="12.75">
      <c r="A236" s="7">
        <v>232</v>
      </c>
      <c r="B236" s="7" t="s">
        <v>198</v>
      </c>
      <c r="C236" s="15">
        <v>162</v>
      </c>
      <c r="D236" s="15">
        <v>12140.28</v>
      </c>
      <c r="E236" s="13">
        <v>9.61</v>
      </c>
      <c r="F236" s="13">
        <v>10.08</v>
      </c>
      <c r="G236" s="13"/>
      <c r="H236" s="13"/>
      <c r="I236" s="13">
        <v>1.16</v>
      </c>
      <c r="J236" s="13">
        <v>1.2</v>
      </c>
      <c r="K236" s="13">
        <v>2.36</v>
      </c>
      <c r="L236" s="13">
        <v>2.48</v>
      </c>
      <c r="M236" s="13">
        <f t="shared" si="15"/>
        <v>74.94</v>
      </c>
      <c r="N236" s="13">
        <f t="shared" si="16"/>
        <v>12140.279999999999</v>
      </c>
      <c r="O236" s="13"/>
      <c r="P236" s="8">
        <f t="shared" si="17"/>
        <v>12140.279999999999</v>
      </c>
      <c r="Q236" s="13">
        <v>283.5</v>
      </c>
      <c r="R236" s="13">
        <v>283.5</v>
      </c>
      <c r="S236" s="15">
        <v>283.5</v>
      </c>
      <c r="T236" s="15">
        <v>283.5</v>
      </c>
      <c r="U236" s="15">
        <v>283.5</v>
      </c>
      <c r="V236" s="15">
        <v>500.5</v>
      </c>
      <c r="W236" s="15">
        <v>298.08</v>
      </c>
      <c r="X236" s="15">
        <v>630.14</v>
      </c>
      <c r="Y236" s="15">
        <v>298.08</v>
      </c>
      <c r="Z236" s="15">
        <v>298.08</v>
      </c>
      <c r="AA236" s="15">
        <v>298.08</v>
      </c>
      <c r="AB236" s="15">
        <v>298.08</v>
      </c>
      <c r="AC236" s="9">
        <f t="shared" si="18"/>
        <v>4038.5399999999995</v>
      </c>
      <c r="AD236" s="15"/>
      <c r="AE236" s="9"/>
      <c r="AF236" s="9">
        <f t="shared" si="19"/>
        <v>8101.74</v>
      </c>
    </row>
    <row r="237" spans="1:32" ht="12.75">
      <c r="A237" s="7">
        <v>233</v>
      </c>
      <c r="B237" s="7" t="s">
        <v>199</v>
      </c>
      <c r="C237" s="15">
        <v>120.9</v>
      </c>
      <c r="D237" s="15">
        <v>9060.25</v>
      </c>
      <c r="E237" s="13">
        <v>9.61</v>
      </c>
      <c r="F237" s="13">
        <v>10.08</v>
      </c>
      <c r="G237" s="13"/>
      <c r="H237" s="13"/>
      <c r="I237" s="13">
        <v>1.16</v>
      </c>
      <c r="J237" s="13">
        <v>1.2</v>
      </c>
      <c r="K237" s="13">
        <v>2.36</v>
      </c>
      <c r="L237" s="13">
        <v>2.48</v>
      </c>
      <c r="M237" s="13">
        <f t="shared" si="15"/>
        <v>74.94</v>
      </c>
      <c r="N237" s="13">
        <f t="shared" si="16"/>
        <v>9060.246000000001</v>
      </c>
      <c r="O237" s="13"/>
      <c r="P237" s="8">
        <f t="shared" si="17"/>
        <v>9060.246000000001</v>
      </c>
      <c r="Q237" s="13">
        <v>211.58</v>
      </c>
      <c r="R237" s="13">
        <v>211.575</v>
      </c>
      <c r="S237" s="15">
        <v>211.575</v>
      </c>
      <c r="T237" s="15">
        <v>211.58</v>
      </c>
      <c r="U237" s="15">
        <v>211.58</v>
      </c>
      <c r="V237" s="15">
        <v>428.58</v>
      </c>
      <c r="W237" s="15">
        <v>222.46</v>
      </c>
      <c r="X237" s="15">
        <v>554.52</v>
      </c>
      <c r="Y237" s="15">
        <v>222.46</v>
      </c>
      <c r="Z237" s="15">
        <v>222.46</v>
      </c>
      <c r="AA237" s="15">
        <v>222.46</v>
      </c>
      <c r="AB237" s="15">
        <v>222.456</v>
      </c>
      <c r="AC237" s="9">
        <f t="shared" si="18"/>
        <v>3153.286</v>
      </c>
      <c r="AD237" s="15"/>
      <c r="AE237" s="9"/>
      <c r="AF237" s="9">
        <f t="shared" si="19"/>
        <v>5906.960000000001</v>
      </c>
    </row>
    <row r="238" spans="1:32" ht="12.75">
      <c r="A238" s="7">
        <v>234</v>
      </c>
      <c r="B238" s="7" t="s">
        <v>195</v>
      </c>
      <c r="C238" s="15">
        <v>672.2</v>
      </c>
      <c r="D238" s="15">
        <v>21905.99</v>
      </c>
      <c r="E238" s="13">
        <v>10.01</v>
      </c>
      <c r="F238" s="13">
        <v>10.52</v>
      </c>
      <c r="G238" s="13"/>
      <c r="H238" s="13"/>
      <c r="I238" s="13">
        <v>1.16</v>
      </c>
      <c r="J238" s="13">
        <v>1.2</v>
      </c>
      <c r="K238" s="13">
        <v>2.36</v>
      </c>
      <c r="L238" s="13">
        <v>2.48</v>
      </c>
      <c r="M238" s="13">
        <f t="shared" si="15"/>
        <v>79.98000000000002</v>
      </c>
      <c r="N238" s="13">
        <f t="shared" si="16"/>
        <v>53762.55600000002</v>
      </c>
      <c r="O238" s="13">
        <v>31856.57</v>
      </c>
      <c r="P238" s="8">
        <f t="shared" si="17"/>
        <v>21905.98600000002</v>
      </c>
      <c r="Q238" s="13">
        <v>1427.14</v>
      </c>
      <c r="R238" s="13">
        <v>3110.01</v>
      </c>
      <c r="S238" s="15">
        <v>1484.35</v>
      </c>
      <c r="T238" s="15">
        <v>1484.35</v>
      </c>
      <c r="U238" s="15">
        <v>1714.12</v>
      </c>
      <c r="V238" s="15">
        <v>2147.25</v>
      </c>
      <c r="W238" s="15">
        <v>1788.62</v>
      </c>
      <c r="X238" s="15">
        <v>2265.06</v>
      </c>
      <c r="Y238" s="15">
        <v>1788.62</v>
      </c>
      <c r="Z238" s="15">
        <v>1788.62</v>
      </c>
      <c r="AA238" s="15">
        <v>1788.62</v>
      </c>
      <c r="AB238" s="15">
        <v>1466.618</v>
      </c>
      <c r="AC238" s="9">
        <f t="shared" si="18"/>
        <v>22253.377999999997</v>
      </c>
      <c r="AD238" s="15"/>
      <c r="AE238" s="9"/>
      <c r="AF238" s="9">
        <f t="shared" si="19"/>
        <v>-347.391999999978</v>
      </c>
    </row>
    <row r="239" spans="1:32" ht="12.75">
      <c r="A239" s="7">
        <v>235</v>
      </c>
      <c r="B239" s="7" t="s">
        <v>200</v>
      </c>
      <c r="C239" s="15">
        <v>723.7</v>
      </c>
      <c r="D239" s="15">
        <v>85193.96</v>
      </c>
      <c r="E239" s="13">
        <v>13.08</v>
      </c>
      <c r="F239" s="13">
        <v>13.74</v>
      </c>
      <c r="G239" s="13"/>
      <c r="H239" s="13"/>
      <c r="I239" s="13">
        <v>1.16</v>
      </c>
      <c r="J239" s="13">
        <v>1.2</v>
      </c>
      <c r="K239" s="13">
        <v>2.36</v>
      </c>
      <c r="L239" s="13">
        <v>2.48</v>
      </c>
      <c r="M239" s="13">
        <f t="shared" si="15"/>
        <v>117.72000000000003</v>
      </c>
      <c r="N239" s="13">
        <f t="shared" si="16"/>
        <v>85193.96400000002</v>
      </c>
      <c r="O239" s="13"/>
      <c r="P239" s="8">
        <f t="shared" si="17"/>
        <v>85193.96400000002</v>
      </c>
      <c r="Q239" s="13">
        <v>3271.66</v>
      </c>
      <c r="R239" s="13">
        <v>3435.905</v>
      </c>
      <c r="S239" s="15">
        <v>3020.865</v>
      </c>
      <c r="T239" s="15">
        <v>3581.72</v>
      </c>
      <c r="U239" s="15">
        <v>5035.2</v>
      </c>
      <c r="V239" s="15">
        <v>4166.96</v>
      </c>
      <c r="W239" s="15">
        <v>3402.61</v>
      </c>
      <c r="X239" s="15">
        <v>5917.8</v>
      </c>
      <c r="Y239" s="15">
        <v>10461.84</v>
      </c>
      <c r="Z239" s="15">
        <v>3172.84</v>
      </c>
      <c r="AA239" s="15">
        <v>6638.48</v>
      </c>
      <c r="AB239" s="15">
        <v>3172.842</v>
      </c>
      <c r="AC239" s="9">
        <f t="shared" si="18"/>
        <v>55278.72199999999</v>
      </c>
      <c r="AD239" s="15"/>
      <c r="AE239" s="9"/>
      <c r="AF239" s="9">
        <f t="shared" si="19"/>
        <v>29915.242000000035</v>
      </c>
    </row>
    <row r="240" spans="1:32" ht="12.75">
      <c r="A240" s="7">
        <v>236</v>
      </c>
      <c r="B240" s="7" t="s">
        <v>201</v>
      </c>
      <c r="C240" s="15">
        <v>715.3</v>
      </c>
      <c r="D240" s="15">
        <v>84205.12</v>
      </c>
      <c r="E240" s="13">
        <v>13.08</v>
      </c>
      <c r="F240" s="13">
        <v>13.74</v>
      </c>
      <c r="G240" s="13"/>
      <c r="H240" s="13"/>
      <c r="I240" s="13">
        <v>1.16</v>
      </c>
      <c r="J240" s="13">
        <v>1.2</v>
      </c>
      <c r="K240" s="13">
        <v>2.36</v>
      </c>
      <c r="L240" s="13">
        <v>2.48</v>
      </c>
      <c r="M240" s="13">
        <f t="shared" si="15"/>
        <v>117.72000000000003</v>
      </c>
      <c r="N240" s="13">
        <f t="shared" si="16"/>
        <v>84205.11600000001</v>
      </c>
      <c r="O240" s="13"/>
      <c r="P240" s="8">
        <f t="shared" si="17"/>
        <v>84205.11600000001</v>
      </c>
      <c r="Q240" s="13">
        <v>3238.48</v>
      </c>
      <c r="R240" s="13">
        <v>3217.455</v>
      </c>
      <c r="S240" s="15">
        <v>3510.205</v>
      </c>
      <c r="T240" s="15">
        <v>12905.47</v>
      </c>
      <c r="U240" s="15">
        <v>3217.46</v>
      </c>
      <c r="V240" s="15">
        <v>4133.78</v>
      </c>
      <c r="W240" s="15">
        <v>3711.47</v>
      </c>
      <c r="X240" s="15">
        <v>5882.86</v>
      </c>
      <c r="Y240" s="15">
        <v>3442.99</v>
      </c>
      <c r="Z240" s="15">
        <v>3137.9</v>
      </c>
      <c r="AA240" s="15">
        <v>4656.82</v>
      </c>
      <c r="AB240" s="15">
        <v>3137.898</v>
      </c>
      <c r="AC240" s="9">
        <f t="shared" si="18"/>
        <v>54192.788</v>
      </c>
      <c r="AD240" s="15"/>
      <c r="AE240" s="9"/>
      <c r="AF240" s="9">
        <f t="shared" si="19"/>
        <v>30012.32800000001</v>
      </c>
    </row>
    <row r="241" spans="1:32" ht="12.75">
      <c r="A241" s="7">
        <v>237</v>
      </c>
      <c r="B241" s="7" t="s">
        <v>202</v>
      </c>
      <c r="C241" s="15">
        <v>743.6</v>
      </c>
      <c r="D241" s="15">
        <v>87536.59</v>
      </c>
      <c r="E241" s="13">
        <v>13.08</v>
      </c>
      <c r="F241" s="13">
        <v>13.74</v>
      </c>
      <c r="G241" s="13"/>
      <c r="H241" s="13"/>
      <c r="I241" s="13">
        <v>1.16</v>
      </c>
      <c r="J241" s="13">
        <v>1.2</v>
      </c>
      <c r="K241" s="13">
        <v>2.36</v>
      </c>
      <c r="L241" s="13">
        <v>2.48</v>
      </c>
      <c r="M241" s="13">
        <f t="shared" si="15"/>
        <v>117.72000000000003</v>
      </c>
      <c r="N241" s="13">
        <f t="shared" si="16"/>
        <v>87536.59200000002</v>
      </c>
      <c r="O241" s="13"/>
      <c r="P241" s="8">
        <f t="shared" si="17"/>
        <v>87536.59200000002</v>
      </c>
      <c r="Q241" s="13">
        <v>3350.26</v>
      </c>
      <c r="R241" s="13">
        <v>3329.24</v>
      </c>
      <c r="S241" s="15">
        <v>3329.24</v>
      </c>
      <c r="T241" s="15">
        <v>3329.24</v>
      </c>
      <c r="U241" s="15">
        <v>3329.24</v>
      </c>
      <c r="V241" s="15">
        <v>4245.56</v>
      </c>
      <c r="W241" s="15">
        <v>3485.4</v>
      </c>
      <c r="X241" s="15">
        <v>6000.59</v>
      </c>
      <c r="Y241" s="15">
        <v>4352.66</v>
      </c>
      <c r="Z241" s="15">
        <v>3255.63</v>
      </c>
      <c r="AA241" s="15">
        <v>4258.29</v>
      </c>
      <c r="AB241" s="15">
        <v>3255.626</v>
      </c>
      <c r="AC241" s="9">
        <f t="shared" si="18"/>
        <v>45520.97600000001</v>
      </c>
      <c r="AD241" s="15"/>
      <c r="AE241" s="9"/>
      <c r="AF241" s="9">
        <f t="shared" si="19"/>
        <v>42015.61600000001</v>
      </c>
    </row>
    <row r="242" spans="1:32" ht="12.75">
      <c r="A242" s="7">
        <v>238</v>
      </c>
      <c r="B242" s="7" t="s">
        <v>385</v>
      </c>
      <c r="C242" s="15">
        <v>1076.8</v>
      </c>
      <c r="D242" s="15">
        <v>113947.91</v>
      </c>
      <c r="E242" s="13">
        <v>13.9</v>
      </c>
      <c r="F242" s="13">
        <v>14.61</v>
      </c>
      <c r="G242" s="13"/>
      <c r="H242" s="13"/>
      <c r="I242" s="13">
        <v>1.16</v>
      </c>
      <c r="J242" s="13">
        <v>1.2</v>
      </c>
      <c r="K242" s="13">
        <v>2.36</v>
      </c>
      <c r="L242" s="13">
        <v>2.48</v>
      </c>
      <c r="M242" s="13">
        <f t="shared" si="15"/>
        <v>127.86000000000001</v>
      </c>
      <c r="N242" s="13">
        <f t="shared" si="16"/>
        <v>137679.64800000002</v>
      </c>
      <c r="O242" s="13">
        <v>23731.74</v>
      </c>
      <c r="P242" s="8">
        <f t="shared" si="17"/>
        <v>113947.90800000001</v>
      </c>
      <c r="Q242" s="13">
        <v>9479.65</v>
      </c>
      <c r="R242" s="13">
        <v>13362.85</v>
      </c>
      <c r="S242" s="15">
        <v>9324.82</v>
      </c>
      <c r="T242" s="15">
        <v>5105.51</v>
      </c>
      <c r="U242" s="15">
        <v>6245.33</v>
      </c>
      <c r="V242" s="15">
        <v>7032.55</v>
      </c>
      <c r="W242" s="15">
        <v>5101.27</v>
      </c>
      <c r="X242" s="15">
        <v>6851.58</v>
      </c>
      <c r="Y242" s="15">
        <v>22695.45</v>
      </c>
      <c r="Z242" s="15">
        <v>6039.16</v>
      </c>
      <c r="AA242" s="15">
        <v>6367.46</v>
      </c>
      <c r="AB242" s="15">
        <v>5646.248</v>
      </c>
      <c r="AC242" s="9">
        <f t="shared" si="18"/>
        <v>103251.87800000003</v>
      </c>
      <c r="AD242" s="15"/>
      <c r="AE242" s="9"/>
      <c r="AF242" s="9">
        <f t="shared" si="19"/>
        <v>10696.029999999984</v>
      </c>
    </row>
    <row r="243" spans="1:32" ht="12.75">
      <c r="A243" s="7">
        <v>239</v>
      </c>
      <c r="B243" s="10" t="s">
        <v>223</v>
      </c>
      <c r="C243" s="15">
        <v>581.3</v>
      </c>
      <c r="D243" s="15">
        <v>12521.2</v>
      </c>
      <c r="E243" s="13">
        <v>5.27</v>
      </c>
      <c r="F243" s="13">
        <v>5.52</v>
      </c>
      <c r="G243" s="13"/>
      <c r="H243" s="13"/>
      <c r="I243" s="13">
        <v>1.16</v>
      </c>
      <c r="J243" s="13">
        <v>1.2</v>
      </c>
      <c r="K243" s="13">
        <v>2.36</v>
      </c>
      <c r="L243" s="13">
        <v>2.48</v>
      </c>
      <c r="M243" s="13">
        <f t="shared" si="15"/>
        <v>21.54</v>
      </c>
      <c r="N243" s="13">
        <f t="shared" si="16"/>
        <v>12521.202</v>
      </c>
      <c r="O243" s="13"/>
      <c r="P243" s="8">
        <f t="shared" si="17"/>
        <v>12521.202</v>
      </c>
      <c r="Q243" s="13">
        <v>1017.28</v>
      </c>
      <c r="R243" s="13">
        <v>1017.275</v>
      </c>
      <c r="S243" s="15">
        <v>1017.275</v>
      </c>
      <c r="T243" s="15">
        <v>1017.28</v>
      </c>
      <c r="U243" s="15">
        <v>1017.28</v>
      </c>
      <c r="V243" s="15">
        <v>1017.28</v>
      </c>
      <c r="W243" s="15">
        <v>1069.59</v>
      </c>
      <c r="X243" s="15">
        <v>1069.59</v>
      </c>
      <c r="Y243" s="15">
        <v>1069.59</v>
      </c>
      <c r="Z243" s="15">
        <v>1069.59</v>
      </c>
      <c r="AA243" s="15">
        <v>1069.59</v>
      </c>
      <c r="AB243" s="15">
        <v>1069.592</v>
      </c>
      <c r="AC243" s="9">
        <f t="shared" si="18"/>
        <v>12521.212</v>
      </c>
      <c r="AD243" s="15"/>
      <c r="AE243" s="9"/>
      <c r="AF243" s="9">
        <f t="shared" si="19"/>
        <v>-0.010000000000218279</v>
      </c>
    </row>
    <row r="244" spans="1:32" ht="12.75">
      <c r="A244" s="7">
        <v>240</v>
      </c>
      <c r="B244" s="10" t="s">
        <v>224</v>
      </c>
      <c r="C244" s="15">
        <v>590.7</v>
      </c>
      <c r="D244" s="15">
        <v>20662.69</v>
      </c>
      <c r="E244" s="13">
        <v>7.57</v>
      </c>
      <c r="F244" s="13">
        <v>8.22</v>
      </c>
      <c r="G244" s="13">
        <v>1.2</v>
      </c>
      <c r="H244" s="13">
        <v>1.56</v>
      </c>
      <c r="I244" s="13">
        <v>1.16</v>
      </c>
      <c r="J244" s="13">
        <v>1.2</v>
      </c>
      <c r="K244" s="13">
        <v>2.36</v>
      </c>
      <c r="L244" s="13">
        <v>2.48</v>
      </c>
      <c r="M244" s="13">
        <f t="shared" si="15"/>
        <v>34.98000000000001</v>
      </c>
      <c r="N244" s="13">
        <f t="shared" si="16"/>
        <v>20662.68600000001</v>
      </c>
      <c r="O244" s="13"/>
      <c r="P244" s="8">
        <f t="shared" si="17"/>
        <v>20662.68600000001</v>
      </c>
      <c r="Q244" s="13">
        <v>1033.73</v>
      </c>
      <c r="R244" s="13">
        <v>1033.725</v>
      </c>
      <c r="S244" s="15">
        <v>1033.725</v>
      </c>
      <c r="T244" s="15">
        <v>1033.73</v>
      </c>
      <c r="U244" s="15">
        <v>1033.73</v>
      </c>
      <c r="V244" s="15">
        <v>1033.73</v>
      </c>
      <c r="W244" s="15">
        <v>1086.89</v>
      </c>
      <c r="X244" s="15">
        <v>1086.89</v>
      </c>
      <c r="Y244" s="15">
        <v>1086.89</v>
      </c>
      <c r="Z244" s="15">
        <v>1086.89</v>
      </c>
      <c r="AA244" s="15">
        <v>1933.85</v>
      </c>
      <c r="AB244" s="15">
        <v>1086.888</v>
      </c>
      <c r="AC244" s="9">
        <f t="shared" si="18"/>
        <v>13570.667999999998</v>
      </c>
      <c r="AD244" s="15"/>
      <c r="AE244" s="9"/>
      <c r="AF244" s="9">
        <f t="shared" si="19"/>
        <v>7092.018000000011</v>
      </c>
    </row>
    <row r="245" spans="1:32" ht="12.75">
      <c r="A245" s="7">
        <v>241</v>
      </c>
      <c r="B245" s="10" t="s">
        <v>225</v>
      </c>
      <c r="C245" s="15">
        <v>633.3</v>
      </c>
      <c r="D245" s="15">
        <v>22152.83</v>
      </c>
      <c r="E245" s="13">
        <v>7.57</v>
      </c>
      <c r="F245" s="13">
        <v>8.22</v>
      </c>
      <c r="G245" s="13">
        <v>1.2</v>
      </c>
      <c r="H245" s="13">
        <v>1.56</v>
      </c>
      <c r="I245" s="13">
        <v>1.16</v>
      </c>
      <c r="J245" s="13">
        <v>1.2</v>
      </c>
      <c r="K245" s="13">
        <v>2.36</v>
      </c>
      <c r="L245" s="13">
        <v>2.48</v>
      </c>
      <c r="M245" s="13">
        <f t="shared" si="15"/>
        <v>34.98000000000001</v>
      </c>
      <c r="N245" s="13">
        <f t="shared" si="16"/>
        <v>22152.834000000006</v>
      </c>
      <c r="O245" s="13"/>
      <c r="P245" s="8">
        <f t="shared" si="17"/>
        <v>22152.834000000006</v>
      </c>
      <c r="Q245" s="13">
        <v>1108.28</v>
      </c>
      <c r="R245" s="13">
        <v>1108.275</v>
      </c>
      <c r="S245" s="15">
        <v>1108.275</v>
      </c>
      <c r="T245" s="15">
        <v>1108.28</v>
      </c>
      <c r="U245" s="15">
        <v>1108.28</v>
      </c>
      <c r="V245" s="15">
        <v>1108.28</v>
      </c>
      <c r="W245" s="15">
        <v>1165.27</v>
      </c>
      <c r="X245" s="15">
        <v>1165.27</v>
      </c>
      <c r="Y245" s="15">
        <v>1165.27</v>
      </c>
      <c r="Z245" s="15">
        <v>1165.27</v>
      </c>
      <c r="AA245" s="15">
        <v>2012.23</v>
      </c>
      <c r="AB245" s="15">
        <v>1165.272</v>
      </c>
      <c r="AC245" s="9">
        <f t="shared" si="18"/>
        <v>14488.252</v>
      </c>
      <c r="AD245" s="15"/>
      <c r="AE245" s="9"/>
      <c r="AF245" s="9">
        <f t="shared" si="19"/>
        <v>7664.582000000006</v>
      </c>
    </row>
    <row r="246" spans="1:32" ht="12.75">
      <c r="A246" s="7">
        <v>242</v>
      </c>
      <c r="B246" s="10" t="s">
        <v>226</v>
      </c>
      <c r="C246" s="15">
        <v>543.3</v>
      </c>
      <c r="D246" s="15">
        <v>11702.68</v>
      </c>
      <c r="E246" s="13">
        <v>5.27</v>
      </c>
      <c r="F246" s="13">
        <v>5.52</v>
      </c>
      <c r="G246" s="13"/>
      <c r="H246" s="13"/>
      <c r="I246" s="13">
        <v>1.16</v>
      </c>
      <c r="J246" s="13">
        <v>1.2</v>
      </c>
      <c r="K246" s="13">
        <v>2.36</v>
      </c>
      <c r="L246" s="13">
        <v>2.48</v>
      </c>
      <c r="M246" s="13">
        <f t="shared" si="15"/>
        <v>21.54</v>
      </c>
      <c r="N246" s="13">
        <f t="shared" si="16"/>
        <v>11702.681999999999</v>
      </c>
      <c r="O246" s="13"/>
      <c r="P246" s="8">
        <f t="shared" si="17"/>
        <v>11702.681999999999</v>
      </c>
      <c r="Q246" s="13">
        <v>950.78</v>
      </c>
      <c r="R246" s="13">
        <v>950.775</v>
      </c>
      <c r="S246" s="15">
        <v>950.775</v>
      </c>
      <c r="T246" s="15">
        <v>950.78</v>
      </c>
      <c r="U246" s="15">
        <v>950.78</v>
      </c>
      <c r="V246" s="15">
        <v>950.78</v>
      </c>
      <c r="W246" s="15">
        <v>999.67</v>
      </c>
      <c r="X246" s="15">
        <v>999.67</v>
      </c>
      <c r="Y246" s="15">
        <v>999.67</v>
      </c>
      <c r="Z246" s="15">
        <v>999.67</v>
      </c>
      <c r="AA246" s="15">
        <v>999.67</v>
      </c>
      <c r="AB246" s="15">
        <v>999.672</v>
      </c>
      <c r="AC246" s="9">
        <f t="shared" si="18"/>
        <v>11702.692</v>
      </c>
      <c r="AD246" s="15"/>
      <c r="AE246" s="9"/>
      <c r="AF246" s="9">
        <f t="shared" si="19"/>
        <v>-0.010000000000218279</v>
      </c>
    </row>
    <row r="247" spans="1:32" ht="12.75">
      <c r="A247" s="7">
        <v>243</v>
      </c>
      <c r="B247" s="7" t="s">
        <v>227</v>
      </c>
      <c r="C247" s="15">
        <v>746.4</v>
      </c>
      <c r="D247" s="15">
        <v>54009.5</v>
      </c>
      <c r="E247" s="13">
        <v>9.39</v>
      </c>
      <c r="F247" s="13">
        <v>9.87</v>
      </c>
      <c r="G247" s="13"/>
      <c r="H247" s="13"/>
      <c r="I247" s="13">
        <v>1.16</v>
      </c>
      <c r="J247" s="13">
        <v>1.2</v>
      </c>
      <c r="K247" s="13">
        <v>2.36</v>
      </c>
      <c r="L247" s="13">
        <v>2.48</v>
      </c>
      <c r="M247" s="13">
        <f t="shared" si="15"/>
        <v>72.35999999999999</v>
      </c>
      <c r="N247" s="13">
        <f t="shared" si="16"/>
        <v>54009.503999999986</v>
      </c>
      <c r="O247" s="13"/>
      <c r="P247" s="8">
        <f t="shared" si="17"/>
        <v>54009.503999999986</v>
      </c>
      <c r="Q247" s="13">
        <v>1556.99</v>
      </c>
      <c r="R247" s="13">
        <v>2418.21</v>
      </c>
      <c r="S247" s="15">
        <v>1535.97</v>
      </c>
      <c r="T247" s="15">
        <v>2689.06</v>
      </c>
      <c r="U247" s="15">
        <v>8263.23</v>
      </c>
      <c r="V247" s="15">
        <v>1969.1</v>
      </c>
      <c r="W247" s="15">
        <v>9226.28</v>
      </c>
      <c r="X247" s="15">
        <v>2418.46</v>
      </c>
      <c r="Y247" s="15">
        <v>8783.84</v>
      </c>
      <c r="Z247" s="15">
        <v>14808.93</v>
      </c>
      <c r="AA247" s="15">
        <v>1607.85</v>
      </c>
      <c r="AB247" s="15">
        <v>1607.846</v>
      </c>
      <c r="AC247" s="9">
        <f t="shared" si="18"/>
        <v>56885.765999999996</v>
      </c>
      <c r="AD247" s="15"/>
      <c r="AE247" s="9"/>
      <c r="AF247" s="9">
        <f t="shared" si="19"/>
        <v>-2876.2620000000097</v>
      </c>
    </row>
    <row r="248" spans="1:32" ht="12.75">
      <c r="A248" s="7">
        <v>244</v>
      </c>
      <c r="B248" s="7" t="s">
        <v>228</v>
      </c>
      <c r="C248" s="15">
        <v>470.1</v>
      </c>
      <c r="D248" s="15">
        <v>34016.44</v>
      </c>
      <c r="E248" s="13">
        <v>9.39</v>
      </c>
      <c r="F248" s="13">
        <v>9.87</v>
      </c>
      <c r="G248" s="13"/>
      <c r="H248" s="13"/>
      <c r="I248" s="13">
        <v>1.16</v>
      </c>
      <c r="J248" s="13">
        <v>1.2</v>
      </c>
      <c r="K248" s="13">
        <v>2.36</v>
      </c>
      <c r="L248" s="13">
        <v>2.48</v>
      </c>
      <c r="M248" s="13">
        <f t="shared" si="15"/>
        <v>72.35999999999999</v>
      </c>
      <c r="N248" s="13">
        <f t="shared" si="16"/>
        <v>34016.435999999994</v>
      </c>
      <c r="O248" s="13"/>
      <c r="P248" s="8">
        <f t="shared" si="17"/>
        <v>34016.435999999994</v>
      </c>
      <c r="Q248" s="13">
        <v>2353.88</v>
      </c>
      <c r="R248" s="13">
        <v>2086.665</v>
      </c>
      <c r="S248" s="15">
        <v>2086.665</v>
      </c>
      <c r="T248" s="15">
        <v>2270</v>
      </c>
      <c r="U248" s="15">
        <v>1052.45</v>
      </c>
      <c r="V248" s="15">
        <v>1413.39</v>
      </c>
      <c r="W248" s="15">
        <v>2170.94</v>
      </c>
      <c r="X248" s="15">
        <v>14627.88</v>
      </c>
      <c r="Y248" s="15">
        <v>2479.65</v>
      </c>
      <c r="Z248" s="15">
        <v>2862.58</v>
      </c>
      <c r="AA248" s="15">
        <v>864.98</v>
      </c>
      <c r="AB248" s="15">
        <v>4940.434</v>
      </c>
      <c r="AC248" s="9">
        <f t="shared" si="18"/>
        <v>39209.514</v>
      </c>
      <c r="AD248" s="15"/>
      <c r="AE248" s="9">
        <v>1275.52</v>
      </c>
      <c r="AF248" s="9">
        <f t="shared" si="19"/>
        <v>-6468.598000000009</v>
      </c>
    </row>
    <row r="249" spans="1:32" ht="12.75">
      <c r="A249" s="7">
        <v>245</v>
      </c>
      <c r="B249" s="7" t="s">
        <v>229</v>
      </c>
      <c r="C249" s="15">
        <v>465.4</v>
      </c>
      <c r="D249" s="15">
        <v>33676.34</v>
      </c>
      <c r="E249" s="13">
        <v>9.39</v>
      </c>
      <c r="F249" s="13">
        <v>9.87</v>
      </c>
      <c r="G249" s="13"/>
      <c r="H249" s="13"/>
      <c r="I249" s="13">
        <v>1.16</v>
      </c>
      <c r="J249" s="13">
        <v>1.2</v>
      </c>
      <c r="K249" s="13">
        <v>2.36</v>
      </c>
      <c r="L249" s="13">
        <v>2.48</v>
      </c>
      <c r="M249" s="13">
        <f t="shared" si="15"/>
        <v>72.35999999999999</v>
      </c>
      <c r="N249" s="13">
        <f t="shared" si="16"/>
        <v>33676.34399999999</v>
      </c>
      <c r="O249" s="13"/>
      <c r="P249" s="8">
        <f t="shared" si="17"/>
        <v>33676.34399999999</v>
      </c>
      <c r="Q249" s="13">
        <v>2335.31</v>
      </c>
      <c r="R249" s="13">
        <v>1926.46</v>
      </c>
      <c r="S249" s="15">
        <v>1044.22</v>
      </c>
      <c r="T249" s="15">
        <v>1044.22</v>
      </c>
      <c r="U249" s="15">
        <v>1044.22</v>
      </c>
      <c r="V249" s="15">
        <v>1405.16</v>
      </c>
      <c r="W249" s="15">
        <v>2162.3</v>
      </c>
      <c r="X249" s="15">
        <v>1829.23</v>
      </c>
      <c r="Y249" s="15">
        <v>1142.71</v>
      </c>
      <c r="Z249" s="15">
        <v>2073.43</v>
      </c>
      <c r="AA249" s="15">
        <v>4651.84</v>
      </c>
      <c r="AB249" s="15">
        <v>1086.106</v>
      </c>
      <c r="AC249" s="9">
        <f t="shared" si="18"/>
        <v>21745.206000000002</v>
      </c>
      <c r="AD249" s="15"/>
      <c r="AE249" s="9"/>
      <c r="AF249" s="9">
        <f t="shared" si="19"/>
        <v>11931.137999999988</v>
      </c>
    </row>
    <row r="250" spans="1:32" ht="12.75">
      <c r="A250" s="7">
        <v>246</v>
      </c>
      <c r="B250" s="7" t="s">
        <v>230</v>
      </c>
      <c r="C250" s="15">
        <v>458.4</v>
      </c>
      <c r="D250" s="15">
        <v>53962.85</v>
      </c>
      <c r="E250" s="13">
        <v>13.08</v>
      </c>
      <c r="F250" s="13">
        <v>13.74</v>
      </c>
      <c r="G250" s="13"/>
      <c r="H250" s="13"/>
      <c r="I250" s="13">
        <v>1.16</v>
      </c>
      <c r="J250" s="13">
        <v>1.2</v>
      </c>
      <c r="K250" s="13">
        <v>2.36</v>
      </c>
      <c r="L250" s="13">
        <v>2.48</v>
      </c>
      <c r="M250" s="13">
        <f t="shared" si="15"/>
        <v>117.72000000000003</v>
      </c>
      <c r="N250" s="13">
        <f t="shared" si="16"/>
        <v>53962.84800000001</v>
      </c>
      <c r="O250" s="13"/>
      <c r="P250" s="8">
        <f t="shared" si="17"/>
        <v>53962.84800000001</v>
      </c>
      <c r="Q250" s="13">
        <v>2307.66</v>
      </c>
      <c r="R250" s="13">
        <v>2040.45</v>
      </c>
      <c r="S250" s="15">
        <v>2040.45</v>
      </c>
      <c r="T250" s="15">
        <v>2219.23</v>
      </c>
      <c r="U250" s="15">
        <v>8804.62</v>
      </c>
      <c r="V250" s="15">
        <v>2401.39</v>
      </c>
      <c r="W250" s="15">
        <v>3745.04</v>
      </c>
      <c r="X250" s="15">
        <v>19101.69</v>
      </c>
      <c r="Y250" s="15">
        <v>2136.71</v>
      </c>
      <c r="Z250" s="15">
        <v>2375.88</v>
      </c>
      <c r="AA250" s="15">
        <v>2327.84</v>
      </c>
      <c r="AB250" s="15">
        <v>2966.744</v>
      </c>
      <c r="AC250" s="9">
        <f t="shared" si="18"/>
        <v>52467.70399999999</v>
      </c>
      <c r="AD250" s="15"/>
      <c r="AE250" s="9"/>
      <c r="AF250" s="9">
        <f t="shared" si="19"/>
        <v>1495.144000000022</v>
      </c>
    </row>
    <row r="251" spans="1:32" ht="12.75">
      <c r="A251" s="7">
        <v>247</v>
      </c>
      <c r="B251" s="7" t="s">
        <v>231</v>
      </c>
      <c r="C251" s="15">
        <v>452.2</v>
      </c>
      <c r="D251" s="15">
        <v>53232.98</v>
      </c>
      <c r="E251" s="13">
        <v>13.08</v>
      </c>
      <c r="F251" s="13">
        <v>13.74</v>
      </c>
      <c r="G251" s="13"/>
      <c r="H251" s="13"/>
      <c r="I251" s="13">
        <v>1.16</v>
      </c>
      <c r="J251" s="13">
        <v>1.2</v>
      </c>
      <c r="K251" s="13">
        <v>2.36</v>
      </c>
      <c r="L251" s="13">
        <v>2.48</v>
      </c>
      <c r="M251" s="13">
        <f t="shared" si="15"/>
        <v>117.72000000000003</v>
      </c>
      <c r="N251" s="13">
        <f t="shared" si="16"/>
        <v>53232.98400000001</v>
      </c>
      <c r="O251" s="13"/>
      <c r="P251" s="8">
        <f t="shared" si="17"/>
        <v>53232.98400000001</v>
      </c>
      <c r="Q251" s="13">
        <v>2445.42</v>
      </c>
      <c r="R251" s="13">
        <v>2486.48</v>
      </c>
      <c r="S251" s="15">
        <v>2412.68</v>
      </c>
      <c r="T251" s="15">
        <v>2354.57</v>
      </c>
      <c r="U251" s="15">
        <v>2178.21</v>
      </c>
      <c r="V251" s="15">
        <v>4092.01</v>
      </c>
      <c r="W251" s="15">
        <v>43630.76</v>
      </c>
      <c r="X251" s="15">
        <v>6543.3</v>
      </c>
      <c r="Y251" s="15">
        <v>2273.17</v>
      </c>
      <c r="Z251" s="15">
        <v>3215.76</v>
      </c>
      <c r="AA251" s="15">
        <v>3534.67</v>
      </c>
      <c r="AB251" s="15">
        <v>2511.482</v>
      </c>
      <c r="AC251" s="9">
        <f t="shared" si="18"/>
        <v>77678.512</v>
      </c>
      <c r="AD251" s="15">
        <f>7476+1720</f>
        <v>9196</v>
      </c>
      <c r="AE251" s="9"/>
      <c r="AF251" s="9">
        <f t="shared" si="19"/>
        <v>-33641.52799999999</v>
      </c>
    </row>
    <row r="252" spans="1:32" ht="12.75">
      <c r="A252" s="7">
        <v>248</v>
      </c>
      <c r="B252" s="7" t="s">
        <v>218</v>
      </c>
      <c r="C252" s="15">
        <v>4875</v>
      </c>
      <c r="D252" s="15">
        <v>613581.12</v>
      </c>
      <c r="E252" s="13">
        <v>14.24</v>
      </c>
      <c r="F252" s="13">
        <v>14.95</v>
      </c>
      <c r="G252" s="13"/>
      <c r="H252" s="13"/>
      <c r="I252" s="13">
        <v>1.16</v>
      </c>
      <c r="J252" s="13">
        <v>1.2</v>
      </c>
      <c r="K252" s="13">
        <v>2.36</v>
      </c>
      <c r="L252" s="13">
        <v>2.48</v>
      </c>
      <c r="M252" s="13">
        <f t="shared" si="15"/>
        <v>131.94</v>
      </c>
      <c r="N252" s="13">
        <f t="shared" si="16"/>
        <v>643207.5</v>
      </c>
      <c r="O252" s="13">
        <v>29626.38</v>
      </c>
      <c r="P252" s="8">
        <f t="shared" si="17"/>
        <v>613581.12</v>
      </c>
      <c r="Q252" s="13">
        <v>52757.33</v>
      </c>
      <c r="R252" s="13">
        <v>31371.14</v>
      </c>
      <c r="S252" s="15">
        <v>51594.46</v>
      </c>
      <c r="T252" s="15">
        <v>34796.56</v>
      </c>
      <c r="U252" s="15">
        <v>37159.81</v>
      </c>
      <c r="V252" s="15">
        <v>125802.65</v>
      </c>
      <c r="W252" s="15">
        <v>41559.36</v>
      </c>
      <c r="X252" s="15">
        <v>35615.08</v>
      </c>
      <c r="Y252" s="15">
        <v>27028.53</v>
      </c>
      <c r="Z252" s="15">
        <v>82687.44</v>
      </c>
      <c r="AA252" s="15">
        <v>43280.43</v>
      </c>
      <c r="AB252" s="15">
        <v>30271.82</v>
      </c>
      <c r="AC252" s="9">
        <f t="shared" si="18"/>
        <v>593924.6099999999</v>
      </c>
      <c r="AD252" s="15">
        <f>2080</f>
        <v>2080</v>
      </c>
      <c r="AE252" s="9"/>
      <c r="AF252" s="9">
        <f t="shared" si="19"/>
        <v>17576.510000000126</v>
      </c>
    </row>
    <row r="253" spans="1:32" ht="12.75">
      <c r="A253" s="7">
        <v>249</v>
      </c>
      <c r="B253" s="7" t="s">
        <v>232</v>
      </c>
      <c r="C253" s="15">
        <v>752.8</v>
      </c>
      <c r="D253" s="15">
        <v>78501.98</v>
      </c>
      <c r="E253" s="13">
        <v>11.98</v>
      </c>
      <c r="F253" s="13">
        <v>12.6</v>
      </c>
      <c r="G253" s="13"/>
      <c r="H253" s="13"/>
      <c r="I253" s="13">
        <v>1.16</v>
      </c>
      <c r="J253" s="13">
        <v>1.2</v>
      </c>
      <c r="K253" s="13">
        <v>2.36</v>
      </c>
      <c r="L253" s="13">
        <v>2.48</v>
      </c>
      <c r="M253" s="13">
        <f t="shared" si="15"/>
        <v>104.28</v>
      </c>
      <c r="N253" s="13">
        <f t="shared" si="16"/>
        <v>78501.984</v>
      </c>
      <c r="O253" s="13"/>
      <c r="P253" s="8">
        <f t="shared" si="17"/>
        <v>78501.984</v>
      </c>
      <c r="Q253" s="13">
        <v>3548.85</v>
      </c>
      <c r="R253" s="13">
        <v>6538.92</v>
      </c>
      <c r="S253" s="15">
        <v>3527.83</v>
      </c>
      <c r="T253" s="15">
        <v>4051.28</v>
      </c>
      <c r="U253" s="15">
        <v>3527.83</v>
      </c>
      <c r="V253" s="15">
        <v>4165.71</v>
      </c>
      <c r="W253" s="15">
        <v>4836.48</v>
      </c>
      <c r="X253" s="15">
        <v>31833.3</v>
      </c>
      <c r="Y253" s="15">
        <v>8350.36</v>
      </c>
      <c r="Z253" s="15">
        <v>4000.38</v>
      </c>
      <c r="AA253" s="15">
        <v>3877.05</v>
      </c>
      <c r="AB253" s="15">
        <v>3924.228</v>
      </c>
      <c r="AC253" s="9">
        <f t="shared" si="18"/>
        <v>82182.21800000001</v>
      </c>
      <c r="AD253" s="15"/>
      <c r="AE253" s="9"/>
      <c r="AF253" s="9">
        <f t="shared" si="19"/>
        <v>-3680.2340000000113</v>
      </c>
    </row>
    <row r="254" spans="1:32" ht="12.75">
      <c r="A254" s="7">
        <v>250</v>
      </c>
      <c r="B254" s="7" t="s">
        <v>233</v>
      </c>
      <c r="C254" s="15">
        <v>1416.5</v>
      </c>
      <c r="D254" s="15">
        <v>169399.75</v>
      </c>
      <c r="E254" s="13">
        <v>13.27</v>
      </c>
      <c r="F254" s="13">
        <v>13.94</v>
      </c>
      <c r="G254" s="13"/>
      <c r="H254" s="13"/>
      <c r="I254" s="13">
        <v>1.16</v>
      </c>
      <c r="J254" s="13">
        <v>1.2</v>
      </c>
      <c r="K254" s="13">
        <v>2.36</v>
      </c>
      <c r="L254" s="13">
        <v>2.48</v>
      </c>
      <c r="M254" s="13">
        <f t="shared" si="15"/>
        <v>120.06</v>
      </c>
      <c r="N254" s="13">
        <f t="shared" si="16"/>
        <v>170064.99</v>
      </c>
      <c r="O254" s="13">
        <v>665.24</v>
      </c>
      <c r="P254" s="8">
        <f t="shared" si="17"/>
        <v>169399.75</v>
      </c>
      <c r="Q254" s="13">
        <v>8186.74</v>
      </c>
      <c r="R254" s="13">
        <v>11841.735</v>
      </c>
      <c r="S254" s="15">
        <v>11391.315</v>
      </c>
      <c r="T254" s="15">
        <v>40446.25</v>
      </c>
      <c r="U254" s="15">
        <v>8967.94</v>
      </c>
      <c r="V254" s="15">
        <v>9127.92</v>
      </c>
      <c r="W254" s="15">
        <v>9924.69</v>
      </c>
      <c r="X254" s="15">
        <v>11973.79</v>
      </c>
      <c r="Y254" s="15">
        <v>7050.51</v>
      </c>
      <c r="Z254" s="15">
        <v>10150.43</v>
      </c>
      <c r="AA254" s="15">
        <v>12475.85</v>
      </c>
      <c r="AB254" s="15">
        <v>7840.48</v>
      </c>
      <c r="AC254" s="9">
        <f t="shared" si="18"/>
        <v>149377.65000000002</v>
      </c>
      <c r="AD254" s="15">
        <f>280</f>
        <v>280</v>
      </c>
      <c r="AE254" s="9"/>
      <c r="AF254" s="9">
        <f t="shared" si="19"/>
        <v>19742.099999999977</v>
      </c>
    </row>
    <row r="255" spans="1:32" ht="12.75">
      <c r="A255" s="7">
        <v>251</v>
      </c>
      <c r="B255" s="7" t="s">
        <v>234</v>
      </c>
      <c r="C255" s="15">
        <v>2174.9</v>
      </c>
      <c r="D255" s="15">
        <v>260335.53</v>
      </c>
      <c r="E255" s="13">
        <v>13.24</v>
      </c>
      <c r="F255" s="13">
        <v>13.91</v>
      </c>
      <c r="G255" s="13"/>
      <c r="H255" s="13"/>
      <c r="I255" s="13">
        <v>1.16</v>
      </c>
      <c r="J255" s="13">
        <v>1.2</v>
      </c>
      <c r="K255" s="13">
        <v>2.36</v>
      </c>
      <c r="L255" s="13">
        <v>2.48</v>
      </c>
      <c r="M255" s="13">
        <f t="shared" si="15"/>
        <v>119.69999999999999</v>
      </c>
      <c r="N255" s="13">
        <f t="shared" si="16"/>
        <v>260335.53</v>
      </c>
      <c r="O255" s="13"/>
      <c r="P255" s="8">
        <f t="shared" si="17"/>
        <v>260335.53</v>
      </c>
      <c r="Q255" s="13">
        <v>12947.11</v>
      </c>
      <c r="R255" s="13">
        <v>11451.845</v>
      </c>
      <c r="S255" s="15">
        <v>27146.825</v>
      </c>
      <c r="T255" s="15">
        <v>82806.17</v>
      </c>
      <c r="U255" s="15">
        <v>16277.48</v>
      </c>
      <c r="V255" s="15">
        <v>11455.48</v>
      </c>
      <c r="W255" s="15">
        <v>12448.02</v>
      </c>
      <c r="X255" s="15">
        <v>29094.23</v>
      </c>
      <c r="Y255" s="15">
        <v>31421.69</v>
      </c>
      <c r="Z255" s="15">
        <v>11794.22</v>
      </c>
      <c r="AA255" s="15">
        <v>26607.28</v>
      </c>
      <c r="AB255" s="15">
        <v>10267.304</v>
      </c>
      <c r="AC255" s="9">
        <f t="shared" si="18"/>
        <v>283717.65400000004</v>
      </c>
      <c r="AD255" s="15"/>
      <c r="AE255" s="9"/>
      <c r="AF255" s="9">
        <f t="shared" si="19"/>
        <v>-23382.12400000004</v>
      </c>
    </row>
    <row r="256" spans="1:32" ht="12.75">
      <c r="A256" s="7">
        <v>252</v>
      </c>
      <c r="B256" s="7" t="s">
        <v>235</v>
      </c>
      <c r="C256" s="15">
        <v>5820.5</v>
      </c>
      <c r="D256" s="15">
        <v>619900.97</v>
      </c>
      <c r="E256" s="13">
        <v>14.13</v>
      </c>
      <c r="F256" s="13">
        <v>14.86</v>
      </c>
      <c r="G256" s="13"/>
      <c r="H256" s="13"/>
      <c r="I256" s="13">
        <v>1.16</v>
      </c>
      <c r="J256" s="13">
        <v>1.2</v>
      </c>
      <c r="K256" s="13">
        <v>2.36</v>
      </c>
      <c r="L256" s="13">
        <v>2.48</v>
      </c>
      <c r="M256" s="13">
        <f t="shared" si="15"/>
        <v>130.74</v>
      </c>
      <c r="N256" s="13">
        <f t="shared" si="16"/>
        <v>760972.17</v>
      </c>
      <c r="O256" s="13">
        <v>141071.2</v>
      </c>
      <c r="P256" s="8">
        <f t="shared" si="17"/>
        <v>619900.97</v>
      </c>
      <c r="Q256" s="13">
        <v>35433.31</v>
      </c>
      <c r="R256" s="13">
        <v>209959.945</v>
      </c>
      <c r="S256" s="15">
        <v>69420.485</v>
      </c>
      <c r="T256" s="15">
        <v>35710.03</v>
      </c>
      <c r="U256" s="15">
        <v>45000.84</v>
      </c>
      <c r="V256" s="15">
        <v>51182.33</v>
      </c>
      <c r="W256" s="15">
        <v>122863.01</v>
      </c>
      <c r="X256" s="15">
        <v>32083.21</v>
      </c>
      <c r="Y256" s="15">
        <v>67980.32</v>
      </c>
      <c r="Z256" s="15">
        <v>32270.72</v>
      </c>
      <c r="AA256" s="15">
        <v>42097.75</v>
      </c>
      <c r="AB256" s="15">
        <v>31095.795</v>
      </c>
      <c r="AC256" s="9">
        <f t="shared" si="18"/>
        <v>775097.745</v>
      </c>
      <c r="AD256" s="15">
        <f>2686+3346+2694+773+1841+536</f>
        <v>11876</v>
      </c>
      <c r="AE256" s="9"/>
      <c r="AF256" s="9">
        <f t="shared" si="19"/>
        <v>-167072.77500000002</v>
      </c>
    </row>
    <row r="257" spans="1:32" ht="12.75">
      <c r="A257" s="7">
        <v>253</v>
      </c>
      <c r="B257" s="7" t="s">
        <v>236</v>
      </c>
      <c r="C257" s="15">
        <v>2468.7</v>
      </c>
      <c r="D257" s="15">
        <v>184531.93</v>
      </c>
      <c r="E257" s="13">
        <v>14.55</v>
      </c>
      <c r="F257" s="13">
        <v>15.3</v>
      </c>
      <c r="G257" s="13"/>
      <c r="H257" s="13"/>
      <c r="I257" s="13">
        <v>1.16</v>
      </c>
      <c r="J257" s="13">
        <v>1.2</v>
      </c>
      <c r="K257" s="13">
        <v>2.36</v>
      </c>
      <c r="L257" s="13">
        <v>2.48</v>
      </c>
      <c r="M257" s="13">
        <f t="shared" si="15"/>
        <v>135.90000000000003</v>
      </c>
      <c r="N257" s="13">
        <f t="shared" si="16"/>
        <v>335496.3300000001</v>
      </c>
      <c r="O257" s="13">
        <v>150964.4</v>
      </c>
      <c r="P257" s="8">
        <f t="shared" si="17"/>
        <v>184531.93000000008</v>
      </c>
      <c r="Q257" s="13">
        <v>15465.49</v>
      </c>
      <c r="R257" s="13">
        <v>23981.335</v>
      </c>
      <c r="S257" s="15">
        <v>19778.765</v>
      </c>
      <c r="T257" s="15">
        <v>18713.32</v>
      </c>
      <c r="U257" s="15">
        <v>25497.65</v>
      </c>
      <c r="V257" s="15">
        <v>30271.29</v>
      </c>
      <c r="W257" s="15">
        <v>29929.26</v>
      </c>
      <c r="X257" s="15">
        <v>18917.09</v>
      </c>
      <c r="Y257" s="15">
        <v>14842.23</v>
      </c>
      <c r="Z257" s="15">
        <v>15076.71</v>
      </c>
      <c r="AA257" s="15">
        <v>18690.11</v>
      </c>
      <c r="AB257" s="15">
        <v>17063.902</v>
      </c>
      <c r="AC257" s="9">
        <f t="shared" si="18"/>
        <v>248227.152</v>
      </c>
      <c r="AD257" s="15"/>
      <c r="AE257" s="9"/>
      <c r="AF257" s="9">
        <f t="shared" si="19"/>
        <v>-63695.22199999992</v>
      </c>
    </row>
    <row r="258" spans="1:32" ht="12.75">
      <c r="A258" s="7">
        <v>254</v>
      </c>
      <c r="B258" s="7" t="s">
        <v>237</v>
      </c>
      <c r="C258" s="15">
        <v>1824.4</v>
      </c>
      <c r="D258" s="15">
        <v>164591.36</v>
      </c>
      <c r="E258" s="13">
        <v>13.41</v>
      </c>
      <c r="F258" s="13">
        <v>14.09</v>
      </c>
      <c r="G258" s="13"/>
      <c r="H258" s="13"/>
      <c r="I258" s="13">
        <v>1.16</v>
      </c>
      <c r="J258" s="13">
        <v>1.2</v>
      </c>
      <c r="K258" s="13">
        <v>2.36</v>
      </c>
      <c r="L258" s="13">
        <v>2.48</v>
      </c>
      <c r="M258" s="13">
        <f t="shared" si="15"/>
        <v>121.80000000000001</v>
      </c>
      <c r="N258" s="13">
        <f t="shared" si="16"/>
        <v>222211.92000000004</v>
      </c>
      <c r="O258" s="13">
        <v>57620.56</v>
      </c>
      <c r="P258" s="8">
        <f t="shared" si="17"/>
        <v>164591.36000000004</v>
      </c>
      <c r="Q258" s="13">
        <v>8931.97</v>
      </c>
      <c r="R258" s="13">
        <v>13109.95</v>
      </c>
      <c r="S258" s="15">
        <v>22736.75</v>
      </c>
      <c r="T258" s="15">
        <v>9797.19</v>
      </c>
      <c r="U258" s="15">
        <v>8317.27</v>
      </c>
      <c r="V258" s="15">
        <v>14812.75</v>
      </c>
      <c r="W258" s="15">
        <v>10555.91</v>
      </c>
      <c r="X258" s="15">
        <v>11618.07</v>
      </c>
      <c r="Y258" s="15">
        <v>17227.16</v>
      </c>
      <c r="Z258" s="15">
        <v>9042.88</v>
      </c>
      <c r="AA258" s="15">
        <v>9274.02</v>
      </c>
      <c r="AB258" s="15">
        <v>10460.544</v>
      </c>
      <c r="AC258" s="9">
        <f t="shared" si="18"/>
        <v>145884.464</v>
      </c>
      <c r="AD258" s="15"/>
      <c r="AE258" s="9"/>
      <c r="AF258" s="9">
        <f t="shared" si="19"/>
        <v>18706.896000000037</v>
      </c>
    </row>
    <row r="259" spans="1:32" ht="12.75">
      <c r="A259" s="7">
        <v>255</v>
      </c>
      <c r="B259" s="7" t="s">
        <v>238</v>
      </c>
      <c r="C259" s="15">
        <v>1284.8</v>
      </c>
      <c r="D259" s="15">
        <v>151246.66</v>
      </c>
      <c r="E259" s="13">
        <v>13.08</v>
      </c>
      <c r="F259" s="13">
        <v>13.74</v>
      </c>
      <c r="G259" s="13"/>
      <c r="H259" s="13"/>
      <c r="I259" s="13">
        <v>1.16</v>
      </c>
      <c r="J259" s="13">
        <v>1.2</v>
      </c>
      <c r="K259" s="13">
        <v>2.36</v>
      </c>
      <c r="L259" s="13">
        <v>2.48</v>
      </c>
      <c r="M259" s="13">
        <f t="shared" si="15"/>
        <v>117.72000000000003</v>
      </c>
      <c r="N259" s="13">
        <f t="shared" si="16"/>
        <v>151246.65600000002</v>
      </c>
      <c r="O259" s="13"/>
      <c r="P259" s="8">
        <f t="shared" si="17"/>
        <v>151246.65600000002</v>
      </c>
      <c r="Q259" s="13">
        <v>5227.01</v>
      </c>
      <c r="R259" s="13">
        <v>7845.4</v>
      </c>
      <c r="S259" s="15">
        <v>16236.31</v>
      </c>
      <c r="T259" s="15">
        <v>14450.11</v>
      </c>
      <c r="U259" s="15">
        <v>8268.64</v>
      </c>
      <c r="V259" s="15">
        <v>5953.85</v>
      </c>
      <c r="W259" s="15">
        <v>6978.52</v>
      </c>
      <c r="X259" s="15">
        <v>6894.1</v>
      </c>
      <c r="Y259" s="15">
        <v>6055.99</v>
      </c>
      <c r="Z259" s="15">
        <v>8215.1</v>
      </c>
      <c r="AA259" s="15">
        <v>9949.45</v>
      </c>
      <c r="AB259" s="15">
        <v>37151.798</v>
      </c>
      <c r="AC259" s="9">
        <f t="shared" si="18"/>
        <v>133226.27800000002</v>
      </c>
      <c r="AD259" s="15"/>
      <c r="AE259" s="9"/>
      <c r="AF259" s="9">
        <f t="shared" si="19"/>
        <v>18020.377999999997</v>
      </c>
    </row>
    <row r="260" spans="1:32" ht="12.75">
      <c r="A260" s="7">
        <v>256</v>
      </c>
      <c r="B260" s="10" t="s">
        <v>219</v>
      </c>
      <c r="C260" s="15">
        <v>322.3</v>
      </c>
      <c r="D260" s="15">
        <v>6942.34</v>
      </c>
      <c r="E260" s="13">
        <v>5.27</v>
      </c>
      <c r="F260" s="13">
        <v>5.52</v>
      </c>
      <c r="G260" s="13"/>
      <c r="H260" s="13"/>
      <c r="I260" s="13">
        <v>1.16</v>
      </c>
      <c r="J260" s="13">
        <v>1.2</v>
      </c>
      <c r="K260" s="13">
        <v>2.36</v>
      </c>
      <c r="L260" s="13">
        <v>2.48</v>
      </c>
      <c r="M260" s="13">
        <f t="shared" si="15"/>
        <v>21.54</v>
      </c>
      <c r="N260" s="13">
        <f t="shared" si="16"/>
        <v>6942.342</v>
      </c>
      <c r="O260" s="13"/>
      <c r="P260" s="8">
        <f t="shared" si="17"/>
        <v>6942.342</v>
      </c>
      <c r="Q260" s="13">
        <v>564.03</v>
      </c>
      <c r="R260" s="13">
        <v>564.025</v>
      </c>
      <c r="S260" s="15">
        <v>564.025</v>
      </c>
      <c r="T260" s="15">
        <v>564.03</v>
      </c>
      <c r="U260" s="15">
        <v>564.03</v>
      </c>
      <c r="V260" s="15">
        <v>564.03</v>
      </c>
      <c r="W260" s="15">
        <v>593.03</v>
      </c>
      <c r="X260" s="15">
        <v>593.03</v>
      </c>
      <c r="Y260" s="15">
        <v>593.03</v>
      </c>
      <c r="Z260" s="15">
        <v>593.03</v>
      </c>
      <c r="AA260" s="15">
        <v>593.03</v>
      </c>
      <c r="AB260" s="15">
        <v>593.032</v>
      </c>
      <c r="AC260" s="9">
        <f t="shared" si="18"/>
        <v>6942.351999999998</v>
      </c>
      <c r="AD260" s="15"/>
      <c r="AE260" s="9"/>
      <c r="AF260" s="9">
        <f t="shared" si="19"/>
        <v>-0.00999999999839929</v>
      </c>
    </row>
    <row r="261" spans="1:32" ht="12.75">
      <c r="A261" s="7">
        <v>257</v>
      </c>
      <c r="B261" s="7" t="s">
        <v>239</v>
      </c>
      <c r="C261" s="15">
        <v>1843.7</v>
      </c>
      <c r="D261" s="15">
        <v>126004.52</v>
      </c>
      <c r="E261" s="13">
        <v>9.66</v>
      </c>
      <c r="F261" s="13">
        <v>10.15</v>
      </c>
      <c r="G261" s="13"/>
      <c r="H261" s="13"/>
      <c r="I261" s="13">
        <v>1.16</v>
      </c>
      <c r="J261" s="13">
        <v>1.2</v>
      </c>
      <c r="K261" s="13">
        <v>2.36</v>
      </c>
      <c r="L261" s="13">
        <v>2.48</v>
      </c>
      <c r="M261" s="13">
        <f aca="true" t="shared" si="20" ref="M261:M324">(E261+F261)*6-(G261+H261)*6-(I261+J261)*6-(K261+L261)*6</f>
        <v>75.66000000000003</v>
      </c>
      <c r="N261" s="13">
        <f aca="true" t="shared" si="21" ref="N261:N324">M261*C261</f>
        <v>139494.34200000006</v>
      </c>
      <c r="O261" s="13">
        <v>13489.82</v>
      </c>
      <c r="P261" s="8">
        <f aca="true" t="shared" si="22" ref="P261:P324">N261-O261</f>
        <v>126004.52200000006</v>
      </c>
      <c r="Q261" s="13">
        <v>4534.69</v>
      </c>
      <c r="R261" s="13">
        <v>6040.665</v>
      </c>
      <c r="S261" s="15">
        <v>17191.795</v>
      </c>
      <c r="T261" s="15">
        <v>3733.41</v>
      </c>
      <c r="U261" s="15">
        <v>3847.5</v>
      </c>
      <c r="V261" s="15">
        <v>4274.23</v>
      </c>
      <c r="W261" s="15">
        <v>10422.91</v>
      </c>
      <c r="X261" s="15">
        <v>8841.65</v>
      </c>
      <c r="Y261" s="15">
        <v>6582.02</v>
      </c>
      <c r="Z261" s="15">
        <v>6227.26</v>
      </c>
      <c r="AA261" s="15">
        <v>4316.55</v>
      </c>
      <c r="AB261" s="15">
        <v>4302.308</v>
      </c>
      <c r="AC261" s="9">
        <f aca="true" t="shared" si="23" ref="AC261:AC324">SUM(Q261:AB261)</f>
        <v>80314.988</v>
      </c>
      <c r="AD261" s="15"/>
      <c r="AE261" s="9"/>
      <c r="AF261" s="9">
        <f aca="true" t="shared" si="24" ref="AF261:AF324">P261-AC261-AD261-AE261</f>
        <v>45689.53400000006</v>
      </c>
    </row>
    <row r="262" spans="1:32" ht="12.75">
      <c r="A262" s="7">
        <v>258</v>
      </c>
      <c r="B262" s="7" t="s">
        <v>240</v>
      </c>
      <c r="C262" s="15">
        <v>1296.1</v>
      </c>
      <c r="D262" s="15">
        <v>160586.79</v>
      </c>
      <c r="E262" s="13">
        <v>13.58</v>
      </c>
      <c r="F262" s="13">
        <v>14.27</v>
      </c>
      <c r="G262" s="13"/>
      <c r="H262" s="13"/>
      <c r="I262" s="13">
        <v>1.16</v>
      </c>
      <c r="J262" s="13">
        <v>1.2</v>
      </c>
      <c r="K262" s="13">
        <v>2.36</v>
      </c>
      <c r="L262" s="13">
        <v>2.48</v>
      </c>
      <c r="M262" s="13">
        <f t="shared" si="20"/>
        <v>123.90000000000003</v>
      </c>
      <c r="N262" s="13">
        <f t="shared" si="21"/>
        <v>160586.79000000004</v>
      </c>
      <c r="O262" s="13"/>
      <c r="P262" s="8">
        <f t="shared" si="22"/>
        <v>160586.79000000004</v>
      </c>
      <c r="Q262" s="13">
        <v>7766.33</v>
      </c>
      <c r="R262" s="13">
        <v>6528.545</v>
      </c>
      <c r="S262" s="15">
        <v>22921.275</v>
      </c>
      <c r="T262" s="15">
        <v>7001.24</v>
      </c>
      <c r="U262" s="15">
        <v>6499.08</v>
      </c>
      <c r="V262" s="15">
        <v>7079.26</v>
      </c>
      <c r="W262" s="15">
        <v>7898.74</v>
      </c>
      <c r="X262" s="15">
        <v>9670.27</v>
      </c>
      <c r="Y262" s="15">
        <v>6493.45</v>
      </c>
      <c r="Z262" s="15">
        <v>22697.87</v>
      </c>
      <c r="AA262" s="15">
        <v>18566.89</v>
      </c>
      <c r="AB262" s="15">
        <v>8700.936</v>
      </c>
      <c r="AC262" s="9">
        <f t="shared" si="23"/>
        <v>131823.886</v>
      </c>
      <c r="AD262" s="15"/>
      <c r="AE262" s="9"/>
      <c r="AF262" s="9">
        <f t="shared" si="24"/>
        <v>28762.90400000004</v>
      </c>
    </row>
    <row r="263" spans="1:32" ht="12.75">
      <c r="A263" s="7">
        <v>259</v>
      </c>
      <c r="B263" s="7" t="s">
        <v>241</v>
      </c>
      <c r="C263" s="15">
        <v>1756.8</v>
      </c>
      <c r="D263" s="15">
        <v>161379.65</v>
      </c>
      <c r="E263" s="13">
        <v>10.98</v>
      </c>
      <c r="F263" s="13">
        <v>11.53</v>
      </c>
      <c r="G263" s="13"/>
      <c r="H263" s="13"/>
      <c r="I263" s="13">
        <v>1.16</v>
      </c>
      <c r="J263" s="13">
        <v>1.2</v>
      </c>
      <c r="K263" s="13">
        <v>2.36</v>
      </c>
      <c r="L263" s="13">
        <v>2.48</v>
      </c>
      <c r="M263" s="13">
        <f t="shared" si="20"/>
        <v>91.86000000000001</v>
      </c>
      <c r="N263" s="13">
        <f t="shared" si="21"/>
        <v>161379.64800000002</v>
      </c>
      <c r="O263" s="13"/>
      <c r="P263" s="8">
        <f t="shared" si="22"/>
        <v>161379.64800000002</v>
      </c>
      <c r="Q263" s="13">
        <v>4472.79</v>
      </c>
      <c r="R263" s="13">
        <v>7095.68</v>
      </c>
      <c r="S263" s="15">
        <v>17859.57</v>
      </c>
      <c r="T263" s="15">
        <v>3619.6</v>
      </c>
      <c r="U263" s="15">
        <v>18346.56</v>
      </c>
      <c r="V263" s="15">
        <v>5095.18</v>
      </c>
      <c r="W263" s="15">
        <v>9591.64</v>
      </c>
      <c r="X263" s="15">
        <v>11791.41</v>
      </c>
      <c r="Y263" s="15">
        <v>3777.71</v>
      </c>
      <c r="Z263" s="15">
        <v>83597.58</v>
      </c>
      <c r="AA263" s="15">
        <v>5348.29</v>
      </c>
      <c r="AB263" s="15">
        <v>3394.762</v>
      </c>
      <c r="AC263" s="9">
        <f t="shared" si="23"/>
        <v>173990.772</v>
      </c>
      <c r="AD263" s="15">
        <v>2792</v>
      </c>
      <c r="AE263" s="9">
        <v>50000</v>
      </c>
      <c r="AF263" s="9">
        <f t="shared" si="24"/>
        <v>-65403.12399999998</v>
      </c>
    </row>
    <row r="264" spans="1:32" ht="12.75">
      <c r="A264" s="7">
        <v>260</v>
      </c>
      <c r="B264" s="7" t="s">
        <v>242</v>
      </c>
      <c r="C264" s="15">
        <v>1291.8</v>
      </c>
      <c r="D264" s="15">
        <v>155868.59</v>
      </c>
      <c r="E264" s="13">
        <v>13.32</v>
      </c>
      <c r="F264" s="13">
        <v>13.99</v>
      </c>
      <c r="G264" s="13"/>
      <c r="H264" s="13"/>
      <c r="I264" s="13">
        <v>1.16</v>
      </c>
      <c r="J264" s="13">
        <v>1.2</v>
      </c>
      <c r="K264" s="13">
        <v>2.36</v>
      </c>
      <c r="L264" s="13">
        <v>2.48</v>
      </c>
      <c r="M264" s="13">
        <f t="shared" si="20"/>
        <v>120.66000000000003</v>
      </c>
      <c r="N264" s="13">
        <f t="shared" si="21"/>
        <v>155868.58800000002</v>
      </c>
      <c r="O264" s="13"/>
      <c r="P264" s="8">
        <f t="shared" si="22"/>
        <v>155868.58800000002</v>
      </c>
      <c r="Q264" s="13">
        <v>7370.46</v>
      </c>
      <c r="R264" s="13">
        <v>7806.33</v>
      </c>
      <c r="S264" s="15">
        <v>12585.22</v>
      </c>
      <c r="T264" s="15">
        <v>10467.97</v>
      </c>
      <c r="U264" s="15">
        <v>23866.25</v>
      </c>
      <c r="V264" s="15">
        <v>10683.36</v>
      </c>
      <c r="W264" s="15">
        <v>16566.44</v>
      </c>
      <c r="X264" s="15">
        <v>11043.36</v>
      </c>
      <c r="Y264" s="15">
        <v>11075.46</v>
      </c>
      <c r="Z264" s="15">
        <v>16357.08</v>
      </c>
      <c r="AA264" s="15">
        <v>6693.33</v>
      </c>
      <c r="AB264" s="15">
        <v>6285.048</v>
      </c>
      <c r="AC264" s="9">
        <f t="shared" si="23"/>
        <v>140800.30800000002</v>
      </c>
      <c r="AD264" s="15"/>
      <c r="AE264" s="9"/>
      <c r="AF264" s="9">
        <f t="shared" si="24"/>
        <v>15068.279999999999</v>
      </c>
    </row>
    <row r="265" spans="1:32" ht="12.75">
      <c r="A265" s="7">
        <v>261</v>
      </c>
      <c r="B265" s="7" t="s">
        <v>243</v>
      </c>
      <c r="C265" s="15">
        <v>1378</v>
      </c>
      <c r="D265" s="15">
        <v>162218.16</v>
      </c>
      <c r="E265" s="13">
        <v>13.08</v>
      </c>
      <c r="F265" s="13">
        <v>13.74</v>
      </c>
      <c r="G265" s="13"/>
      <c r="H265" s="13"/>
      <c r="I265" s="13">
        <v>1.16</v>
      </c>
      <c r="J265" s="13">
        <v>1.2</v>
      </c>
      <c r="K265" s="13">
        <v>2.36</v>
      </c>
      <c r="L265" s="13">
        <v>2.48</v>
      </c>
      <c r="M265" s="13">
        <f t="shared" si="20"/>
        <v>117.72000000000003</v>
      </c>
      <c r="N265" s="13">
        <f t="shared" si="21"/>
        <v>162218.16000000003</v>
      </c>
      <c r="O265" s="13"/>
      <c r="P265" s="8">
        <f t="shared" si="22"/>
        <v>162218.16000000003</v>
      </c>
      <c r="Q265" s="13">
        <v>7692</v>
      </c>
      <c r="R265" s="13">
        <v>30581.56</v>
      </c>
      <c r="S265" s="15">
        <v>11798.07</v>
      </c>
      <c r="T265" s="15">
        <v>7934.76</v>
      </c>
      <c r="U265" s="15">
        <v>6489.74</v>
      </c>
      <c r="V265" s="15">
        <v>6565.8</v>
      </c>
      <c r="W265" s="15">
        <v>7559.1</v>
      </c>
      <c r="X265" s="15">
        <v>7424.83</v>
      </c>
      <c r="Y265" s="15">
        <v>50579.58</v>
      </c>
      <c r="Z265" s="15">
        <v>8705.56</v>
      </c>
      <c r="AA265" s="15">
        <v>8489.81</v>
      </c>
      <c r="AB265" s="15">
        <v>5894.73</v>
      </c>
      <c r="AC265" s="9">
        <f t="shared" si="23"/>
        <v>159715.54</v>
      </c>
      <c r="AD265" s="15"/>
      <c r="AE265" s="9"/>
      <c r="AF265" s="9">
        <f t="shared" si="24"/>
        <v>2502.6200000000244</v>
      </c>
    </row>
    <row r="266" spans="1:32" ht="12.75">
      <c r="A266" s="7">
        <v>262</v>
      </c>
      <c r="B266" s="7" t="s">
        <v>244</v>
      </c>
      <c r="C266" s="15">
        <v>2507.1</v>
      </c>
      <c r="D266" s="15">
        <v>322362.92</v>
      </c>
      <c r="E266" s="13">
        <v>13.96</v>
      </c>
      <c r="F266" s="13">
        <v>14.67</v>
      </c>
      <c r="G266" s="13"/>
      <c r="H266" s="13"/>
      <c r="I266" s="13">
        <v>1.16</v>
      </c>
      <c r="J266" s="13">
        <v>1.2</v>
      </c>
      <c r="K266" s="13">
        <v>2.36</v>
      </c>
      <c r="L266" s="13">
        <v>2.48</v>
      </c>
      <c r="M266" s="13">
        <f t="shared" si="20"/>
        <v>128.58000000000004</v>
      </c>
      <c r="N266" s="13">
        <f t="shared" si="21"/>
        <v>322362.91800000006</v>
      </c>
      <c r="O266" s="13"/>
      <c r="P266" s="8">
        <f t="shared" si="22"/>
        <v>322362.91800000006</v>
      </c>
      <c r="Q266" s="13">
        <v>13778.32</v>
      </c>
      <c r="R266" s="13">
        <v>13990.745</v>
      </c>
      <c r="S266" s="15">
        <v>20720.595</v>
      </c>
      <c r="T266" s="15">
        <v>17231.83</v>
      </c>
      <c r="U266" s="15">
        <v>17220.94</v>
      </c>
      <c r="V266" s="15">
        <v>21714.82</v>
      </c>
      <c r="W266" s="15">
        <v>22612.45</v>
      </c>
      <c r="X266" s="15">
        <v>18440.28</v>
      </c>
      <c r="Y266" s="15">
        <v>23012.01</v>
      </c>
      <c r="Z266" s="15">
        <v>12311.21</v>
      </c>
      <c r="AA266" s="15">
        <v>20050</v>
      </c>
      <c r="AB266" s="15">
        <v>19898.536</v>
      </c>
      <c r="AC266" s="9">
        <f t="shared" si="23"/>
        <v>220981.73599999998</v>
      </c>
      <c r="AD266" s="15"/>
      <c r="AE266" s="9"/>
      <c r="AF266" s="9">
        <f t="shared" si="24"/>
        <v>101381.18200000009</v>
      </c>
    </row>
    <row r="267" spans="1:32" ht="12.75">
      <c r="A267" s="7">
        <v>263</v>
      </c>
      <c r="B267" s="7" t="s">
        <v>245</v>
      </c>
      <c r="C267" s="15">
        <v>1923.4</v>
      </c>
      <c r="D267" s="15">
        <v>232609.84</v>
      </c>
      <c r="E267" s="13">
        <v>13.5</v>
      </c>
      <c r="F267" s="13">
        <v>14.19</v>
      </c>
      <c r="G267" s="13"/>
      <c r="H267" s="13"/>
      <c r="I267" s="13">
        <v>1.16</v>
      </c>
      <c r="J267" s="13">
        <v>1.2</v>
      </c>
      <c r="K267" s="13">
        <v>2.36</v>
      </c>
      <c r="L267" s="13">
        <v>2.48</v>
      </c>
      <c r="M267" s="13">
        <f t="shared" si="20"/>
        <v>122.94</v>
      </c>
      <c r="N267" s="13">
        <f t="shared" si="21"/>
        <v>236462.796</v>
      </c>
      <c r="O267" s="13">
        <v>3852.96</v>
      </c>
      <c r="P267" s="8">
        <f t="shared" si="22"/>
        <v>232609.836</v>
      </c>
      <c r="Q267" s="13">
        <v>9461.21</v>
      </c>
      <c r="R267" s="13">
        <v>12912.6</v>
      </c>
      <c r="S267" s="15">
        <v>11797.04</v>
      </c>
      <c r="T267" s="15">
        <v>13258.16</v>
      </c>
      <c r="U267" s="15">
        <v>8784.9</v>
      </c>
      <c r="V267" s="15">
        <v>12099.75</v>
      </c>
      <c r="W267" s="15">
        <v>10514.57</v>
      </c>
      <c r="X267" s="15">
        <v>12094.54</v>
      </c>
      <c r="Y267" s="15">
        <v>12382.77</v>
      </c>
      <c r="Z267" s="15">
        <v>14097.23</v>
      </c>
      <c r="AA267" s="15">
        <v>27756.15</v>
      </c>
      <c r="AB267" s="15">
        <v>17500.544</v>
      </c>
      <c r="AC267" s="9">
        <f t="shared" si="23"/>
        <v>162659.464</v>
      </c>
      <c r="AD267" s="15"/>
      <c r="AE267" s="9"/>
      <c r="AF267" s="9">
        <f t="shared" si="24"/>
        <v>69950.372</v>
      </c>
    </row>
    <row r="268" spans="1:32" ht="12.75">
      <c r="A268" s="7">
        <v>264</v>
      </c>
      <c r="B268" s="7" t="s">
        <v>246</v>
      </c>
      <c r="C268" s="15">
        <v>1796.5</v>
      </c>
      <c r="D268" s="15">
        <v>206987.47</v>
      </c>
      <c r="E268" s="13">
        <v>13.08</v>
      </c>
      <c r="F268" s="13">
        <v>13.74</v>
      </c>
      <c r="G268" s="13"/>
      <c r="H268" s="13"/>
      <c r="I268" s="13">
        <v>1.16</v>
      </c>
      <c r="J268" s="13">
        <v>1.2</v>
      </c>
      <c r="K268" s="13">
        <v>2.36</v>
      </c>
      <c r="L268" s="13">
        <v>2.48</v>
      </c>
      <c r="M268" s="13">
        <f t="shared" si="20"/>
        <v>117.72000000000003</v>
      </c>
      <c r="N268" s="13">
        <f t="shared" si="21"/>
        <v>211483.98000000004</v>
      </c>
      <c r="O268" s="13">
        <v>4496.51</v>
      </c>
      <c r="P268" s="8">
        <f t="shared" si="22"/>
        <v>206987.47000000003</v>
      </c>
      <c r="Q268" s="13">
        <v>8494.57</v>
      </c>
      <c r="R268" s="13">
        <v>29736.605</v>
      </c>
      <c r="S268" s="15">
        <v>18392.795</v>
      </c>
      <c r="T268" s="15">
        <v>21889.82</v>
      </c>
      <c r="U268" s="15">
        <v>54120.55</v>
      </c>
      <c r="V268" s="15">
        <v>11601.52</v>
      </c>
      <c r="W268" s="15">
        <v>9102.93</v>
      </c>
      <c r="X268" s="15">
        <v>9245.08</v>
      </c>
      <c r="Y268" s="15">
        <v>59078.58</v>
      </c>
      <c r="Z268" s="15">
        <v>14943.62</v>
      </c>
      <c r="AA268" s="15">
        <v>33673.57</v>
      </c>
      <c r="AB268" s="15">
        <v>8018.64</v>
      </c>
      <c r="AC268" s="9">
        <f t="shared" si="23"/>
        <v>278298.28</v>
      </c>
      <c r="AD268" s="15"/>
      <c r="AE268" s="9"/>
      <c r="AF268" s="9">
        <f t="shared" si="24"/>
        <v>-71310.81</v>
      </c>
    </row>
    <row r="269" spans="1:32" ht="12.75">
      <c r="A269" s="7">
        <v>265</v>
      </c>
      <c r="B269" s="7" t="s">
        <v>247</v>
      </c>
      <c r="C269" s="15">
        <v>2536.7</v>
      </c>
      <c r="D269" s="15">
        <v>309129.45</v>
      </c>
      <c r="E269" s="13">
        <v>13.56</v>
      </c>
      <c r="F269" s="13">
        <v>14.57</v>
      </c>
      <c r="G269" s="13"/>
      <c r="H269" s="13"/>
      <c r="I269" s="13">
        <v>1.16</v>
      </c>
      <c r="J269" s="13">
        <v>1.2</v>
      </c>
      <c r="K269" s="13">
        <v>2.36</v>
      </c>
      <c r="L269" s="13">
        <v>2.48</v>
      </c>
      <c r="M269" s="13">
        <f t="shared" si="20"/>
        <v>125.58000000000004</v>
      </c>
      <c r="N269" s="13">
        <f t="shared" si="21"/>
        <v>318558.7860000001</v>
      </c>
      <c r="O269" s="13">
        <v>9429.34</v>
      </c>
      <c r="P269" s="8">
        <f t="shared" si="22"/>
        <v>309129.44600000005</v>
      </c>
      <c r="Q269" s="13">
        <v>15495.09</v>
      </c>
      <c r="R269" s="13">
        <v>14574.505</v>
      </c>
      <c r="S269" s="15">
        <v>20891.025</v>
      </c>
      <c r="T269" s="15">
        <v>16406.63</v>
      </c>
      <c r="U269" s="15">
        <v>21289.28</v>
      </c>
      <c r="V269" s="15">
        <v>22203.67</v>
      </c>
      <c r="W269" s="15">
        <v>26647.86</v>
      </c>
      <c r="X269" s="15">
        <v>16082.78</v>
      </c>
      <c r="Y269" s="15">
        <v>17999.32</v>
      </c>
      <c r="Z269" s="15">
        <v>16687.55</v>
      </c>
      <c r="AA269" s="15">
        <v>43198.58</v>
      </c>
      <c r="AB269" s="15">
        <v>24760.872</v>
      </c>
      <c r="AC269" s="9">
        <f t="shared" si="23"/>
        <v>256237.16199999998</v>
      </c>
      <c r="AD269" s="15"/>
      <c r="AE269" s="9"/>
      <c r="AF269" s="9">
        <f t="shared" si="24"/>
        <v>52892.28400000007</v>
      </c>
    </row>
    <row r="270" spans="1:32" ht="12.75">
      <c r="A270" s="7">
        <v>266</v>
      </c>
      <c r="B270" s="7" t="s">
        <v>248</v>
      </c>
      <c r="C270" s="15">
        <v>1809.6</v>
      </c>
      <c r="D270" s="15">
        <v>226923.84</v>
      </c>
      <c r="E270" s="13">
        <v>13.7</v>
      </c>
      <c r="F270" s="13">
        <v>14.4</v>
      </c>
      <c r="G270" s="13"/>
      <c r="H270" s="13"/>
      <c r="I270" s="13">
        <v>1.16</v>
      </c>
      <c r="J270" s="13">
        <v>1.2</v>
      </c>
      <c r="K270" s="13">
        <v>2.36</v>
      </c>
      <c r="L270" s="13">
        <v>2.48</v>
      </c>
      <c r="M270" s="13">
        <f t="shared" si="20"/>
        <v>125.40000000000003</v>
      </c>
      <c r="N270" s="13">
        <f t="shared" si="21"/>
        <v>226923.84000000005</v>
      </c>
      <c r="O270" s="13"/>
      <c r="P270" s="8">
        <f t="shared" si="22"/>
        <v>226923.84000000005</v>
      </c>
      <c r="Q270" s="13">
        <v>7880.21</v>
      </c>
      <c r="R270" s="13">
        <v>9883.19</v>
      </c>
      <c r="S270" s="15">
        <v>12835.57</v>
      </c>
      <c r="T270" s="15">
        <v>9045.05</v>
      </c>
      <c r="U270" s="15">
        <v>20852.14</v>
      </c>
      <c r="V270" s="15">
        <v>9436.46</v>
      </c>
      <c r="W270" s="15">
        <v>11684.45</v>
      </c>
      <c r="X270" s="15">
        <v>10164.11</v>
      </c>
      <c r="Y270" s="15">
        <v>73373.32</v>
      </c>
      <c r="Z270" s="15">
        <v>11902.35</v>
      </c>
      <c r="AA270" s="15">
        <v>9242.99</v>
      </c>
      <c r="AB270" s="15">
        <v>8073.136</v>
      </c>
      <c r="AC270" s="9">
        <f t="shared" si="23"/>
        <v>194372.976</v>
      </c>
      <c r="AD270" s="15">
        <f>3525</f>
        <v>3525</v>
      </c>
      <c r="AE270" s="9">
        <v>350</v>
      </c>
      <c r="AF270" s="9">
        <f t="shared" si="24"/>
        <v>28675.86400000006</v>
      </c>
    </row>
    <row r="271" spans="1:32" ht="12.75">
      <c r="A271" s="7">
        <v>267</v>
      </c>
      <c r="B271" s="7" t="s">
        <v>249</v>
      </c>
      <c r="C271" s="15">
        <v>1824.3</v>
      </c>
      <c r="D271" s="15">
        <v>241354.89</v>
      </c>
      <c r="E271" s="13">
        <v>14.26</v>
      </c>
      <c r="F271" s="13">
        <v>14.99</v>
      </c>
      <c r="G271" s="13"/>
      <c r="H271" s="13"/>
      <c r="I271" s="13">
        <v>1.16</v>
      </c>
      <c r="J271" s="13">
        <v>1.2</v>
      </c>
      <c r="K271" s="13">
        <v>2.36</v>
      </c>
      <c r="L271" s="13">
        <v>2.48</v>
      </c>
      <c r="M271" s="13">
        <f t="shared" si="20"/>
        <v>132.3</v>
      </c>
      <c r="N271" s="13">
        <f t="shared" si="21"/>
        <v>241354.89</v>
      </c>
      <c r="O271" s="13"/>
      <c r="P271" s="8">
        <f t="shared" si="22"/>
        <v>241354.89</v>
      </c>
      <c r="Q271" s="13">
        <v>10181.13</v>
      </c>
      <c r="R271" s="13">
        <v>35492.385</v>
      </c>
      <c r="S271" s="15">
        <v>13324.955</v>
      </c>
      <c r="T271" s="15">
        <v>9541.66</v>
      </c>
      <c r="U271" s="15">
        <v>27881.73</v>
      </c>
      <c r="V271" s="15">
        <v>25974.8</v>
      </c>
      <c r="W271" s="15">
        <v>15667.45</v>
      </c>
      <c r="X271" s="15">
        <v>35724.4</v>
      </c>
      <c r="Y271" s="15">
        <v>88832.8</v>
      </c>
      <c r="Z271" s="15">
        <v>13478.39</v>
      </c>
      <c r="AA271" s="15">
        <v>10370.47</v>
      </c>
      <c r="AB271" s="15">
        <v>13133.118</v>
      </c>
      <c r="AC271" s="9">
        <f t="shared" si="23"/>
        <v>299603.288</v>
      </c>
      <c r="AD271" s="15">
        <f>2350+1696+2845</f>
        <v>6891</v>
      </c>
      <c r="AE271" s="9"/>
      <c r="AF271" s="9">
        <f t="shared" si="24"/>
        <v>-65139.39799999999</v>
      </c>
    </row>
    <row r="272" spans="1:32" ht="12.75">
      <c r="A272" s="7">
        <v>268</v>
      </c>
      <c r="B272" s="7" t="s">
        <v>220</v>
      </c>
      <c r="C272" s="15">
        <v>9868.9</v>
      </c>
      <c r="D272" s="15">
        <v>1150351.55</v>
      </c>
      <c r="E272" s="13">
        <v>13.84</v>
      </c>
      <c r="F272" s="13">
        <v>14.55</v>
      </c>
      <c r="G272" s="13"/>
      <c r="H272" s="13"/>
      <c r="I272" s="13">
        <v>1.16</v>
      </c>
      <c r="J272" s="13">
        <v>1.2</v>
      </c>
      <c r="K272" s="13">
        <v>2.36</v>
      </c>
      <c r="L272" s="13">
        <v>2.48</v>
      </c>
      <c r="M272" s="13">
        <f t="shared" si="20"/>
        <v>127.14000000000001</v>
      </c>
      <c r="N272" s="13">
        <f t="shared" si="21"/>
        <v>1254731.946</v>
      </c>
      <c r="O272" s="13">
        <v>104380.4</v>
      </c>
      <c r="P272" s="8">
        <f t="shared" si="22"/>
        <v>1150351.546</v>
      </c>
      <c r="Q272" s="13">
        <v>83877.22</v>
      </c>
      <c r="R272" s="13">
        <v>104398.435</v>
      </c>
      <c r="S272" s="15">
        <v>102407.705</v>
      </c>
      <c r="T272" s="15">
        <v>69503.51</v>
      </c>
      <c r="U272" s="15">
        <v>58708.65</v>
      </c>
      <c r="V272" s="15">
        <v>75169.06</v>
      </c>
      <c r="W272" s="15">
        <v>103048.15</v>
      </c>
      <c r="X272" s="15">
        <v>204881.93</v>
      </c>
      <c r="Y272" s="15">
        <v>133143.87</v>
      </c>
      <c r="Z272" s="15">
        <v>55114.6</v>
      </c>
      <c r="AA272" s="15">
        <v>95258.17</v>
      </c>
      <c r="AB272" s="15">
        <v>97904.294</v>
      </c>
      <c r="AC272" s="9">
        <f t="shared" si="23"/>
        <v>1183415.5939999998</v>
      </c>
      <c r="AD272" s="15">
        <f>150</f>
        <v>150</v>
      </c>
      <c r="AE272" s="9">
        <v>700</v>
      </c>
      <c r="AF272" s="9">
        <f t="shared" si="24"/>
        <v>-33914.04799999972</v>
      </c>
    </row>
    <row r="273" spans="1:32" ht="12.75">
      <c r="A273" s="7">
        <v>269</v>
      </c>
      <c r="B273" s="7" t="s">
        <v>250</v>
      </c>
      <c r="C273" s="15">
        <v>6920.9</v>
      </c>
      <c r="D273" s="15">
        <v>736736.54</v>
      </c>
      <c r="E273" s="13">
        <v>13.27</v>
      </c>
      <c r="F273" s="13">
        <v>13.95</v>
      </c>
      <c r="G273" s="13"/>
      <c r="H273" s="13"/>
      <c r="I273" s="13">
        <v>1.16</v>
      </c>
      <c r="J273" s="13">
        <v>1.2</v>
      </c>
      <c r="K273" s="13">
        <v>2.36</v>
      </c>
      <c r="L273" s="13">
        <v>2.48</v>
      </c>
      <c r="M273" s="13">
        <f t="shared" si="20"/>
        <v>120.12</v>
      </c>
      <c r="N273" s="13">
        <f t="shared" si="21"/>
        <v>831338.508</v>
      </c>
      <c r="O273" s="13">
        <v>94601.97</v>
      </c>
      <c r="P273" s="8">
        <f t="shared" si="22"/>
        <v>736736.5380000001</v>
      </c>
      <c r="Q273" s="13">
        <v>45527.84</v>
      </c>
      <c r="R273" s="13">
        <v>30773.995</v>
      </c>
      <c r="S273" s="15">
        <v>54765.525</v>
      </c>
      <c r="T273" s="15">
        <v>123725.3</v>
      </c>
      <c r="U273" s="15">
        <v>65013.68</v>
      </c>
      <c r="V273" s="15">
        <v>47764.72</v>
      </c>
      <c r="W273" s="15">
        <v>74419.93</v>
      </c>
      <c r="X273" s="15">
        <v>59534.22</v>
      </c>
      <c r="Y273" s="15">
        <v>77012.43</v>
      </c>
      <c r="Z273" s="15">
        <v>57809.8</v>
      </c>
      <c r="AA273" s="15">
        <v>38185.23</v>
      </c>
      <c r="AB273" s="15">
        <v>64565.01</v>
      </c>
      <c r="AC273" s="9">
        <f t="shared" si="23"/>
        <v>739097.6799999999</v>
      </c>
      <c r="AD273" s="15">
        <f>27302</f>
        <v>27302</v>
      </c>
      <c r="AE273" s="9"/>
      <c r="AF273" s="9">
        <f t="shared" si="24"/>
        <v>-29663.141999999876</v>
      </c>
    </row>
    <row r="274" spans="1:32" ht="12.75">
      <c r="A274" s="7">
        <v>270</v>
      </c>
      <c r="B274" s="7" t="s">
        <v>361</v>
      </c>
      <c r="C274" s="15">
        <v>2635.6</v>
      </c>
      <c r="D274" s="13">
        <v>286006.2</v>
      </c>
      <c r="E274" s="13">
        <v>13.78</v>
      </c>
      <c r="F274" s="13">
        <v>14.47</v>
      </c>
      <c r="G274" s="13"/>
      <c r="H274" s="13"/>
      <c r="I274" s="13">
        <v>1.16</v>
      </c>
      <c r="J274" s="13">
        <v>1.2</v>
      </c>
      <c r="K274" s="13">
        <v>2.36</v>
      </c>
      <c r="L274" s="13">
        <v>2.48</v>
      </c>
      <c r="M274" s="13">
        <f t="shared" si="20"/>
        <v>126.30000000000001</v>
      </c>
      <c r="N274" s="13">
        <f t="shared" si="21"/>
        <v>332876.28</v>
      </c>
      <c r="O274" s="13">
        <v>46870.08</v>
      </c>
      <c r="P274" s="8">
        <f t="shared" si="22"/>
        <v>286006.2</v>
      </c>
      <c r="Q274" s="15">
        <v>17895.07</v>
      </c>
      <c r="R274" s="15">
        <v>20112.89</v>
      </c>
      <c r="S274" s="15">
        <v>25142.39</v>
      </c>
      <c r="T274" s="15">
        <v>22228.5</v>
      </c>
      <c r="U274" s="15">
        <v>23084.95</v>
      </c>
      <c r="V274" s="15">
        <v>29892.77</v>
      </c>
      <c r="W274" s="15">
        <v>28036.06</v>
      </c>
      <c r="X274" s="15">
        <v>18619.46</v>
      </c>
      <c r="Y274" s="15">
        <v>31376.95</v>
      </c>
      <c r="Z274" s="15">
        <v>43025.52</v>
      </c>
      <c r="AA274" s="15">
        <v>17676.95</v>
      </c>
      <c r="AB274" s="15">
        <v>48393.416</v>
      </c>
      <c r="AC274" s="9">
        <f t="shared" si="23"/>
        <v>325484.926</v>
      </c>
      <c r="AD274" s="20"/>
      <c r="AE274" s="9"/>
      <c r="AF274" s="9">
        <f t="shared" si="24"/>
        <v>-39478.725999999966</v>
      </c>
    </row>
    <row r="275" spans="1:32" ht="12.75">
      <c r="A275" s="7">
        <v>271</v>
      </c>
      <c r="B275" s="7" t="s">
        <v>251</v>
      </c>
      <c r="C275" s="15">
        <v>3140.6</v>
      </c>
      <c r="D275" s="15">
        <v>399672.76</v>
      </c>
      <c r="E275" s="13">
        <v>13.85</v>
      </c>
      <c r="F275" s="13">
        <v>14.56</v>
      </c>
      <c r="G275" s="13"/>
      <c r="H275" s="13"/>
      <c r="I275" s="13">
        <v>1.16</v>
      </c>
      <c r="J275" s="13">
        <v>1.2</v>
      </c>
      <c r="K275" s="13">
        <v>2.36</v>
      </c>
      <c r="L275" s="13">
        <v>2.48</v>
      </c>
      <c r="M275" s="13">
        <f t="shared" si="20"/>
        <v>127.26000000000002</v>
      </c>
      <c r="N275" s="13">
        <f t="shared" si="21"/>
        <v>399672.75600000005</v>
      </c>
      <c r="O275" s="13"/>
      <c r="P275" s="8">
        <f t="shared" si="22"/>
        <v>399672.75600000005</v>
      </c>
      <c r="Q275" s="13">
        <v>18527.92</v>
      </c>
      <c r="R275" s="13">
        <v>14536.695</v>
      </c>
      <c r="S275" s="15">
        <v>58334.86</v>
      </c>
      <c r="T275" s="15">
        <v>25786.48</v>
      </c>
      <c r="U275" s="15">
        <v>15072.09</v>
      </c>
      <c r="V275" s="15">
        <v>16007.7</v>
      </c>
      <c r="W275" s="15">
        <v>29242.06</v>
      </c>
      <c r="X275" s="15">
        <v>21527.25</v>
      </c>
      <c r="Y275" s="15">
        <v>30699.67</v>
      </c>
      <c r="Z275" s="15">
        <v>18957.9</v>
      </c>
      <c r="AA275" s="15">
        <v>35698.19</v>
      </c>
      <c r="AB275" s="15">
        <v>15630.926</v>
      </c>
      <c r="AC275" s="9">
        <f t="shared" si="23"/>
        <v>300021.74100000004</v>
      </c>
      <c r="AD275" s="15"/>
      <c r="AE275" s="9">
        <v>4560</v>
      </c>
      <c r="AF275" s="9">
        <f t="shared" si="24"/>
        <v>95091.01500000001</v>
      </c>
    </row>
    <row r="276" spans="1:32" ht="12.75">
      <c r="A276" s="7">
        <v>272</v>
      </c>
      <c r="B276" s="7" t="s">
        <v>252</v>
      </c>
      <c r="C276" s="15">
        <v>2063.5</v>
      </c>
      <c r="D276" s="15">
        <v>182332.44</v>
      </c>
      <c r="E276" s="13">
        <v>13.49</v>
      </c>
      <c r="F276" s="13">
        <v>14.18</v>
      </c>
      <c r="G276" s="13"/>
      <c r="H276" s="13"/>
      <c r="I276" s="13">
        <v>1.16</v>
      </c>
      <c r="J276" s="13">
        <v>1.2</v>
      </c>
      <c r="K276" s="13">
        <v>2.36</v>
      </c>
      <c r="L276" s="13">
        <v>2.48</v>
      </c>
      <c r="M276" s="13">
        <f t="shared" si="20"/>
        <v>122.82000000000002</v>
      </c>
      <c r="N276" s="13">
        <f t="shared" si="21"/>
        <v>253439.07000000004</v>
      </c>
      <c r="O276" s="13">
        <v>71106.63</v>
      </c>
      <c r="P276" s="8">
        <f t="shared" si="22"/>
        <v>182332.44000000003</v>
      </c>
      <c r="Q276" s="13">
        <v>10514.63</v>
      </c>
      <c r="R276" s="13">
        <v>10262.255</v>
      </c>
      <c r="S276" s="15">
        <v>18234.325</v>
      </c>
      <c r="T276" s="15">
        <v>12710.42</v>
      </c>
      <c r="U276" s="15">
        <v>10813.68</v>
      </c>
      <c r="V276" s="15">
        <v>15821.79</v>
      </c>
      <c r="W276" s="15">
        <v>14140.88</v>
      </c>
      <c r="X276" s="15">
        <v>28474.71</v>
      </c>
      <c r="Y276" s="15">
        <v>44128.59</v>
      </c>
      <c r="Z276" s="15">
        <v>13041.98</v>
      </c>
      <c r="AA276" s="15">
        <v>13683.66</v>
      </c>
      <c r="AB276" s="15">
        <v>13141.77</v>
      </c>
      <c r="AC276" s="9">
        <f t="shared" si="23"/>
        <v>204968.69</v>
      </c>
      <c r="AD276" s="15"/>
      <c r="AE276" s="9">
        <v>750</v>
      </c>
      <c r="AF276" s="9">
        <f t="shared" si="24"/>
        <v>-23386.24999999997</v>
      </c>
    </row>
    <row r="277" spans="1:32" ht="12.75">
      <c r="A277" s="7">
        <v>273</v>
      </c>
      <c r="B277" s="7" t="s">
        <v>253</v>
      </c>
      <c r="C277" s="15">
        <v>3418.8</v>
      </c>
      <c r="D277" s="15">
        <v>429948.29</v>
      </c>
      <c r="E277" s="13">
        <v>13.73</v>
      </c>
      <c r="F277" s="13">
        <v>14.43</v>
      </c>
      <c r="G277" s="13"/>
      <c r="H277" s="13"/>
      <c r="I277" s="13">
        <v>1.16</v>
      </c>
      <c r="J277" s="13">
        <v>1.2</v>
      </c>
      <c r="K277" s="13">
        <v>2.36</v>
      </c>
      <c r="L277" s="13">
        <v>2.48</v>
      </c>
      <c r="M277" s="13">
        <f t="shared" si="20"/>
        <v>125.76000000000002</v>
      </c>
      <c r="N277" s="13">
        <f t="shared" si="21"/>
        <v>429948.2880000001</v>
      </c>
      <c r="O277" s="13"/>
      <c r="P277" s="8">
        <f t="shared" si="22"/>
        <v>429948.2880000001</v>
      </c>
      <c r="Q277" s="13">
        <v>16496.75</v>
      </c>
      <c r="R277" s="13">
        <v>20011.26</v>
      </c>
      <c r="S277" s="15">
        <v>35556.16</v>
      </c>
      <c r="T277" s="15">
        <v>21782.39</v>
      </c>
      <c r="U277" s="15">
        <v>21615.67</v>
      </c>
      <c r="V277" s="15">
        <v>23087.06</v>
      </c>
      <c r="W277" s="15">
        <v>25230.45</v>
      </c>
      <c r="X277" s="15">
        <v>22991.63</v>
      </c>
      <c r="Y277" s="15">
        <v>18675.3</v>
      </c>
      <c r="Z277" s="15">
        <v>43870.27</v>
      </c>
      <c r="AA277" s="15">
        <v>24333.3</v>
      </c>
      <c r="AB277" s="15">
        <v>58979.288</v>
      </c>
      <c r="AC277" s="9">
        <f t="shared" si="23"/>
        <v>332629.528</v>
      </c>
      <c r="AD277" s="15"/>
      <c r="AE277" s="9"/>
      <c r="AF277" s="9">
        <f t="shared" si="24"/>
        <v>97318.76000000013</v>
      </c>
    </row>
    <row r="278" spans="1:32" ht="12.75">
      <c r="A278" s="7">
        <v>274</v>
      </c>
      <c r="B278" s="7" t="s">
        <v>254</v>
      </c>
      <c r="C278" s="15">
        <v>3114.5</v>
      </c>
      <c r="D278" s="15">
        <v>380449.67</v>
      </c>
      <c r="E278" s="13">
        <v>13.96</v>
      </c>
      <c r="F278" s="13">
        <v>14.67</v>
      </c>
      <c r="G278" s="13"/>
      <c r="H278" s="13"/>
      <c r="I278" s="13">
        <v>1.16</v>
      </c>
      <c r="J278" s="13">
        <v>1.2</v>
      </c>
      <c r="K278" s="13">
        <v>2.36</v>
      </c>
      <c r="L278" s="13">
        <v>2.48</v>
      </c>
      <c r="M278" s="13">
        <f t="shared" si="20"/>
        <v>128.58000000000004</v>
      </c>
      <c r="N278" s="13">
        <f t="shared" si="21"/>
        <v>400462.41000000015</v>
      </c>
      <c r="O278" s="13">
        <v>20012.74</v>
      </c>
      <c r="P278" s="8">
        <f t="shared" si="22"/>
        <v>380449.67000000016</v>
      </c>
      <c r="Q278" s="13">
        <v>22825.06</v>
      </c>
      <c r="R278" s="13">
        <v>18341.975</v>
      </c>
      <c r="S278" s="15">
        <v>58002.245</v>
      </c>
      <c r="T278" s="15">
        <v>22348.26</v>
      </c>
      <c r="U278" s="15">
        <v>23653.77</v>
      </c>
      <c r="V278" s="15">
        <v>30416.14</v>
      </c>
      <c r="W278" s="15">
        <v>31584.1</v>
      </c>
      <c r="X278" s="15">
        <v>24053.07</v>
      </c>
      <c r="Y278" s="15">
        <v>31769.64</v>
      </c>
      <c r="Z278" s="15">
        <v>21128.96</v>
      </c>
      <c r="AA278" s="15">
        <v>42130.6</v>
      </c>
      <c r="AB278" s="15">
        <v>59878.47</v>
      </c>
      <c r="AC278" s="9">
        <f t="shared" si="23"/>
        <v>386132.29000000004</v>
      </c>
      <c r="AD278" s="15"/>
      <c r="AE278" s="9"/>
      <c r="AF278" s="9">
        <f t="shared" si="24"/>
        <v>-5682.619999999879</v>
      </c>
    </row>
    <row r="279" spans="1:32" ht="12.75">
      <c r="A279" s="7">
        <v>275</v>
      </c>
      <c r="B279" s="7" t="s">
        <v>255</v>
      </c>
      <c r="C279" s="15">
        <v>4461.8</v>
      </c>
      <c r="D279" s="15">
        <v>566470.13</v>
      </c>
      <c r="E279" s="13">
        <v>13.83</v>
      </c>
      <c r="F279" s="13">
        <v>14.53</v>
      </c>
      <c r="G279" s="13"/>
      <c r="H279" s="13"/>
      <c r="I279" s="13">
        <v>1.16</v>
      </c>
      <c r="J279" s="13">
        <v>1.2</v>
      </c>
      <c r="K279" s="13">
        <v>2.36</v>
      </c>
      <c r="L279" s="13">
        <v>2.48</v>
      </c>
      <c r="M279" s="13">
        <f t="shared" si="20"/>
        <v>126.96000000000001</v>
      </c>
      <c r="N279" s="13">
        <f t="shared" si="21"/>
        <v>566470.128</v>
      </c>
      <c r="O279" s="13"/>
      <c r="P279" s="8">
        <f t="shared" si="22"/>
        <v>566470.128</v>
      </c>
      <c r="Q279" s="13">
        <v>37203.27</v>
      </c>
      <c r="R279" s="13">
        <v>24609.135</v>
      </c>
      <c r="S279" s="15">
        <v>21162.17</v>
      </c>
      <c r="T279" s="15">
        <v>70590.38</v>
      </c>
      <c r="U279" s="15">
        <v>40107.68</v>
      </c>
      <c r="V279" s="15">
        <v>37181.09</v>
      </c>
      <c r="W279" s="15">
        <v>35672.42</v>
      </c>
      <c r="X279" s="15">
        <v>26574.52</v>
      </c>
      <c r="Y279" s="15">
        <v>35279.47</v>
      </c>
      <c r="Z279" s="15">
        <v>21924.86</v>
      </c>
      <c r="AA279" s="15">
        <v>57152.26</v>
      </c>
      <c r="AB279" s="15">
        <v>22617.898</v>
      </c>
      <c r="AC279" s="9">
        <f t="shared" si="23"/>
        <v>430075.153</v>
      </c>
      <c r="AD279" s="15"/>
      <c r="AE279" s="9"/>
      <c r="AF279" s="9">
        <f t="shared" si="24"/>
        <v>136394.97500000003</v>
      </c>
    </row>
    <row r="280" spans="1:32" ht="12.75">
      <c r="A280" s="7">
        <v>276</v>
      </c>
      <c r="B280" s="10" t="s">
        <v>221</v>
      </c>
      <c r="C280" s="15">
        <v>312.5</v>
      </c>
      <c r="D280" s="15">
        <v>6731.25</v>
      </c>
      <c r="E280" s="13">
        <v>5.27</v>
      </c>
      <c r="F280" s="13">
        <v>5.52</v>
      </c>
      <c r="G280" s="13"/>
      <c r="H280" s="13"/>
      <c r="I280" s="13">
        <v>1.16</v>
      </c>
      <c r="J280" s="13">
        <v>1.2</v>
      </c>
      <c r="K280" s="13">
        <v>2.36</v>
      </c>
      <c r="L280" s="13">
        <v>2.48</v>
      </c>
      <c r="M280" s="13">
        <f t="shared" si="20"/>
        <v>21.54</v>
      </c>
      <c r="N280" s="13">
        <f t="shared" si="21"/>
        <v>6731.25</v>
      </c>
      <c r="O280" s="13"/>
      <c r="P280" s="8">
        <f t="shared" si="22"/>
        <v>6731.25</v>
      </c>
      <c r="Q280" s="13">
        <v>546.88</v>
      </c>
      <c r="R280" s="13">
        <v>546.875</v>
      </c>
      <c r="S280" s="15">
        <v>546.875</v>
      </c>
      <c r="T280" s="15">
        <v>546.88</v>
      </c>
      <c r="U280" s="15">
        <v>546.88</v>
      </c>
      <c r="V280" s="15">
        <v>546.88</v>
      </c>
      <c r="W280" s="15">
        <v>546.88</v>
      </c>
      <c r="X280" s="15">
        <v>546.88</v>
      </c>
      <c r="Y280" s="15">
        <v>546.88</v>
      </c>
      <c r="Z280" s="15">
        <v>546.88</v>
      </c>
      <c r="AA280" s="15">
        <v>546.88</v>
      </c>
      <c r="AB280" s="15">
        <v>546.875</v>
      </c>
      <c r="AC280" s="9">
        <f t="shared" si="23"/>
        <v>6562.545000000001</v>
      </c>
      <c r="AD280" s="15"/>
      <c r="AE280" s="9"/>
      <c r="AF280" s="9">
        <f t="shared" si="24"/>
        <v>168.70499999999902</v>
      </c>
    </row>
    <row r="281" spans="1:32" ht="12.75">
      <c r="A281" s="7">
        <v>277</v>
      </c>
      <c r="B281" s="7" t="s">
        <v>256</v>
      </c>
      <c r="C281" s="15">
        <v>4510.1</v>
      </c>
      <c r="D281" s="15">
        <v>352486.6</v>
      </c>
      <c r="E281" s="13">
        <v>13.83</v>
      </c>
      <c r="F281" s="13">
        <v>14.53</v>
      </c>
      <c r="G281" s="13"/>
      <c r="H281" s="13"/>
      <c r="I281" s="13">
        <v>1.16</v>
      </c>
      <c r="J281" s="13">
        <v>1.2</v>
      </c>
      <c r="K281" s="13">
        <v>2.36</v>
      </c>
      <c r="L281" s="13">
        <v>2.48</v>
      </c>
      <c r="M281" s="13">
        <f t="shared" si="20"/>
        <v>126.96000000000001</v>
      </c>
      <c r="N281" s="13">
        <f t="shared" si="21"/>
        <v>572602.2960000001</v>
      </c>
      <c r="O281" s="13">
        <v>220115.7</v>
      </c>
      <c r="P281" s="8">
        <f t="shared" si="22"/>
        <v>352486.5960000001</v>
      </c>
      <c r="Q281" s="13">
        <v>31401.78</v>
      </c>
      <c r="R281" s="13">
        <v>25000.105</v>
      </c>
      <c r="S281" s="15">
        <v>20867.815</v>
      </c>
      <c r="T281" s="15">
        <v>33318.01</v>
      </c>
      <c r="U281" s="15">
        <v>33473.61</v>
      </c>
      <c r="V281" s="15">
        <v>68699.48</v>
      </c>
      <c r="W281" s="15">
        <v>43685.49</v>
      </c>
      <c r="X281" s="15">
        <v>24550.23</v>
      </c>
      <c r="Y281" s="15">
        <v>40378.19</v>
      </c>
      <c r="Z281" s="15">
        <v>32343.97</v>
      </c>
      <c r="AA281" s="15">
        <v>24206.91</v>
      </c>
      <c r="AB281" s="15">
        <v>32520.276</v>
      </c>
      <c r="AC281" s="9">
        <f t="shared" si="23"/>
        <v>410445.8659999999</v>
      </c>
      <c r="AD281" s="15"/>
      <c r="AE281" s="9"/>
      <c r="AF281" s="9">
        <f t="shared" si="24"/>
        <v>-57959.269999999844</v>
      </c>
    </row>
    <row r="282" spans="1:32" ht="12.75">
      <c r="A282" s="7">
        <v>278</v>
      </c>
      <c r="B282" s="7" t="s">
        <v>257</v>
      </c>
      <c r="C282" s="15">
        <v>4829.1</v>
      </c>
      <c r="D282" s="15">
        <v>458921.84</v>
      </c>
      <c r="E282" s="13">
        <v>13.7</v>
      </c>
      <c r="F282" s="13">
        <v>14.4</v>
      </c>
      <c r="G282" s="13"/>
      <c r="H282" s="13"/>
      <c r="I282" s="13">
        <v>1.16</v>
      </c>
      <c r="J282" s="13">
        <v>1.2</v>
      </c>
      <c r="K282" s="13">
        <v>2.36</v>
      </c>
      <c r="L282" s="13">
        <v>2.48</v>
      </c>
      <c r="M282" s="13">
        <f t="shared" si="20"/>
        <v>125.40000000000003</v>
      </c>
      <c r="N282" s="13">
        <f t="shared" si="21"/>
        <v>605569.1400000002</v>
      </c>
      <c r="O282" s="13">
        <v>146647.3</v>
      </c>
      <c r="P282" s="8">
        <f t="shared" si="22"/>
        <v>458921.84000000026</v>
      </c>
      <c r="Q282" s="13">
        <v>28573.64</v>
      </c>
      <c r="R282" s="13">
        <v>26612.465</v>
      </c>
      <c r="S282" s="15">
        <v>20804.055</v>
      </c>
      <c r="T282" s="15">
        <v>26601.68</v>
      </c>
      <c r="U282" s="15">
        <v>53772.89</v>
      </c>
      <c r="V282" s="15">
        <v>37439.9</v>
      </c>
      <c r="W282" s="15">
        <v>70837.73</v>
      </c>
      <c r="X282" s="15">
        <v>39052.23</v>
      </c>
      <c r="Y282" s="15">
        <v>42279.55</v>
      </c>
      <c r="Z282" s="15">
        <v>25631.11</v>
      </c>
      <c r="AA282" s="15">
        <v>62368.7</v>
      </c>
      <c r="AB282" s="15">
        <v>25504.586</v>
      </c>
      <c r="AC282" s="9">
        <f t="shared" si="23"/>
        <v>459478.53599999996</v>
      </c>
      <c r="AD282" s="15"/>
      <c r="AE282" s="9"/>
      <c r="AF282" s="9">
        <f t="shared" si="24"/>
        <v>-556.6959999997052</v>
      </c>
    </row>
    <row r="283" spans="1:32" ht="12.75">
      <c r="A283" s="7">
        <v>279</v>
      </c>
      <c r="B283" s="7" t="s">
        <v>258</v>
      </c>
      <c r="C283" s="15">
        <v>3739.2</v>
      </c>
      <c r="D283" s="15">
        <v>319767.2</v>
      </c>
      <c r="E283" s="13">
        <v>14.25</v>
      </c>
      <c r="F283" s="13">
        <v>14.97</v>
      </c>
      <c r="G283" s="13"/>
      <c r="H283" s="13"/>
      <c r="I283" s="13">
        <v>1.16</v>
      </c>
      <c r="J283" s="13">
        <v>1.2</v>
      </c>
      <c r="K283" s="13">
        <v>2.36</v>
      </c>
      <c r="L283" s="13">
        <v>2.48</v>
      </c>
      <c r="M283" s="13">
        <f t="shared" si="20"/>
        <v>132.12</v>
      </c>
      <c r="N283" s="13">
        <f t="shared" si="21"/>
        <v>494023.104</v>
      </c>
      <c r="O283" s="13">
        <v>174255.9</v>
      </c>
      <c r="P283" s="8">
        <f t="shared" si="22"/>
        <v>319767.204</v>
      </c>
      <c r="Q283" s="13">
        <v>25102.54</v>
      </c>
      <c r="R283" s="13">
        <v>24644.86</v>
      </c>
      <c r="S283" s="15">
        <v>39335.45</v>
      </c>
      <c r="T283" s="15">
        <v>43914.21</v>
      </c>
      <c r="U283" s="15">
        <v>28652.25</v>
      </c>
      <c r="V283" s="15">
        <v>116583.87</v>
      </c>
      <c r="W283" s="15">
        <v>39253.1</v>
      </c>
      <c r="X283" s="15">
        <v>50235.02</v>
      </c>
      <c r="Y283" s="15">
        <v>40427.48</v>
      </c>
      <c r="Z283" s="15">
        <v>63026.25</v>
      </c>
      <c r="AA283" s="15">
        <v>26988.2</v>
      </c>
      <c r="AB283" s="15">
        <v>28951.842</v>
      </c>
      <c r="AC283" s="9">
        <f t="shared" si="23"/>
        <v>527115.0719999999</v>
      </c>
      <c r="AD283" s="15">
        <f>1605</f>
        <v>1605</v>
      </c>
      <c r="AE283" s="9">
        <v>350</v>
      </c>
      <c r="AF283" s="9">
        <f t="shared" si="24"/>
        <v>-209302.8679999999</v>
      </c>
    </row>
    <row r="284" spans="1:32" ht="12.75">
      <c r="A284" s="7">
        <v>280</v>
      </c>
      <c r="B284" s="7" t="s">
        <v>259</v>
      </c>
      <c r="C284" s="15">
        <v>4888.6</v>
      </c>
      <c r="D284" s="15">
        <v>609510.65</v>
      </c>
      <c r="E284" s="13">
        <v>13.65</v>
      </c>
      <c r="F284" s="13">
        <v>14.33</v>
      </c>
      <c r="G284" s="13"/>
      <c r="H284" s="13"/>
      <c r="I284" s="13">
        <v>1.16</v>
      </c>
      <c r="J284" s="13">
        <v>1.2</v>
      </c>
      <c r="K284" s="13">
        <v>2.36</v>
      </c>
      <c r="L284" s="13">
        <v>2.48</v>
      </c>
      <c r="M284" s="13">
        <f t="shared" si="20"/>
        <v>124.68</v>
      </c>
      <c r="N284" s="13">
        <f t="shared" si="21"/>
        <v>609510.648</v>
      </c>
      <c r="O284" s="13"/>
      <c r="P284" s="8">
        <f t="shared" si="22"/>
        <v>609510.648</v>
      </c>
      <c r="Q284" s="13">
        <v>24644.16</v>
      </c>
      <c r="R284" s="13">
        <v>22477.89</v>
      </c>
      <c r="S284" s="15">
        <v>18274.24</v>
      </c>
      <c r="T284" s="15">
        <v>21334.03</v>
      </c>
      <c r="U284" s="15">
        <v>34347.07</v>
      </c>
      <c r="V284" s="15">
        <v>23237.88</v>
      </c>
      <c r="W284" s="15">
        <v>22182.02</v>
      </c>
      <c r="X284" s="15">
        <v>27442.42</v>
      </c>
      <c r="Y284" s="15">
        <v>22894.43</v>
      </c>
      <c r="Z284" s="15">
        <v>59332.08</v>
      </c>
      <c r="AA284" s="15">
        <v>22770.08</v>
      </c>
      <c r="AB284" s="15">
        <v>25407.91</v>
      </c>
      <c r="AC284" s="9">
        <f t="shared" si="23"/>
        <v>324344.21</v>
      </c>
      <c r="AD284" s="15"/>
      <c r="AE284" s="9">
        <f>13700+5525.94+12704+42610+113525.03+1500</f>
        <v>189564.97</v>
      </c>
      <c r="AF284" s="9">
        <f t="shared" si="24"/>
        <v>95601.46800000002</v>
      </c>
    </row>
    <row r="285" spans="1:32" ht="12.75">
      <c r="A285" s="7">
        <v>281</v>
      </c>
      <c r="B285" s="7" t="s">
        <v>222</v>
      </c>
      <c r="C285" s="15">
        <v>4458.6</v>
      </c>
      <c r="D285" s="15">
        <v>536621.92</v>
      </c>
      <c r="E285" s="13">
        <v>13.73</v>
      </c>
      <c r="F285" s="13">
        <v>14.42</v>
      </c>
      <c r="G285" s="13"/>
      <c r="H285" s="13"/>
      <c r="I285" s="13">
        <v>1.16</v>
      </c>
      <c r="J285" s="13">
        <v>1.2</v>
      </c>
      <c r="K285" s="13">
        <v>2.36</v>
      </c>
      <c r="L285" s="13">
        <v>2.48</v>
      </c>
      <c r="M285" s="13">
        <f t="shared" si="20"/>
        <v>125.69999999999999</v>
      </c>
      <c r="N285" s="13">
        <f t="shared" si="21"/>
        <v>560446.02</v>
      </c>
      <c r="O285" s="13">
        <v>23824.1</v>
      </c>
      <c r="P285" s="8">
        <f t="shared" si="22"/>
        <v>536621.92</v>
      </c>
      <c r="Q285" s="13">
        <v>29389.71</v>
      </c>
      <c r="R285" s="13">
        <v>29378.505</v>
      </c>
      <c r="S285" s="15">
        <v>34668.42</v>
      </c>
      <c r="T285" s="15">
        <v>21670.55</v>
      </c>
      <c r="U285" s="15">
        <v>35080.63</v>
      </c>
      <c r="V285" s="15">
        <v>111833.46</v>
      </c>
      <c r="W285" s="15">
        <v>33579.94</v>
      </c>
      <c r="X285" s="15">
        <v>27395.64</v>
      </c>
      <c r="Y285" s="15">
        <v>28538.13</v>
      </c>
      <c r="Z285" s="15">
        <v>26362.18</v>
      </c>
      <c r="AA285" s="15">
        <v>32771.19</v>
      </c>
      <c r="AB285" s="15">
        <v>41600.996</v>
      </c>
      <c r="AC285" s="9">
        <f t="shared" si="23"/>
        <v>452269.351</v>
      </c>
      <c r="AD285" s="15"/>
      <c r="AE285" s="9">
        <v>1275.52</v>
      </c>
      <c r="AF285" s="9">
        <f t="shared" si="24"/>
        <v>83077.04900000001</v>
      </c>
    </row>
    <row r="286" spans="1:32" ht="12.75">
      <c r="A286" s="7">
        <v>282</v>
      </c>
      <c r="B286" s="7" t="s">
        <v>260</v>
      </c>
      <c r="C286" s="15">
        <v>2635.7</v>
      </c>
      <c r="D286" s="15">
        <v>299441.27</v>
      </c>
      <c r="E286" s="13">
        <v>14.22</v>
      </c>
      <c r="F286" s="13">
        <v>14.94</v>
      </c>
      <c r="G286" s="13"/>
      <c r="H286" s="13"/>
      <c r="I286" s="13">
        <v>1.16</v>
      </c>
      <c r="J286" s="13">
        <v>1.2</v>
      </c>
      <c r="K286" s="13">
        <v>2.36</v>
      </c>
      <c r="L286" s="13">
        <v>2.48</v>
      </c>
      <c r="M286" s="13">
        <f t="shared" si="20"/>
        <v>131.76000000000002</v>
      </c>
      <c r="N286" s="13">
        <f t="shared" si="21"/>
        <v>347279.83200000005</v>
      </c>
      <c r="O286" s="13">
        <v>47838.56</v>
      </c>
      <c r="P286" s="8">
        <f t="shared" si="22"/>
        <v>299441.27200000006</v>
      </c>
      <c r="Q286" s="13">
        <v>25618.1</v>
      </c>
      <c r="R286" s="13">
        <v>20362.495</v>
      </c>
      <c r="S286" s="15">
        <v>25979.365</v>
      </c>
      <c r="T286" s="15">
        <v>51639.36</v>
      </c>
      <c r="U286" s="15">
        <v>21415.03</v>
      </c>
      <c r="V286" s="15">
        <v>46220.79</v>
      </c>
      <c r="W286" s="15">
        <v>33684.82</v>
      </c>
      <c r="X286" s="15">
        <v>50940.75</v>
      </c>
      <c r="Y286" s="15">
        <v>34196.04</v>
      </c>
      <c r="Z286" s="15">
        <v>19073.95</v>
      </c>
      <c r="AA286" s="15">
        <v>29709.38</v>
      </c>
      <c r="AB286" s="15">
        <v>17401.552</v>
      </c>
      <c r="AC286" s="9">
        <f t="shared" si="23"/>
        <v>376241.63200000004</v>
      </c>
      <c r="AD286" s="15">
        <f>1280</f>
        <v>1280</v>
      </c>
      <c r="AE286" s="9"/>
      <c r="AF286" s="9">
        <f t="shared" si="24"/>
        <v>-78080.35999999999</v>
      </c>
    </row>
    <row r="287" spans="1:32" ht="12.75">
      <c r="A287" s="7">
        <v>283</v>
      </c>
      <c r="B287" s="7" t="s">
        <v>261</v>
      </c>
      <c r="C287" s="15">
        <v>3587.1</v>
      </c>
      <c r="D287" s="15">
        <v>450252.79</v>
      </c>
      <c r="E287" s="13">
        <v>13.71</v>
      </c>
      <c r="F287" s="13">
        <v>14.41</v>
      </c>
      <c r="G287" s="13"/>
      <c r="H287" s="13"/>
      <c r="I287" s="13">
        <v>1.16</v>
      </c>
      <c r="J287" s="13">
        <v>1.2</v>
      </c>
      <c r="K287" s="13">
        <v>2.36</v>
      </c>
      <c r="L287" s="13">
        <v>2.48</v>
      </c>
      <c r="M287" s="13">
        <f t="shared" si="20"/>
        <v>125.52000000000001</v>
      </c>
      <c r="N287" s="13">
        <f t="shared" si="21"/>
        <v>450252.792</v>
      </c>
      <c r="O287" s="13"/>
      <c r="P287" s="8">
        <f t="shared" si="22"/>
        <v>450252.792</v>
      </c>
      <c r="Q287" s="13">
        <v>16379.21</v>
      </c>
      <c r="R287" s="13">
        <v>15822.095</v>
      </c>
      <c r="S287" s="15">
        <v>18651.035</v>
      </c>
      <c r="T287" s="15">
        <v>16052.89</v>
      </c>
      <c r="U287" s="15">
        <v>16159.74</v>
      </c>
      <c r="V287" s="15">
        <v>18050.29</v>
      </c>
      <c r="W287" s="15">
        <v>25535.99</v>
      </c>
      <c r="X287" s="15">
        <v>27325.91</v>
      </c>
      <c r="Y287" s="15">
        <v>18655.74</v>
      </c>
      <c r="Z287" s="15">
        <v>19400.78</v>
      </c>
      <c r="AA287" s="15">
        <v>19435.96</v>
      </c>
      <c r="AB287" s="15">
        <v>27222.246</v>
      </c>
      <c r="AC287" s="9">
        <f t="shared" si="23"/>
        <v>238691.886</v>
      </c>
      <c r="AD287" s="15"/>
      <c r="AE287" s="9"/>
      <c r="AF287" s="9">
        <f t="shared" si="24"/>
        <v>211560.90600000002</v>
      </c>
    </row>
    <row r="288" spans="1:32" ht="12.75">
      <c r="A288" s="7">
        <v>284</v>
      </c>
      <c r="B288" s="7" t="s">
        <v>262</v>
      </c>
      <c r="C288" s="15">
        <v>3347.2</v>
      </c>
      <c r="D288" s="15">
        <v>421144.7</v>
      </c>
      <c r="E288" s="13">
        <v>13.73</v>
      </c>
      <c r="F288" s="13">
        <v>14.44</v>
      </c>
      <c r="G288" s="13"/>
      <c r="H288" s="13"/>
      <c r="I288" s="13">
        <v>1.16</v>
      </c>
      <c r="J288" s="13">
        <v>1.2</v>
      </c>
      <c r="K288" s="13">
        <v>2.36</v>
      </c>
      <c r="L288" s="13">
        <v>2.48</v>
      </c>
      <c r="M288" s="13">
        <f t="shared" si="20"/>
        <v>125.82000000000002</v>
      </c>
      <c r="N288" s="13">
        <f t="shared" si="21"/>
        <v>421144.704</v>
      </c>
      <c r="O288" s="13"/>
      <c r="P288" s="8">
        <f t="shared" si="22"/>
        <v>421144.704</v>
      </c>
      <c r="Q288" s="13">
        <v>16204.13</v>
      </c>
      <c r="R288" s="13">
        <v>15523.93</v>
      </c>
      <c r="S288" s="15">
        <v>23048.08</v>
      </c>
      <c r="T288" s="15">
        <v>16809.94</v>
      </c>
      <c r="U288" s="15">
        <v>20982.98</v>
      </c>
      <c r="V288" s="15">
        <v>20869.92</v>
      </c>
      <c r="W288" s="15">
        <v>21937.78</v>
      </c>
      <c r="X288" s="15">
        <v>25726.31</v>
      </c>
      <c r="Y288" s="15">
        <v>31160.72</v>
      </c>
      <c r="Z288" s="15">
        <v>18988.15</v>
      </c>
      <c r="AA288" s="15">
        <v>78955.18</v>
      </c>
      <c r="AB288" s="15">
        <v>89677.072</v>
      </c>
      <c r="AC288" s="9">
        <f t="shared" si="23"/>
        <v>379884.192</v>
      </c>
      <c r="AD288" s="15">
        <f>741</f>
        <v>741</v>
      </c>
      <c r="AE288" s="9"/>
      <c r="AF288" s="9">
        <f t="shared" si="24"/>
        <v>40519.512000000046</v>
      </c>
    </row>
    <row r="289" spans="1:32" ht="12.75">
      <c r="A289" s="7">
        <v>285</v>
      </c>
      <c r="B289" s="7" t="s">
        <v>263</v>
      </c>
      <c r="C289" s="15">
        <v>2641.9</v>
      </c>
      <c r="D289" s="15">
        <v>238642.34</v>
      </c>
      <c r="E289" s="13">
        <v>14.22</v>
      </c>
      <c r="F289" s="13">
        <v>14.94</v>
      </c>
      <c r="G289" s="13"/>
      <c r="H289" s="13"/>
      <c r="I289" s="13">
        <v>1.16</v>
      </c>
      <c r="J289" s="13">
        <v>1.2</v>
      </c>
      <c r="K289" s="13">
        <v>2.36</v>
      </c>
      <c r="L289" s="13">
        <v>2.48</v>
      </c>
      <c r="M289" s="13">
        <f t="shared" si="20"/>
        <v>131.76000000000002</v>
      </c>
      <c r="N289" s="13">
        <f t="shared" si="21"/>
        <v>348096.74400000006</v>
      </c>
      <c r="O289" s="13">
        <v>109454.4</v>
      </c>
      <c r="P289" s="8">
        <f t="shared" si="22"/>
        <v>238642.34400000007</v>
      </c>
      <c r="Q289" s="13">
        <v>24209.55</v>
      </c>
      <c r="R289" s="13">
        <v>29227.395</v>
      </c>
      <c r="S289" s="15">
        <v>20039.075</v>
      </c>
      <c r="T289" s="15">
        <v>34077.47</v>
      </c>
      <c r="U289" s="15">
        <v>25877.94</v>
      </c>
      <c r="V289" s="15">
        <v>41668.27</v>
      </c>
      <c r="W289" s="15">
        <v>35959.46</v>
      </c>
      <c r="X289" s="15">
        <v>20551.88</v>
      </c>
      <c r="Y289" s="15">
        <v>28244.15</v>
      </c>
      <c r="Z289" s="15">
        <v>102967.63</v>
      </c>
      <c r="AA289" s="15">
        <v>19644.17</v>
      </c>
      <c r="AB289" s="15">
        <v>17390.514</v>
      </c>
      <c r="AC289" s="9">
        <f t="shared" si="23"/>
        <v>399857.50399999996</v>
      </c>
      <c r="AD289" s="15">
        <v>7578</v>
      </c>
      <c r="AE289" s="9"/>
      <c r="AF289" s="9">
        <f t="shared" si="24"/>
        <v>-168793.1599999999</v>
      </c>
    </row>
    <row r="290" spans="1:32" ht="12.75">
      <c r="A290" s="7">
        <v>286</v>
      </c>
      <c r="B290" s="7" t="s">
        <v>264</v>
      </c>
      <c r="C290" s="15">
        <v>3350.1</v>
      </c>
      <c r="D290" s="15">
        <v>414474.37</v>
      </c>
      <c r="E290" s="13">
        <v>13.57</v>
      </c>
      <c r="F290" s="13">
        <v>14.25</v>
      </c>
      <c r="G290" s="13"/>
      <c r="H290" s="13"/>
      <c r="I290" s="13">
        <v>1.16</v>
      </c>
      <c r="J290" s="13">
        <v>1.2</v>
      </c>
      <c r="K290" s="13">
        <v>2.36</v>
      </c>
      <c r="L290" s="13">
        <v>2.48</v>
      </c>
      <c r="M290" s="13">
        <f t="shared" si="20"/>
        <v>123.72000000000003</v>
      </c>
      <c r="N290" s="13">
        <f t="shared" si="21"/>
        <v>414474.3720000001</v>
      </c>
      <c r="O290" s="13"/>
      <c r="P290" s="8">
        <f t="shared" si="22"/>
        <v>414474.3720000001</v>
      </c>
      <c r="Q290" s="13">
        <v>21813.6</v>
      </c>
      <c r="R290" s="13">
        <v>17127.605</v>
      </c>
      <c r="S290" s="15">
        <v>12934.505</v>
      </c>
      <c r="T290" s="15">
        <v>16381.48</v>
      </c>
      <c r="U290" s="15">
        <v>16250.3</v>
      </c>
      <c r="V290" s="15">
        <v>20403.42</v>
      </c>
      <c r="W290" s="15">
        <v>21882.54</v>
      </c>
      <c r="X290" s="15">
        <v>25254.2</v>
      </c>
      <c r="Y290" s="15">
        <v>15349.14</v>
      </c>
      <c r="Z290" s="15">
        <v>24897.34</v>
      </c>
      <c r="AA290" s="15">
        <v>15909.53</v>
      </c>
      <c r="AB290" s="15">
        <v>15642.718</v>
      </c>
      <c r="AC290" s="9">
        <f t="shared" si="23"/>
        <v>223846.37800000003</v>
      </c>
      <c r="AD290" s="15"/>
      <c r="AE290" s="9"/>
      <c r="AF290" s="9">
        <f t="shared" si="24"/>
        <v>190627.99400000006</v>
      </c>
    </row>
    <row r="291" spans="1:32" ht="12.75">
      <c r="A291" s="7">
        <v>287</v>
      </c>
      <c r="B291" s="7" t="s">
        <v>265</v>
      </c>
      <c r="C291" s="15">
        <v>3446</v>
      </c>
      <c r="D291" s="15">
        <v>433162.2</v>
      </c>
      <c r="E291" s="13">
        <v>13.73</v>
      </c>
      <c r="F291" s="13">
        <v>14.42</v>
      </c>
      <c r="G291" s="13"/>
      <c r="H291" s="13"/>
      <c r="I291" s="13">
        <v>1.16</v>
      </c>
      <c r="J291" s="13">
        <v>1.2</v>
      </c>
      <c r="K291" s="13">
        <v>2.36</v>
      </c>
      <c r="L291" s="13">
        <v>2.48</v>
      </c>
      <c r="M291" s="13">
        <f t="shared" si="20"/>
        <v>125.69999999999999</v>
      </c>
      <c r="N291" s="13">
        <f t="shared" si="21"/>
        <v>433162.19999999995</v>
      </c>
      <c r="O291" s="13"/>
      <c r="P291" s="8">
        <f t="shared" si="22"/>
        <v>433162.19999999995</v>
      </c>
      <c r="Q291" s="13">
        <v>18918.14</v>
      </c>
      <c r="R291" s="13">
        <v>16506.63</v>
      </c>
      <c r="S291" s="15">
        <v>21069.84</v>
      </c>
      <c r="T291" s="15">
        <v>18241.28</v>
      </c>
      <c r="U291" s="15">
        <v>20817.61</v>
      </c>
      <c r="V291" s="15">
        <v>24324.39</v>
      </c>
      <c r="W291" s="15">
        <v>24691.42</v>
      </c>
      <c r="X291" s="15">
        <v>17797.54</v>
      </c>
      <c r="Y291" s="15">
        <v>16958.98</v>
      </c>
      <c r="Z291" s="15">
        <v>18436.97</v>
      </c>
      <c r="AA291" s="15">
        <v>28332.08</v>
      </c>
      <c r="AB291" s="15">
        <v>59212.27</v>
      </c>
      <c r="AC291" s="9">
        <f t="shared" si="23"/>
        <v>285307.15</v>
      </c>
      <c r="AD291" s="15"/>
      <c r="AE291" s="9"/>
      <c r="AF291" s="9">
        <f t="shared" si="24"/>
        <v>147855.04999999993</v>
      </c>
    </row>
    <row r="292" spans="1:32" ht="12.75">
      <c r="A292" s="7">
        <v>288</v>
      </c>
      <c r="B292" s="7" t="s">
        <v>266</v>
      </c>
      <c r="C292" s="15">
        <v>2496.1</v>
      </c>
      <c r="D292" s="15">
        <v>305672.41</v>
      </c>
      <c r="E292" s="13">
        <v>13.46</v>
      </c>
      <c r="F292" s="13">
        <v>14.15</v>
      </c>
      <c r="G292" s="13"/>
      <c r="H292" s="13"/>
      <c r="I292" s="13">
        <v>1.16</v>
      </c>
      <c r="J292" s="13">
        <v>1.2</v>
      </c>
      <c r="K292" s="13">
        <v>2.36</v>
      </c>
      <c r="L292" s="13">
        <v>2.48</v>
      </c>
      <c r="M292" s="13">
        <f t="shared" si="20"/>
        <v>122.46000000000001</v>
      </c>
      <c r="N292" s="13">
        <f t="shared" si="21"/>
        <v>305672.406</v>
      </c>
      <c r="O292" s="13"/>
      <c r="P292" s="8">
        <f t="shared" si="22"/>
        <v>305672.406</v>
      </c>
      <c r="Q292" s="13">
        <v>11522.1</v>
      </c>
      <c r="R292" s="13">
        <v>10805.395</v>
      </c>
      <c r="S292" s="15">
        <v>11661.995</v>
      </c>
      <c r="T292" s="15">
        <v>13015.66</v>
      </c>
      <c r="U292" s="15">
        <v>13144.83</v>
      </c>
      <c r="V292" s="15">
        <v>14430.75</v>
      </c>
      <c r="W292" s="15">
        <v>33448.84</v>
      </c>
      <c r="X292" s="15">
        <v>22491.44</v>
      </c>
      <c r="Y292" s="15">
        <v>17362.23</v>
      </c>
      <c r="Z292" s="15">
        <v>19079.13</v>
      </c>
      <c r="AA292" s="15">
        <v>12158.71</v>
      </c>
      <c r="AB292" s="15">
        <v>20552.396</v>
      </c>
      <c r="AC292" s="9">
        <f t="shared" si="23"/>
        <v>199673.47600000002</v>
      </c>
      <c r="AD292" s="15"/>
      <c r="AE292" s="9"/>
      <c r="AF292" s="9">
        <f t="shared" si="24"/>
        <v>105998.93</v>
      </c>
    </row>
    <row r="293" spans="1:32" ht="12.75">
      <c r="A293" s="7">
        <v>289</v>
      </c>
      <c r="B293" s="7" t="s">
        <v>267</v>
      </c>
      <c r="C293" s="15">
        <v>1794.5</v>
      </c>
      <c r="D293" s="15">
        <v>220831.17</v>
      </c>
      <c r="E293" s="13">
        <v>13.51</v>
      </c>
      <c r="F293" s="13">
        <v>14.2</v>
      </c>
      <c r="G293" s="13"/>
      <c r="H293" s="13"/>
      <c r="I293" s="13">
        <v>1.16</v>
      </c>
      <c r="J293" s="13">
        <v>1.2</v>
      </c>
      <c r="K293" s="13">
        <v>2.36</v>
      </c>
      <c r="L293" s="13">
        <v>2.48</v>
      </c>
      <c r="M293" s="13">
        <f t="shared" si="20"/>
        <v>123.06</v>
      </c>
      <c r="N293" s="13">
        <f t="shared" si="21"/>
        <v>220831.17</v>
      </c>
      <c r="O293" s="13"/>
      <c r="P293" s="8">
        <f t="shared" si="22"/>
        <v>220831.17</v>
      </c>
      <c r="Q293" s="13">
        <v>11000.72</v>
      </c>
      <c r="R293" s="13">
        <v>9208.015</v>
      </c>
      <c r="S293" s="15">
        <v>7615.715</v>
      </c>
      <c r="T293" s="15">
        <v>12175.17</v>
      </c>
      <c r="U293" s="15">
        <v>15026.71</v>
      </c>
      <c r="V293" s="15">
        <v>17438.77</v>
      </c>
      <c r="W293" s="15">
        <v>19331.18</v>
      </c>
      <c r="X293" s="15">
        <v>11985.16</v>
      </c>
      <c r="Y293" s="15">
        <v>9322.52</v>
      </c>
      <c r="Z293" s="15">
        <v>10316.7</v>
      </c>
      <c r="AA293" s="15">
        <v>21697.94</v>
      </c>
      <c r="AB293" s="15">
        <v>26476.08</v>
      </c>
      <c r="AC293" s="9">
        <f t="shared" si="23"/>
        <v>171594.68</v>
      </c>
      <c r="AD293" s="15"/>
      <c r="AE293" s="9"/>
      <c r="AF293" s="9">
        <f t="shared" si="24"/>
        <v>49236.49000000002</v>
      </c>
    </row>
    <row r="294" spans="1:32" ht="12.75">
      <c r="A294" s="7">
        <v>290</v>
      </c>
      <c r="B294" s="7" t="s">
        <v>268</v>
      </c>
      <c r="C294" s="15">
        <v>2243.4</v>
      </c>
      <c r="D294" s="15">
        <v>285360.48</v>
      </c>
      <c r="E294" s="13">
        <v>13.85</v>
      </c>
      <c r="F294" s="13">
        <v>14.55</v>
      </c>
      <c r="G294" s="13"/>
      <c r="H294" s="13"/>
      <c r="I294" s="13">
        <v>1.16</v>
      </c>
      <c r="J294" s="13">
        <v>1.2</v>
      </c>
      <c r="K294" s="13">
        <v>2.36</v>
      </c>
      <c r="L294" s="13">
        <v>2.48</v>
      </c>
      <c r="M294" s="13">
        <f t="shared" si="20"/>
        <v>127.19999999999999</v>
      </c>
      <c r="N294" s="13">
        <f t="shared" si="21"/>
        <v>285360.48</v>
      </c>
      <c r="O294" s="13"/>
      <c r="P294" s="8">
        <f t="shared" si="22"/>
        <v>285360.48</v>
      </c>
      <c r="Q294" s="13">
        <v>13297.16</v>
      </c>
      <c r="R294" s="13">
        <v>14745.39</v>
      </c>
      <c r="S294" s="15">
        <v>16324.38</v>
      </c>
      <c r="T294" s="15">
        <v>16599.08</v>
      </c>
      <c r="U294" s="15">
        <v>25038.26</v>
      </c>
      <c r="V294" s="15">
        <v>28270.79</v>
      </c>
      <c r="W294" s="15">
        <v>29384.34</v>
      </c>
      <c r="X294" s="15">
        <v>17508.5</v>
      </c>
      <c r="Y294" s="15">
        <v>14403.78</v>
      </c>
      <c r="Z294" s="15">
        <v>15878.06</v>
      </c>
      <c r="AA294" s="15">
        <v>16332.09</v>
      </c>
      <c r="AB294" s="15">
        <v>47663.794</v>
      </c>
      <c r="AC294" s="9">
        <f t="shared" si="23"/>
        <v>255445.62399999998</v>
      </c>
      <c r="AD294" s="15">
        <f>2583</f>
        <v>2583</v>
      </c>
      <c r="AE294" s="9">
        <f>1500.23+700</f>
        <v>2200.23</v>
      </c>
      <c r="AF294" s="9">
        <f t="shared" si="24"/>
        <v>25131.626</v>
      </c>
    </row>
    <row r="295" spans="1:32" ht="12.75">
      <c r="A295" s="7">
        <v>291</v>
      </c>
      <c r="B295" s="7" t="s">
        <v>269</v>
      </c>
      <c r="C295" s="15">
        <v>3486</v>
      </c>
      <c r="D295" s="15">
        <v>442373.4</v>
      </c>
      <c r="E295" s="13">
        <v>13.82</v>
      </c>
      <c r="F295" s="13">
        <v>14.53</v>
      </c>
      <c r="G295" s="13"/>
      <c r="H295" s="13"/>
      <c r="I295" s="13">
        <v>1.16</v>
      </c>
      <c r="J295" s="13">
        <v>1.2</v>
      </c>
      <c r="K295" s="13">
        <v>2.36</v>
      </c>
      <c r="L295" s="13">
        <v>2.48</v>
      </c>
      <c r="M295" s="13">
        <f t="shared" si="20"/>
        <v>126.90000000000003</v>
      </c>
      <c r="N295" s="13">
        <f t="shared" si="21"/>
        <v>442373.40000000014</v>
      </c>
      <c r="O295" s="13"/>
      <c r="P295" s="8">
        <f t="shared" si="22"/>
        <v>442373.40000000014</v>
      </c>
      <c r="Q295" s="13">
        <v>20054.37</v>
      </c>
      <c r="R295" s="13">
        <v>14761.96</v>
      </c>
      <c r="S295" s="15">
        <v>21102.89</v>
      </c>
      <c r="T295" s="15">
        <v>31786.05</v>
      </c>
      <c r="U295" s="15">
        <v>16885.14</v>
      </c>
      <c r="V295" s="15">
        <v>29906.12</v>
      </c>
      <c r="W295" s="15">
        <v>25136.33</v>
      </c>
      <c r="X295" s="15">
        <v>21461.18</v>
      </c>
      <c r="Y295" s="15">
        <v>44020.39</v>
      </c>
      <c r="Z295" s="15">
        <v>19352.01</v>
      </c>
      <c r="AA295" s="15">
        <v>18819.1</v>
      </c>
      <c r="AB295" s="15">
        <v>76463.88</v>
      </c>
      <c r="AC295" s="9">
        <f t="shared" si="23"/>
        <v>339749.42</v>
      </c>
      <c r="AD295" s="15">
        <v>560</v>
      </c>
      <c r="AE295" s="9"/>
      <c r="AF295" s="9">
        <f t="shared" si="24"/>
        <v>102063.98000000016</v>
      </c>
    </row>
    <row r="296" spans="1:32" ht="12.75">
      <c r="A296" s="7">
        <v>292</v>
      </c>
      <c r="B296" s="7" t="s">
        <v>270</v>
      </c>
      <c r="C296" s="15">
        <v>3254.3</v>
      </c>
      <c r="D296" s="15">
        <v>417461.6</v>
      </c>
      <c r="E296" s="13">
        <v>13.93</v>
      </c>
      <c r="F296" s="13">
        <v>14.65</v>
      </c>
      <c r="G296" s="13"/>
      <c r="H296" s="13"/>
      <c r="I296" s="13">
        <v>1.16</v>
      </c>
      <c r="J296" s="13">
        <v>1.2</v>
      </c>
      <c r="K296" s="13">
        <v>2.36</v>
      </c>
      <c r="L296" s="13">
        <v>2.48</v>
      </c>
      <c r="M296" s="13">
        <f t="shared" si="20"/>
        <v>128.28</v>
      </c>
      <c r="N296" s="13">
        <f t="shared" si="21"/>
        <v>417461.60400000005</v>
      </c>
      <c r="O296" s="13"/>
      <c r="P296" s="8">
        <f t="shared" si="22"/>
        <v>417461.60400000005</v>
      </c>
      <c r="Q296" s="13">
        <v>16355.35</v>
      </c>
      <c r="R296" s="13">
        <v>19428.935</v>
      </c>
      <c r="S296" s="15">
        <v>14605.575</v>
      </c>
      <c r="T296" s="15">
        <v>19950.91</v>
      </c>
      <c r="U296" s="15">
        <v>20338.68</v>
      </c>
      <c r="V296" s="15">
        <v>28611.37</v>
      </c>
      <c r="W296" s="15">
        <v>28765</v>
      </c>
      <c r="X296" s="15">
        <v>24235.46</v>
      </c>
      <c r="Y296" s="15">
        <v>20024.07</v>
      </c>
      <c r="Z296" s="15">
        <v>20141.65</v>
      </c>
      <c r="AA296" s="15">
        <v>19289.87</v>
      </c>
      <c r="AB296" s="15">
        <v>45009.938</v>
      </c>
      <c r="AC296" s="9">
        <f t="shared" si="23"/>
        <v>276756.808</v>
      </c>
      <c r="AD296" s="15"/>
      <c r="AE296" s="9">
        <v>16815.37</v>
      </c>
      <c r="AF296" s="9">
        <f t="shared" si="24"/>
        <v>123889.42600000004</v>
      </c>
    </row>
    <row r="297" spans="1:32" ht="12.75">
      <c r="A297" s="7">
        <v>293</v>
      </c>
      <c r="B297" s="7" t="s">
        <v>271</v>
      </c>
      <c r="C297" s="15">
        <v>4625.8</v>
      </c>
      <c r="D297" s="15">
        <v>586736.47</v>
      </c>
      <c r="E297" s="13">
        <v>13.82</v>
      </c>
      <c r="F297" s="13">
        <v>14.52</v>
      </c>
      <c r="G297" s="13"/>
      <c r="H297" s="13"/>
      <c r="I297" s="13">
        <v>1.16</v>
      </c>
      <c r="J297" s="13">
        <v>1.2</v>
      </c>
      <c r="K297" s="13">
        <v>2.36</v>
      </c>
      <c r="L297" s="13">
        <v>2.48</v>
      </c>
      <c r="M297" s="13">
        <f t="shared" si="20"/>
        <v>126.84</v>
      </c>
      <c r="N297" s="13">
        <f t="shared" si="21"/>
        <v>586736.4720000001</v>
      </c>
      <c r="O297" s="13"/>
      <c r="P297" s="8">
        <f t="shared" si="22"/>
        <v>586736.4720000001</v>
      </c>
      <c r="Q297" s="13">
        <v>24510.15</v>
      </c>
      <c r="R297" s="13">
        <v>29855.71</v>
      </c>
      <c r="S297" s="15">
        <v>48569.74</v>
      </c>
      <c r="T297" s="15">
        <v>32463.7</v>
      </c>
      <c r="U297" s="15">
        <v>34247.87</v>
      </c>
      <c r="V297" s="15">
        <v>74742.92</v>
      </c>
      <c r="W297" s="15">
        <v>40233.74</v>
      </c>
      <c r="X297" s="15">
        <v>123947.95</v>
      </c>
      <c r="Y297" s="15">
        <v>72537.71</v>
      </c>
      <c r="Z297" s="15">
        <v>59596.62</v>
      </c>
      <c r="AA297" s="15">
        <v>25158.37</v>
      </c>
      <c r="AB297" s="15">
        <v>23539.668</v>
      </c>
      <c r="AC297" s="9">
        <f t="shared" si="23"/>
        <v>589404.148</v>
      </c>
      <c r="AD297" s="15">
        <f>2800+2521+2974+2617</f>
        <v>10912</v>
      </c>
      <c r="AE297" s="9"/>
      <c r="AF297" s="9">
        <f t="shared" si="24"/>
        <v>-13579.675999999978</v>
      </c>
    </row>
    <row r="298" spans="1:32" ht="12.75">
      <c r="A298" s="7" t="s">
        <v>418</v>
      </c>
      <c r="B298" s="7" t="s">
        <v>272</v>
      </c>
      <c r="C298" s="15">
        <v>4437.2</v>
      </c>
      <c r="D298" s="15">
        <v>563346.91</v>
      </c>
      <c r="E298" s="13">
        <v>13.83</v>
      </c>
      <c r="F298" s="13">
        <v>14.53</v>
      </c>
      <c r="G298" s="13"/>
      <c r="H298" s="13"/>
      <c r="I298" s="13">
        <v>1.16</v>
      </c>
      <c r="J298" s="13">
        <v>1.2</v>
      </c>
      <c r="K298" s="13">
        <v>2.36</v>
      </c>
      <c r="L298" s="13">
        <v>2.48</v>
      </c>
      <c r="M298" s="13">
        <f t="shared" si="20"/>
        <v>126.96000000000001</v>
      </c>
      <c r="N298" s="13">
        <f t="shared" si="21"/>
        <v>563346.912</v>
      </c>
      <c r="O298" s="13"/>
      <c r="P298" s="8">
        <f t="shared" si="22"/>
        <v>563346.912</v>
      </c>
      <c r="Q298" s="13">
        <v>20228.89</v>
      </c>
      <c r="R298" s="13">
        <v>19255.39</v>
      </c>
      <c r="S298" s="15">
        <v>23145.88</v>
      </c>
      <c r="T298" s="15">
        <v>30776.68</v>
      </c>
      <c r="U298" s="15">
        <v>20985.53</v>
      </c>
      <c r="V298" s="15">
        <v>21680.26</v>
      </c>
      <c r="W298" s="15">
        <v>28931.91</v>
      </c>
      <c r="X298" s="15">
        <v>25195.02</v>
      </c>
      <c r="Y298" s="15">
        <v>33538.12</v>
      </c>
      <c r="Z298" s="15">
        <v>23802.84</v>
      </c>
      <c r="AA298" s="15">
        <v>29956.33</v>
      </c>
      <c r="AB298" s="15">
        <v>169140.292</v>
      </c>
      <c r="AC298" s="9">
        <f t="shared" si="23"/>
        <v>446637.142</v>
      </c>
      <c r="AD298" s="15"/>
      <c r="AE298" s="9"/>
      <c r="AF298" s="9">
        <f t="shared" si="24"/>
        <v>116709.77000000002</v>
      </c>
    </row>
    <row r="299" spans="1:32" ht="12.75">
      <c r="A299" s="7">
        <v>295</v>
      </c>
      <c r="B299" s="7" t="s">
        <v>273</v>
      </c>
      <c r="C299" s="15">
        <v>4562.9</v>
      </c>
      <c r="D299" s="15">
        <v>482777.45</v>
      </c>
      <c r="E299" s="13">
        <v>12.23</v>
      </c>
      <c r="F299" s="13">
        <v>12.87</v>
      </c>
      <c r="G299" s="13"/>
      <c r="H299" s="13"/>
      <c r="I299" s="13">
        <v>1.16</v>
      </c>
      <c r="J299" s="13">
        <v>1.2</v>
      </c>
      <c r="K299" s="13">
        <v>2.36</v>
      </c>
      <c r="L299" s="13">
        <v>2.48</v>
      </c>
      <c r="M299" s="13">
        <f t="shared" si="20"/>
        <v>107.40000000000003</v>
      </c>
      <c r="N299" s="13">
        <f t="shared" si="21"/>
        <v>490055.46000000014</v>
      </c>
      <c r="O299" s="13">
        <v>7278.01</v>
      </c>
      <c r="P299" s="8">
        <f t="shared" si="22"/>
        <v>482777.4500000001</v>
      </c>
      <c r="Q299" s="13">
        <v>27939.33</v>
      </c>
      <c r="R299" s="13">
        <v>27510.355</v>
      </c>
      <c r="S299" s="15">
        <v>21480.085</v>
      </c>
      <c r="T299" s="15">
        <v>25046.19</v>
      </c>
      <c r="U299" s="15">
        <v>25773.78</v>
      </c>
      <c r="V299" s="15">
        <v>29337.07</v>
      </c>
      <c r="W299" s="15">
        <v>29755.5</v>
      </c>
      <c r="X299" s="15">
        <v>57009.14</v>
      </c>
      <c r="Y299" s="15">
        <v>28031.81</v>
      </c>
      <c r="Z299" s="15">
        <v>33108</v>
      </c>
      <c r="AA299" s="15">
        <v>28910.03</v>
      </c>
      <c r="AB299" s="15">
        <v>60546.744</v>
      </c>
      <c r="AC299" s="9">
        <f t="shared" si="23"/>
        <v>394448.03400000004</v>
      </c>
      <c r="AD299" s="15">
        <f>527</f>
        <v>527</v>
      </c>
      <c r="AE299" s="9"/>
      <c r="AF299" s="9">
        <f t="shared" si="24"/>
        <v>87802.41600000008</v>
      </c>
    </row>
    <row r="300" spans="1:32" ht="12.75">
      <c r="A300" s="7">
        <v>296</v>
      </c>
      <c r="B300" s="7" t="s">
        <v>274</v>
      </c>
      <c r="C300" s="15">
        <v>3179.3</v>
      </c>
      <c r="D300" s="15">
        <v>404406.96</v>
      </c>
      <c r="E300" s="13">
        <v>13.85</v>
      </c>
      <c r="F300" s="13">
        <v>14.55</v>
      </c>
      <c r="G300" s="13"/>
      <c r="H300" s="13"/>
      <c r="I300" s="13">
        <v>1.16</v>
      </c>
      <c r="J300" s="13">
        <v>1.2</v>
      </c>
      <c r="K300" s="13">
        <v>2.36</v>
      </c>
      <c r="L300" s="13">
        <v>2.48</v>
      </c>
      <c r="M300" s="13">
        <f t="shared" si="20"/>
        <v>127.19999999999999</v>
      </c>
      <c r="N300" s="13">
        <f t="shared" si="21"/>
        <v>404406.95999999996</v>
      </c>
      <c r="O300" s="13"/>
      <c r="P300" s="8">
        <f t="shared" si="22"/>
        <v>404406.95999999996</v>
      </c>
      <c r="Q300" s="13">
        <v>15701.52</v>
      </c>
      <c r="R300" s="13">
        <v>18341.135</v>
      </c>
      <c r="S300" s="15">
        <v>35327.515</v>
      </c>
      <c r="T300" s="15">
        <v>18193.37</v>
      </c>
      <c r="U300" s="15">
        <v>40647.35</v>
      </c>
      <c r="V300" s="15">
        <v>95276.12</v>
      </c>
      <c r="W300" s="15">
        <v>107763.21</v>
      </c>
      <c r="X300" s="15">
        <v>20728.77</v>
      </c>
      <c r="Y300" s="15">
        <v>50744.91</v>
      </c>
      <c r="Z300" s="15">
        <v>16404.65</v>
      </c>
      <c r="AA300" s="15">
        <v>18085.33</v>
      </c>
      <c r="AB300" s="15">
        <v>14312.228</v>
      </c>
      <c r="AC300" s="9">
        <f t="shared" si="23"/>
        <v>451526.10800000007</v>
      </c>
      <c r="AD300" s="15">
        <f>3755+1134</f>
        <v>4889</v>
      </c>
      <c r="AE300" s="9"/>
      <c r="AF300" s="9">
        <f t="shared" si="24"/>
        <v>-52008.1480000001</v>
      </c>
    </row>
    <row r="301" spans="1:32" ht="12.75">
      <c r="A301" s="7">
        <v>297</v>
      </c>
      <c r="B301" s="7" t="s">
        <v>363</v>
      </c>
      <c r="C301" s="15">
        <v>386.7</v>
      </c>
      <c r="D301" s="13">
        <v>41322.76</v>
      </c>
      <c r="E301" s="13">
        <v>12.2</v>
      </c>
      <c r="F301" s="13">
        <v>12.81</v>
      </c>
      <c r="G301" s="13"/>
      <c r="H301" s="13"/>
      <c r="I301" s="13">
        <v>1.16</v>
      </c>
      <c r="J301" s="13">
        <v>1.2</v>
      </c>
      <c r="K301" s="13">
        <v>2.36</v>
      </c>
      <c r="L301" s="13">
        <v>2.48</v>
      </c>
      <c r="M301" s="13">
        <f t="shared" si="20"/>
        <v>106.86000000000001</v>
      </c>
      <c r="N301" s="13">
        <f t="shared" si="21"/>
        <v>41322.762</v>
      </c>
      <c r="O301" s="13"/>
      <c r="P301" s="8">
        <f t="shared" si="22"/>
        <v>41322.762</v>
      </c>
      <c r="Q301" s="15">
        <v>676.73</v>
      </c>
      <c r="R301" s="15">
        <v>676.725</v>
      </c>
      <c r="S301" s="15">
        <v>676.725</v>
      </c>
      <c r="T301" s="15">
        <v>676.725</v>
      </c>
      <c r="U301" s="15">
        <v>676.73</v>
      </c>
      <c r="V301" s="15">
        <v>1398.61</v>
      </c>
      <c r="W301" s="15">
        <v>711.53</v>
      </c>
      <c r="X301" s="15">
        <v>1548.91</v>
      </c>
      <c r="Y301" s="15">
        <v>711.53</v>
      </c>
      <c r="Z301" s="15">
        <v>711.53</v>
      </c>
      <c r="AA301" s="15">
        <v>711.53</v>
      </c>
      <c r="AB301" s="15">
        <v>711.528</v>
      </c>
      <c r="AC301" s="9">
        <f t="shared" si="23"/>
        <v>9888.803</v>
      </c>
      <c r="AD301" s="20"/>
      <c r="AE301" s="13"/>
      <c r="AF301" s="9">
        <f t="shared" si="24"/>
        <v>31433.959000000003</v>
      </c>
    </row>
    <row r="302" spans="1:32" ht="12.75">
      <c r="A302" s="7">
        <v>298</v>
      </c>
      <c r="B302" s="7" t="s">
        <v>286</v>
      </c>
      <c r="C302" s="15">
        <v>207.4</v>
      </c>
      <c r="D302" s="15">
        <v>3093.41</v>
      </c>
      <c r="E302" s="13">
        <v>9.61</v>
      </c>
      <c r="F302" s="13">
        <v>10.08</v>
      </c>
      <c r="G302" s="13"/>
      <c r="H302" s="13"/>
      <c r="I302" s="13">
        <v>1.16</v>
      </c>
      <c r="J302" s="13">
        <v>1.2</v>
      </c>
      <c r="K302" s="13">
        <v>2.36</v>
      </c>
      <c r="L302" s="13">
        <v>2.48</v>
      </c>
      <c r="M302" s="13">
        <f t="shared" si="20"/>
        <v>74.94</v>
      </c>
      <c r="N302" s="13">
        <f t="shared" si="21"/>
        <v>15542.556</v>
      </c>
      <c r="O302" s="13">
        <v>12449.15</v>
      </c>
      <c r="P302" s="8">
        <f t="shared" si="22"/>
        <v>3093.406000000001</v>
      </c>
      <c r="Q302" s="13">
        <v>525.2</v>
      </c>
      <c r="R302" s="13">
        <v>525.2</v>
      </c>
      <c r="S302" s="15">
        <v>525.2</v>
      </c>
      <c r="T302" s="15">
        <v>525.2</v>
      </c>
      <c r="U302" s="15">
        <v>525.2</v>
      </c>
      <c r="V302" s="15">
        <v>1032.11</v>
      </c>
      <c r="W302" s="15">
        <v>543.87</v>
      </c>
      <c r="X302" s="15">
        <v>875.93</v>
      </c>
      <c r="Y302" s="15">
        <v>543.87</v>
      </c>
      <c r="Z302" s="15">
        <v>543.87</v>
      </c>
      <c r="AA302" s="15">
        <v>543.87</v>
      </c>
      <c r="AB302" s="15">
        <v>543.866</v>
      </c>
      <c r="AC302" s="9">
        <f t="shared" si="23"/>
        <v>7253.3859999999995</v>
      </c>
      <c r="AD302" s="15"/>
      <c r="AE302" s="9"/>
      <c r="AF302" s="9">
        <f t="shared" si="24"/>
        <v>-4159.979999999999</v>
      </c>
    </row>
    <row r="303" spans="1:32" ht="12.75">
      <c r="A303" s="7">
        <v>299</v>
      </c>
      <c r="B303" s="7" t="s">
        <v>364</v>
      </c>
      <c r="C303" s="15">
        <v>401.4</v>
      </c>
      <c r="D303" s="13">
        <v>42893.6</v>
      </c>
      <c r="E303" s="13">
        <v>12.2</v>
      </c>
      <c r="F303" s="13">
        <v>12.81</v>
      </c>
      <c r="G303" s="13"/>
      <c r="H303" s="13"/>
      <c r="I303" s="13">
        <v>1.16</v>
      </c>
      <c r="J303" s="13">
        <v>1.2</v>
      </c>
      <c r="K303" s="13">
        <v>2.36</v>
      </c>
      <c r="L303" s="13">
        <v>2.48</v>
      </c>
      <c r="M303" s="13">
        <f t="shared" si="20"/>
        <v>106.86000000000001</v>
      </c>
      <c r="N303" s="13">
        <f t="shared" si="21"/>
        <v>42893.60400000001</v>
      </c>
      <c r="O303" s="13"/>
      <c r="P303" s="8">
        <f t="shared" si="22"/>
        <v>42893.60400000001</v>
      </c>
      <c r="Q303" s="15">
        <v>702.45</v>
      </c>
      <c r="R303" s="15">
        <v>702.45</v>
      </c>
      <c r="S303" s="15">
        <v>702.45</v>
      </c>
      <c r="T303" s="15">
        <v>702.45</v>
      </c>
      <c r="U303" s="15">
        <v>702.45</v>
      </c>
      <c r="V303" s="15">
        <v>1424.33</v>
      </c>
      <c r="W303" s="15">
        <v>738.58</v>
      </c>
      <c r="X303" s="15">
        <v>1575.96</v>
      </c>
      <c r="Y303" s="15">
        <v>738.58</v>
      </c>
      <c r="Z303" s="15">
        <v>738.58</v>
      </c>
      <c r="AA303" s="15">
        <v>738.58</v>
      </c>
      <c r="AB303" s="15">
        <v>738.576</v>
      </c>
      <c r="AC303" s="9">
        <f t="shared" si="23"/>
        <v>10205.436000000002</v>
      </c>
      <c r="AD303" s="20"/>
      <c r="AE303" s="13"/>
      <c r="AF303" s="9">
        <f t="shared" si="24"/>
        <v>32688.168000000005</v>
      </c>
    </row>
    <row r="304" spans="1:32" ht="12.75">
      <c r="A304" s="7">
        <v>300</v>
      </c>
      <c r="B304" s="10" t="s">
        <v>287</v>
      </c>
      <c r="C304" s="15">
        <v>166.7</v>
      </c>
      <c r="D304" s="15">
        <v>3590.72</v>
      </c>
      <c r="E304" s="13">
        <v>5.27</v>
      </c>
      <c r="F304" s="13">
        <v>5.52</v>
      </c>
      <c r="G304" s="13"/>
      <c r="H304" s="13"/>
      <c r="I304" s="13">
        <v>1.16</v>
      </c>
      <c r="J304" s="13">
        <v>1.2</v>
      </c>
      <c r="K304" s="13">
        <v>2.36</v>
      </c>
      <c r="L304" s="13">
        <v>2.48</v>
      </c>
      <c r="M304" s="13">
        <f t="shared" si="20"/>
        <v>21.54</v>
      </c>
      <c r="N304" s="13">
        <f t="shared" si="21"/>
        <v>3590.7179999999994</v>
      </c>
      <c r="O304" s="13"/>
      <c r="P304" s="8">
        <f t="shared" si="22"/>
        <v>3590.7179999999994</v>
      </c>
      <c r="Q304" s="13">
        <v>291.73</v>
      </c>
      <c r="R304" s="13">
        <v>291.725</v>
      </c>
      <c r="S304" s="15">
        <v>291.725</v>
      </c>
      <c r="T304" s="15">
        <v>291.73</v>
      </c>
      <c r="U304" s="15">
        <v>291.73</v>
      </c>
      <c r="V304" s="15">
        <v>291.73</v>
      </c>
      <c r="W304" s="15">
        <v>306.73</v>
      </c>
      <c r="X304" s="15">
        <v>306.73</v>
      </c>
      <c r="Y304" s="15">
        <v>306.73</v>
      </c>
      <c r="Z304" s="15">
        <v>306.73</v>
      </c>
      <c r="AA304" s="15">
        <v>306.73</v>
      </c>
      <c r="AB304" s="15">
        <v>306.728</v>
      </c>
      <c r="AC304" s="9">
        <f t="shared" si="23"/>
        <v>3590.7480000000005</v>
      </c>
      <c r="AD304" s="15"/>
      <c r="AE304" s="9"/>
      <c r="AF304" s="9">
        <f t="shared" si="24"/>
        <v>-0.030000000001109584</v>
      </c>
    </row>
    <row r="305" spans="1:32" ht="12.75">
      <c r="A305" s="7">
        <v>301</v>
      </c>
      <c r="B305" s="10" t="s">
        <v>288</v>
      </c>
      <c r="C305" s="15">
        <v>323.6</v>
      </c>
      <c r="D305" s="15">
        <v>6970.34</v>
      </c>
      <c r="E305" s="13">
        <v>5.27</v>
      </c>
      <c r="F305" s="13">
        <v>5.52</v>
      </c>
      <c r="G305" s="13"/>
      <c r="H305" s="13"/>
      <c r="I305" s="13">
        <v>1.16</v>
      </c>
      <c r="J305" s="13">
        <v>1.2</v>
      </c>
      <c r="K305" s="13">
        <v>2.36</v>
      </c>
      <c r="L305" s="13">
        <v>2.48</v>
      </c>
      <c r="M305" s="13">
        <f t="shared" si="20"/>
        <v>21.54</v>
      </c>
      <c r="N305" s="13">
        <f t="shared" si="21"/>
        <v>6970.344</v>
      </c>
      <c r="O305" s="13"/>
      <c r="P305" s="8">
        <f t="shared" si="22"/>
        <v>6970.344</v>
      </c>
      <c r="Q305" s="13">
        <v>566.3</v>
      </c>
      <c r="R305" s="13">
        <v>566.3</v>
      </c>
      <c r="S305" s="15">
        <v>566.3</v>
      </c>
      <c r="T305" s="15">
        <v>566.3</v>
      </c>
      <c r="U305" s="15">
        <v>566.3</v>
      </c>
      <c r="V305" s="15">
        <v>566.3</v>
      </c>
      <c r="W305" s="15">
        <v>595.42</v>
      </c>
      <c r="X305" s="15">
        <v>595.42</v>
      </c>
      <c r="Y305" s="15">
        <v>595.42</v>
      </c>
      <c r="Z305" s="15">
        <v>595.42</v>
      </c>
      <c r="AA305" s="15">
        <v>595.42</v>
      </c>
      <c r="AB305" s="15">
        <v>595.424</v>
      </c>
      <c r="AC305" s="9">
        <f t="shared" si="23"/>
        <v>6970.3240000000005</v>
      </c>
      <c r="AD305" s="15"/>
      <c r="AE305" s="9"/>
      <c r="AF305" s="9">
        <f t="shared" si="24"/>
        <v>0.019999999999527063</v>
      </c>
    </row>
    <row r="306" spans="1:32" ht="12.75">
      <c r="A306" s="7">
        <v>302</v>
      </c>
      <c r="B306" s="10" t="s">
        <v>289</v>
      </c>
      <c r="C306" s="15">
        <v>116.2</v>
      </c>
      <c r="D306" s="15">
        <v>2502.95</v>
      </c>
      <c r="E306" s="13">
        <v>5.27</v>
      </c>
      <c r="F306" s="13">
        <v>5.52</v>
      </c>
      <c r="G306" s="13"/>
      <c r="H306" s="13"/>
      <c r="I306" s="13">
        <v>1.16</v>
      </c>
      <c r="J306" s="13">
        <v>1.2</v>
      </c>
      <c r="K306" s="13">
        <v>2.36</v>
      </c>
      <c r="L306" s="13">
        <v>2.48</v>
      </c>
      <c r="M306" s="13">
        <f t="shared" si="20"/>
        <v>21.54</v>
      </c>
      <c r="N306" s="13">
        <f t="shared" si="21"/>
        <v>2502.948</v>
      </c>
      <c r="O306" s="13"/>
      <c r="P306" s="8">
        <f t="shared" si="22"/>
        <v>2502.948</v>
      </c>
      <c r="Q306" s="13">
        <v>203.35</v>
      </c>
      <c r="R306" s="13">
        <v>203.35</v>
      </c>
      <c r="S306" s="15">
        <v>203.35</v>
      </c>
      <c r="T306" s="15">
        <v>203.35</v>
      </c>
      <c r="U306" s="15">
        <v>203.35</v>
      </c>
      <c r="V306" s="15">
        <v>203.35</v>
      </c>
      <c r="W306" s="15">
        <v>213.81</v>
      </c>
      <c r="X306" s="15">
        <v>213.81</v>
      </c>
      <c r="Y306" s="15">
        <v>213.81</v>
      </c>
      <c r="Z306" s="15">
        <v>213.81</v>
      </c>
      <c r="AA306" s="15">
        <v>213.81</v>
      </c>
      <c r="AB306" s="15">
        <v>213.808</v>
      </c>
      <c r="AC306" s="9">
        <f t="shared" si="23"/>
        <v>2502.9579999999996</v>
      </c>
      <c r="AD306" s="15"/>
      <c r="AE306" s="9"/>
      <c r="AF306" s="9">
        <f t="shared" si="24"/>
        <v>-0.009999999999763531</v>
      </c>
    </row>
    <row r="307" spans="1:32" ht="12.75">
      <c r="A307" s="7">
        <v>303</v>
      </c>
      <c r="B307" s="7" t="s">
        <v>290</v>
      </c>
      <c r="C307" s="15">
        <v>276.6</v>
      </c>
      <c r="D307" s="15">
        <v>29905.99</v>
      </c>
      <c r="E307" s="13">
        <v>12.3</v>
      </c>
      <c r="F307" s="13">
        <v>12.92</v>
      </c>
      <c r="G307" s="13"/>
      <c r="H307" s="13"/>
      <c r="I307" s="13">
        <v>1.16</v>
      </c>
      <c r="J307" s="13">
        <v>1.2</v>
      </c>
      <c r="K307" s="13">
        <v>2.36</v>
      </c>
      <c r="L307" s="13">
        <v>2.48</v>
      </c>
      <c r="M307" s="13">
        <f t="shared" si="20"/>
        <v>108.12</v>
      </c>
      <c r="N307" s="13">
        <f t="shared" si="21"/>
        <v>29905.992000000002</v>
      </c>
      <c r="O307" s="13"/>
      <c r="P307" s="8">
        <f t="shared" si="22"/>
        <v>29905.992000000002</v>
      </c>
      <c r="Q307" s="13">
        <v>3863.95</v>
      </c>
      <c r="R307" s="13">
        <v>1417.07</v>
      </c>
      <c r="S307" s="15">
        <v>1417.07</v>
      </c>
      <c r="T307" s="15">
        <v>1417.07</v>
      </c>
      <c r="U307" s="15">
        <v>1417.07</v>
      </c>
      <c r="V307" s="15">
        <v>1995.16</v>
      </c>
      <c r="W307" s="15">
        <v>1475.16</v>
      </c>
      <c r="X307" s="15">
        <v>2468.2</v>
      </c>
      <c r="Y307" s="15">
        <v>1475.16</v>
      </c>
      <c r="Z307" s="15">
        <v>1475.16</v>
      </c>
      <c r="AA307" s="15">
        <v>14624.52</v>
      </c>
      <c r="AB307" s="15">
        <v>11636.506</v>
      </c>
      <c r="AC307" s="9">
        <f t="shared" si="23"/>
        <v>44682.096</v>
      </c>
      <c r="AD307" s="15"/>
      <c r="AE307" s="9"/>
      <c r="AF307" s="9">
        <f t="shared" si="24"/>
        <v>-14776.103999999996</v>
      </c>
    </row>
    <row r="308" spans="1:32" ht="12.75">
      <c r="A308" s="7">
        <v>304</v>
      </c>
      <c r="B308" s="7" t="s">
        <v>291</v>
      </c>
      <c r="C308" s="15">
        <v>4864.1</v>
      </c>
      <c r="D308" s="15">
        <v>456136.5</v>
      </c>
      <c r="E308" s="13">
        <v>14.17</v>
      </c>
      <c r="F308" s="13">
        <v>14.9</v>
      </c>
      <c r="G308" s="13"/>
      <c r="H308" s="13"/>
      <c r="I308" s="13">
        <v>1.16</v>
      </c>
      <c r="J308" s="13">
        <v>1.2</v>
      </c>
      <c r="K308" s="13">
        <v>2.36</v>
      </c>
      <c r="L308" s="13">
        <v>2.48</v>
      </c>
      <c r="M308" s="13">
        <f t="shared" si="20"/>
        <v>131.22000000000003</v>
      </c>
      <c r="N308" s="13">
        <f t="shared" si="21"/>
        <v>638267.2020000002</v>
      </c>
      <c r="O308" s="13">
        <v>182130.7</v>
      </c>
      <c r="P308" s="8">
        <f t="shared" si="22"/>
        <v>456136.50200000015</v>
      </c>
      <c r="Q308" s="13">
        <v>40801.97</v>
      </c>
      <c r="R308" s="13">
        <v>41629.175</v>
      </c>
      <c r="S308" s="15">
        <v>35496.545</v>
      </c>
      <c r="T308" s="15">
        <v>51728.49</v>
      </c>
      <c r="U308" s="15">
        <v>51094.96</v>
      </c>
      <c r="V308" s="15">
        <v>57988.71</v>
      </c>
      <c r="W308" s="15">
        <v>52139.92</v>
      </c>
      <c r="X308" s="15">
        <v>42964.37</v>
      </c>
      <c r="Y308" s="15">
        <v>41313.58</v>
      </c>
      <c r="Z308" s="15">
        <v>39061.43</v>
      </c>
      <c r="AA308" s="15">
        <v>55787.39</v>
      </c>
      <c r="AB308" s="15">
        <v>46433.446</v>
      </c>
      <c r="AC308" s="9">
        <f t="shared" si="23"/>
        <v>556439.986</v>
      </c>
      <c r="AD308" s="15">
        <f>1440</f>
        <v>1440</v>
      </c>
      <c r="AE308" s="9"/>
      <c r="AF308" s="9">
        <f t="shared" si="24"/>
        <v>-101743.48399999988</v>
      </c>
    </row>
    <row r="309" spans="1:32" ht="12.75">
      <c r="A309" s="7">
        <v>305</v>
      </c>
      <c r="B309" s="10" t="s">
        <v>308</v>
      </c>
      <c r="C309" s="15">
        <v>377.5</v>
      </c>
      <c r="D309" s="15">
        <v>13204.95</v>
      </c>
      <c r="E309" s="13">
        <v>7.57</v>
      </c>
      <c r="F309" s="13">
        <v>8.22</v>
      </c>
      <c r="G309" s="13">
        <v>1.2</v>
      </c>
      <c r="H309" s="13">
        <v>1.56</v>
      </c>
      <c r="I309" s="13">
        <v>1.16</v>
      </c>
      <c r="J309" s="13">
        <v>1.2</v>
      </c>
      <c r="K309" s="13">
        <v>2.36</v>
      </c>
      <c r="L309" s="13">
        <v>2.48</v>
      </c>
      <c r="M309" s="13">
        <f t="shared" si="20"/>
        <v>34.98000000000001</v>
      </c>
      <c r="N309" s="13">
        <f t="shared" si="21"/>
        <v>13204.950000000004</v>
      </c>
      <c r="O309" s="13"/>
      <c r="P309" s="8">
        <f t="shared" si="22"/>
        <v>13204.950000000004</v>
      </c>
      <c r="Q309" s="13">
        <v>660.63</v>
      </c>
      <c r="R309" s="13">
        <v>660.625</v>
      </c>
      <c r="S309" s="15">
        <v>331.845</v>
      </c>
      <c r="T309" s="15">
        <v>660.63</v>
      </c>
      <c r="U309" s="15">
        <v>660.63</v>
      </c>
      <c r="V309" s="15">
        <v>660.63</v>
      </c>
      <c r="W309" s="15">
        <v>694.6</v>
      </c>
      <c r="X309" s="15">
        <v>694.6</v>
      </c>
      <c r="Y309" s="15">
        <v>2173.37</v>
      </c>
      <c r="Z309" s="15">
        <v>694.6</v>
      </c>
      <c r="AA309" s="15">
        <v>1686.52</v>
      </c>
      <c r="AB309" s="15">
        <v>694.6</v>
      </c>
      <c r="AC309" s="9">
        <f t="shared" si="23"/>
        <v>10273.28</v>
      </c>
      <c r="AD309" s="15"/>
      <c r="AE309" s="9"/>
      <c r="AF309" s="9">
        <f t="shared" si="24"/>
        <v>2931.6700000000037</v>
      </c>
    </row>
    <row r="310" spans="1:32" ht="12.75">
      <c r="A310" s="7">
        <v>306</v>
      </c>
      <c r="B310" s="7" t="s">
        <v>309</v>
      </c>
      <c r="C310" s="15">
        <v>839.2</v>
      </c>
      <c r="D310" s="15">
        <v>99848.02</v>
      </c>
      <c r="E310" s="13">
        <v>13.18</v>
      </c>
      <c r="F310" s="13">
        <v>13.85</v>
      </c>
      <c r="G310" s="13"/>
      <c r="H310" s="13"/>
      <c r="I310" s="13">
        <v>1.16</v>
      </c>
      <c r="J310" s="13">
        <v>1.2</v>
      </c>
      <c r="K310" s="13">
        <v>2.36</v>
      </c>
      <c r="L310" s="13">
        <v>2.48</v>
      </c>
      <c r="M310" s="13">
        <f t="shared" si="20"/>
        <v>118.98000000000002</v>
      </c>
      <c r="N310" s="13">
        <f t="shared" si="21"/>
        <v>99848.01600000002</v>
      </c>
      <c r="O310" s="13"/>
      <c r="P310" s="8">
        <f t="shared" si="22"/>
        <v>99848.01600000002</v>
      </c>
      <c r="Q310" s="13">
        <v>3974.07</v>
      </c>
      <c r="R310" s="13">
        <v>10680.01</v>
      </c>
      <c r="S310" s="15">
        <v>5720.06</v>
      </c>
      <c r="T310" s="15">
        <v>4571.97</v>
      </c>
      <c r="U310" s="15">
        <v>7444.81</v>
      </c>
      <c r="V310" s="15">
        <v>13345.13</v>
      </c>
      <c r="W310" s="15">
        <v>4950.28</v>
      </c>
      <c r="X310" s="15">
        <v>4698.4</v>
      </c>
      <c r="Y310" s="15">
        <v>3883.09</v>
      </c>
      <c r="Z310" s="15">
        <v>5489.49</v>
      </c>
      <c r="AA310" s="15">
        <v>4574.5</v>
      </c>
      <c r="AB310" s="15">
        <v>4443.942</v>
      </c>
      <c r="AC310" s="9">
        <f t="shared" si="23"/>
        <v>73775.752</v>
      </c>
      <c r="AD310" s="15"/>
      <c r="AE310" s="9"/>
      <c r="AF310" s="9">
        <f t="shared" si="24"/>
        <v>26072.264000000025</v>
      </c>
    </row>
    <row r="311" spans="1:32" ht="12.75">
      <c r="A311" s="7">
        <v>307</v>
      </c>
      <c r="B311" s="7" t="s">
        <v>310</v>
      </c>
      <c r="C311" s="15">
        <v>496.9</v>
      </c>
      <c r="D311" s="15">
        <v>58495.07</v>
      </c>
      <c r="E311" s="13">
        <v>13.08</v>
      </c>
      <c r="F311" s="13">
        <v>13.74</v>
      </c>
      <c r="G311" s="13"/>
      <c r="H311" s="13"/>
      <c r="I311" s="13">
        <v>1.16</v>
      </c>
      <c r="J311" s="13">
        <v>1.2</v>
      </c>
      <c r="K311" s="13">
        <v>2.36</v>
      </c>
      <c r="L311" s="13">
        <v>2.48</v>
      </c>
      <c r="M311" s="13">
        <f t="shared" si="20"/>
        <v>117.72000000000003</v>
      </c>
      <c r="N311" s="13">
        <f t="shared" si="21"/>
        <v>58495.068000000014</v>
      </c>
      <c r="O311" s="13"/>
      <c r="P311" s="8">
        <f t="shared" si="22"/>
        <v>58495.068000000014</v>
      </c>
      <c r="Q311" s="13">
        <v>3002.7</v>
      </c>
      <c r="R311" s="13">
        <v>2192.525</v>
      </c>
      <c r="S311" s="15">
        <v>1997.075</v>
      </c>
      <c r="T311" s="15">
        <v>2156.55</v>
      </c>
      <c r="U311" s="15">
        <v>2192.53</v>
      </c>
      <c r="V311" s="15">
        <v>2866.67</v>
      </c>
      <c r="W311" s="15">
        <v>3364.06</v>
      </c>
      <c r="X311" s="15">
        <v>3039.99</v>
      </c>
      <c r="Y311" s="15">
        <v>2446.1</v>
      </c>
      <c r="Z311" s="15">
        <v>5724.29</v>
      </c>
      <c r="AA311" s="15">
        <v>3181.15</v>
      </c>
      <c r="AB311" s="15">
        <v>2067.104</v>
      </c>
      <c r="AC311" s="9">
        <f t="shared" si="23"/>
        <v>34230.744</v>
      </c>
      <c r="AD311" s="15"/>
      <c r="AE311" s="9"/>
      <c r="AF311" s="9">
        <f t="shared" si="24"/>
        <v>24264.324000000015</v>
      </c>
    </row>
    <row r="312" spans="1:32" ht="12.75">
      <c r="A312" s="7">
        <v>308</v>
      </c>
      <c r="B312" s="7" t="s">
        <v>311</v>
      </c>
      <c r="C312" s="15">
        <v>493.4</v>
      </c>
      <c r="D312" s="15">
        <v>18818.45</v>
      </c>
      <c r="E312" s="13">
        <v>9.39</v>
      </c>
      <c r="F312" s="13">
        <v>9.87</v>
      </c>
      <c r="G312" s="13"/>
      <c r="H312" s="13"/>
      <c r="I312" s="13">
        <v>1.16</v>
      </c>
      <c r="J312" s="13">
        <v>1.2</v>
      </c>
      <c r="K312" s="13">
        <v>2.36</v>
      </c>
      <c r="L312" s="13">
        <v>2.48</v>
      </c>
      <c r="M312" s="13">
        <f t="shared" si="20"/>
        <v>72.35999999999999</v>
      </c>
      <c r="N312" s="13">
        <f t="shared" si="21"/>
        <v>35702.42399999999</v>
      </c>
      <c r="O312" s="13">
        <v>16883.97</v>
      </c>
      <c r="P312" s="8">
        <f t="shared" si="22"/>
        <v>18818.45399999999</v>
      </c>
      <c r="Q312" s="13">
        <v>1276.49</v>
      </c>
      <c r="R312" s="13">
        <v>11067.48</v>
      </c>
      <c r="S312" s="15">
        <v>1025.7</v>
      </c>
      <c r="T312" s="15">
        <v>1025.7</v>
      </c>
      <c r="U312" s="15">
        <v>5884.2</v>
      </c>
      <c r="V312" s="15">
        <v>1616.41</v>
      </c>
      <c r="W312" s="15">
        <v>2384.17</v>
      </c>
      <c r="X312" s="15">
        <v>2171.42</v>
      </c>
      <c r="Y312" s="15">
        <v>3380.46</v>
      </c>
      <c r="Z312" s="15">
        <v>1539.05</v>
      </c>
      <c r="AA312" s="15">
        <v>1070.11</v>
      </c>
      <c r="AB312" s="15">
        <v>1070.106</v>
      </c>
      <c r="AC312" s="9">
        <f t="shared" si="23"/>
        <v>33511.296</v>
      </c>
      <c r="AD312" s="15">
        <f>2032</f>
        <v>2032</v>
      </c>
      <c r="AE312" s="9"/>
      <c r="AF312" s="9">
        <f t="shared" si="24"/>
        <v>-16724.84200000001</v>
      </c>
    </row>
    <row r="313" spans="1:32" ht="12.75">
      <c r="A313" s="7">
        <v>309</v>
      </c>
      <c r="B313" s="10" t="s">
        <v>301</v>
      </c>
      <c r="C313" s="15">
        <v>385.4</v>
      </c>
      <c r="D313" s="15">
        <v>13481.29</v>
      </c>
      <c r="E313" s="13">
        <v>7.57</v>
      </c>
      <c r="F313" s="13">
        <v>8.22</v>
      </c>
      <c r="G313" s="13">
        <v>1.2</v>
      </c>
      <c r="H313" s="13">
        <v>1.56</v>
      </c>
      <c r="I313" s="13">
        <v>1.16</v>
      </c>
      <c r="J313" s="13">
        <v>1.2</v>
      </c>
      <c r="K313" s="13">
        <v>2.36</v>
      </c>
      <c r="L313" s="13">
        <v>2.48</v>
      </c>
      <c r="M313" s="13">
        <f t="shared" si="20"/>
        <v>34.98000000000001</v>
      </c>
      <c r="N313" s="13">
        <f t="shared" si="21"/>
        <v>13481.292000000003</v>
      </c>
      <c r="O313" s="13"/>
      <c r="P313" s="8">
        <f t="shared" si="22"/>
        <v>13481.292000000003</v>
      </c>
      <c r="Q313" s="13">
        <v>674.45</v>
      </c>
      <c r="R313" s="13">
        <v>4082.01</v>
      </c>
      <c r="S313" s="15">
        <v>336.98</v>
      </c>
      <c r="T313" s="15">
        <v>674.45</v>
      </c>
      <c r="U313" s="15">
        <v>674.45</v>
      </c>
      <c r="V313" s="15">
        <v>674.45</v>
      </c>
      <c r="W313" s="15">
        <v>709.14</v>
      </c>
      <c r="X313" s="15">
        <v>709.14</v>
      </c>
      <c r="Y313" s="15">
        <v>2187.91</v>
      </c>
      <c r="Z313" s="15">
        <v>709.14</v>
      </c>
      <c r="AA313" s="15">
        <v>5207.41</v>
      </c>
      <c r="AB313" s="15">
        <v>709.136</v>
      </c>
      <c r="AC313" s="9">
        <f t="shared" si="23"/>
        <v>17348.665999999997</v>
      </c>
      <c r="AD313" s="15"/>
      <c r="AE313" s="9"/>
      <c r="AF313" s="9">
        <f t="shared" si="24"/>
        <v>-3867.3739999999943</v>
      </c>
    </row>
    <row r="314" spans="1:32" ht="12.75">
      <c r="A314" s="7">
        <v>310</v>
      </c>
      <c r="B314" s="7" t="s">
        <v>302</v>
      </c>
      <c r="C314" s="15">
        <v>465.4</v>
      </c>
      <c r="D314" s="15">
        <v>-42027.79</v>
      </c>
      <c r="E314" s="13">
        <v>9.39</v>
      </c>
      <c r="F314" s="13">
        <v>9.87</v>
      </c>
      <c r="G314" s="13"/>
      <c r="H314" s="13"/>
      <c r="I314" s="13">
        <v>1.16</v>
      </c>
      <c r="J314" s="13">
        <v>1.2</v>
      </c>
      <c r="K314" s="13">
        <v>2.36</v>
      </c>
      <c r="L314" s="13">
        <v>2.48</v>
      </c>
      <c r="M314" s="13">
        <f t="shared" si="20"/>
        <v>72.35999999999999</v>
      </c>
      <c r="N314" s="13">
        <f t="shared" si="21"/>
        <v>33676.34399999999</v>
      </c>
      <c r="O314" s="13">
        <v>75704.13</v>
      </c>
      <c r="P314" s="8">
        <f t="shared" si="22"/>
        <v>-42027.786000000015</v>
      </c>
      <c r="Q314" s="13">
        <v>1794.36</v>
      </c>
      <c r="R314" s="13">
        <v>994.2</v>
      </c>
      <c r="S314" s="15">
        <v>7200.78</v>
      </c>
      <c r="T314" s="15">
        <v>887.95</v>
      </c>
      <c r="U314" s="15">
        <v>1044.22</v>
      </c>
      <c r="V314" s="15">
        <v>1405.16</v>
      </c>
      <c r="W314" s="15">
        <v>1086.11</v>
      </c>
      <c r="X314" s="15">
        <v>1829.23</v>
      </c>
      <c r="Y314" s="15">
        <v>1086.11</v>
      </c>
      <c r="Z314" s="15">
        <v>2061.6</v>
      </c>
      <c r="AA314" s="15">
        <v>1123.89</v>
      </c>
      <c r="AB314" s="15">
        <v>2128.566</v>
      </c>
      <c r="AC314" s="9">
        <f t="shared" si="23"/>
        <v>22642.175999999996</v>
      </c>
      <c r="AD314" s="15"/>
      <c r="AE314" s="9"/>
      <c r="AF314" s="9">
        <f t="shared" si="24"/>
        <v>-64669.962000000014</v>
      </c>
    </row>
    <row r="315" spans="1:32" ht="12.75">
      <c r="A315" s="7">
        <v>311</v>
      </c>
      <c r="B315" s="10" t="s">
        <v>303</v>
      </c>
      <c r="C315" s="15">
        <v>382</v>
      </c>
      <c r="D315" s="15">
        <v>13362.36</v>
      </c>
      <c r="E315" s="13">
        <v>7.57</v>
      </c>
      <c r="F315" s="13">
        <v>8.22</v>
      </c>
      <c r="G315" s="13">
        <v>1.2</v>
      </c>
      <c r="H315" s="13">
        <v>1.56</v>
      </c>
      <c r="I315" s="13">
        <v>1.16</v>
      </c>
      <c r="J315" s="13">
        <v>1.2</v>
      </c>
      <c r="K315" s="13">
        <v>2.36</v>
      </c>
      <c r="L315" s="13">
        <v>2.48</v>
      </c>
      <c r="M315" s="13">
        <f t="shared" si="20"/>
        <v>34.98000000000001</v>
      </c>
      <c r="N315" s="13">
        <f t="shared" si="21"/>
        <v>13362.360000000004</v>
      </c>
      <c r="O315" s="13"/>
      <c r="P315" s="8">
        <f t="shared" si="22"/>
        <v>13362.360000000004</v>
      </c>
      <c r="Q315" s="13">
        <v>668.5</v>
      </c>
      <c r="R315" s="13">
        <v>668.5</v>
      </c>
      <c r="S315" s="15">
        <v>334.77</v>
      </c>
      <c r="T315" s="15">
        <v>668.5</v>
      </c>
      <c r="U315" s="15">
        <v>668.5</v>
      </c>
      <c r="V315" s="15">
        <v>668.5</v>
      </c>
      <c r="W315" s="15">
        <v>702.88</v>
      </c>
      <c r="X315" s="15">
        <v>702.88</v>
      </c>
      <c r="Y315" s="15">
        <v>2181.65</v>
      </c>
      <c r="Z315" s="15">
        <v>702.88</v>
      </c>
      <c r="AA315" s="15">
        <v>5201.15</v>
      </c>
      <c r="AB315" s="15">
        <v>702.88</v>
      </c>
      <c r="AC315" s="9">
        <f t="shared" si="23"/>
        <v>13871.589999999998</v>
      </c>
      <c r="AD315" s="15"/>
      <c r="AE315" s="9"/>
      <c r="AF315" s="9">
        <f t="shared" si="24"/>
        <v>-509.2299999999941</v>
      </c>
    </row>
    <row r="316" spans="1:32" ht="12.75">
      <c r="A316" s="7">
        <v>312</v>
      </c>
      <c r="B316" s="7" t="s">
        <v>304</v>
      </c>
      <c r="C316" s="15">
        <v>781.2</v>
      </c>
      <c r="D316" s="15">
        <v>92947.18</v>
      </c>
      <c r="E316" s="13">
        <v>13.18</v>
      </c>
      <c r="F316" s="13">
        <v>13.85</v>
      </c>
      <c r="G316" s="13"/>
      <c r="H316" s="13"/>
      <c r="I316" s="13">
        <v>1.16</v>
      </c>
      <c r="J316" s="13">
        <v>1.2</v>
      </c>
      <c r="K316" s="13">
        <v>2.36</v>
      </c>
      <c r="L316" s="13">
        <v>2.48</v>
      </c>
      <c r="M316" s="13">
        <f t="shared" si="20"/>
        <v>118.98000000000002</v>
      </c>
      <c r="N316" s="13">
        <f t="shared" si="21"/>
        <v>92947.17600000002</v>
      </c>
      <c r="O316" s="13"/>
      <c r="P316" s="8">
        <f t="shared" si="22"/>
        <v>92947.17600000002</v>
      </c>
      <c r="Q316" s="13">
        <v>3488.58</v>
      </c>
      <c r="R316" s="13">
        <v>3315.51</v>
      </c>
      <c r="S316" s="15">
        <v>3558.06</v>
      </c>
      <c r="T316" s="15">
        <v>3620.18</v>
      </c>
      <c r="U316" s="15">
        <v>25077.54</v>
      </c>
      <c r="V316" s="15">
        <v>3748.64</v>
      </c>
      <c r="W316" s="15">
        <v>3479.56</v>
      </c>
      <c r="X316" s="15">
        <v>5641.83</v>
      </c>
      <c r="Y316" s="15">
        <v>3479.56</v>
      </c>
      <c r="Z316" s="15">
        <v>7046.92</v>
      </c>
      <c r="AA316" s="15">
        <v>3578.09</v>
      </c>
      <c r="AB316" s="15">
        <v>3249.792</v>
      </c>
      <c r="AC316" s="9">
        <f t="shared" si="23"/>
        <v>69284.262</v>
      </c>
      <c r="AD316" s="15"/>
      <c r="AE316" s="9"/>
      <c r="AF316" s="9">
        <f t="shared" si="24"/>
        <v>23662.91400000002</v>
      </c>
    </row>
    <row r="317" spans="1:32" ht="12.75">
      <c r="A317" s="7">
        <v>313</v>
      </c>
      <c r="B317" s="7" t="s">
        <v>305</v>
      </c>
      <c r="C317" s="15">
        <v>453</v>
      </c>
      <c r="D317" s="15">
        <v>49141.44</v>
      </c>
      <c r="E317" s="13">
        <v>12.32</v>
      </c>
      <c r="F317" s="13">
        <v>12.96</v>
      </c>
      <c r="G317" s="13"/>
      <c r="H317" s="13"/>
      <c r="I317" s="13">
        <v>1.16</v>
      </c>
      <c r="J317" s="13">
        <v>1.2</v>
      </c>
      <c r="K317" s="13">
        <v>2.36</v>
      </c>
      <c r="L317" s="13">
        <v>2.48</v>
      </c>
      <c r="M317" s="13">
        <f t="shared" si="20"/>
        <v>108.48000000000002</v>
      </c>
      <c r="N317" s="13">
        <f t="shared" si="21"/>
        <v>49141.44000000001</v>
      </c>
      <c r="O317" s="13"/>
      <c r="P317" s="8">
        <f t="shared" si="22"/>
        <v>49141.44000000001</v>
      </c>
      <c r="Q317" s="13">
        <v>2534.79</v>
      </c>
      <c r="R317" s="13">
        <v>2513.77</v>
      </c>
      <c r="S317" s="15">
        <v>2284</v>
      </c>
      <c r="T317" s="15">
        <v>2263.77</v>
      </c>
      <c r="U317" s="15">
        <v>2263.77</v>
      </c>
      <c r="V317" s="15">
        <v>2624.71</v>
      </c>
      <c r="W317" s="15">
        <v>2362.54</v>
      </c>
      <c r="X317" s="15">
        <v>4452.62</v>
      </c>
      <c r="Y317" s="15">
        <v>2479.78</v>
      </c>
      <c r="Z317" s="15">
        <v>3187.89</v>
      </c>
      <c r="AA317" s="15">
        <v>2132.77</v>
      </c>
      <c r="AB317" s="15">
        <v>1225.54</v>
      </c>
      <c r="AC317" s="9">
        <f t="shared" si="23"/>
        <v>30325.95</v>
      </c>
      <c r="AD317" s="15"/>
      <c r="AE317" s="9"/>
      <c r="AF317" s="9">
        <f t="shared" si="24"/>
        <v>18815.49000000001</v>
      </c>
    </row>
    <row r="318" spans="1:32" ht="12.75">
      <c r="A318" s="7">
        <v>314</v>
      </c>
      <c r="B318" s="7" t="s">
        <v>306</v>
      </c>
      <c r="C318" s="15">
        <v>463.6</v>
      </c>
      <c r="D318" s="15">
        <v>-33479.89</v>
      </c>
      <c r="E318" s="13">
        <v>11.59</v>
      </c>
      <c r="F318" s="13">
        <v>12.2</v>
      </c>
      <c r="G318" s="13"/>
      <c r="H318" s="13"/>
      <c r="I318" s="13">
        <v>1.16</v>
      </c>
      <c r="J318" s="13">
        <v>1.2</v>
      </c>
      <c r="K318" s="13">
        <v>2.36</v>
      </c>
      <c r="L318" s="13">
        <v>2.48</v>
      </c>
      <c r="M318" s="13">
        <f t="shared" si="20"/>
        <v>99.54000000000002</v>
      </c>
      <c r="N318" s="13">
        <f t="shared" si="21"/>
        <v>46146.74400000001</v>
      </c>
      <c r="O318" s="13">
        <v>79626.63</v>
      </c>
      <c r="P318" s="8">
        <f t="shared" si="22"/>
        <v>-33479.88599999999</v>
      </c>
      <c r="Q318" s="13">
        <v>1062.09</v>
      </c>
      <c r="R318" s="13">
        <v>21191.47</v>
      </c>
      <c r="S318" s="15">
        <v>12004.05</v>
      </c>
      <c r="T318" s="15">
        <v>1582.3</v>
      </c>
      <c r="U318" s="15">
        <v>1812.07</v>
      </c>
      <c r="V318" s="15">
        <v>2173.01</v>
      </c>
      <c r="W318" s="15">
        <v>1897.79</v>
      </c>
      <c r="X318" s="15">
        <v>3987.87</v>
      </c>
      <c r="Y318" s="15">
        <v>1200.03</v>
      </c>
      <c r="Z318" s="15">
        <v>7037.39</v>
      </c>
      <c r="AA318" s="15">
        <v>1668.02</v>
      </c>
      <c r="AB318" s="15">
        <v>853.024</v>
      </c>
      <c r="AC318" s="9">
        <f t="shared" si="23"/>
        <v>56469.114</v>
      </c>
      <c r="AD318" s="15"/>
      <c r="AE318" s="9"/>
      <c r="AF318" s="9">
        <f t="shared" si="24"/>
        <v>-89949</v>
      </c>
    </row>
    <row r="319" spans="1:32" ht="12.75">
      <c r="A319" s="7">
        <v>315</v>
      </c>
      <c r="B319" s="10" t="s">
        <v>307</v>
      </c>
      <c r="C319" s="15">
        <v>372.9</v>
      </c>
      <c r="D319" s="15">
        <v>13044.04</v>
      </c>
      <c r="E319" s="13">
        <v>7.57</v>
      </c>
      <c r="F319" s="13">
        <v>8.22</v>
      </c>
      <c r="G319" s="13">
        <v>1.2</v>
      </c>
      <c r="H319" s="13">
        <v>1.56</v>
      </c>
      <c r="I319" s="13">
        <v>1.16</v>
      </c>
      <c r="J319" s="13">
        <v>1.2</v>
      </c>
      <c r="K319" s="13">
        <v>2.36</v>
      </c>
      <c r="L319" s="13">
        <v>2.48</v>
      </c>
      <c r="M319" s="13">
        <f t="shared" si="20"/>
        <v>34.98000000000001</v>
      </c>
      <c r="N319" s="13">
        <f t="shared" si="21"/>
        <v>13044.042000000003</v>
      </c>
      <c r="O319" s="13"/>
      <c r="P319" s="8">
        <f t="shared" si="22"/>
        <v>13044.042000000003</v>
      </c>
      <c r="Q319" s="13">
        <v>652.58</v>
      </c>
      <c r="R319" s="13">
        <v>652.575</v>
      </c>
      <c r="S319" s="15">
        <v>328.855</v>
      </c>
      <c r="T319" s="15">
        <v>652.58</v>
      </c>
      <c r="U319" s="15">
        <v>652.58</v>
      </c>
      <c r="V319" s="15">
        <v>652.58</v>
      </c>
      <c r="W319" s="15">
        <v>686.14</v>
      </c>
      <c r="X319" s="15">
        <v>686.14</v>
      </c>
      <c r="Y319" s="15">
        <v>2164.91</v>
      </c>
      <c r="Z319" s="15">
        <v>686.14</v>
      </c>
      <c r="AA319" s="15">
        <v>5184.41</v>
      </c>
      <c r="AB319" s="15">
        <v>686.136</v>
      </c>
      <c r="AC319" s="9">
        <f t="shared" si="23"/>
        <v>13685.626000000002</v>
      </c>
      <c r="AD319" s="15"/>
      <c r="AE319" s="9"/>
      <c r="AF319" s="9">
        <f t="shared" si="24"/>
        <v>-641.5839999999989</v>
      </c>
    </row>
    <row r="320" spans="1:32" ht="12.75">
      <c r="A320" s="7">
        <v>316</v>
      </c>
      <c r="B320" s="7" t="s">
        <v>388</v>
      </c>
      <c r="C320" s="15">
        <v>1345.9</v>
      </c>
      <c r="D320" s="15">
        <v>177820.31</v>
      </c>
      <c r="E320" s="13">
        <v>14.25</v>
      </c>
      <c r="F320" s="13">
        <v>14.97</v>
      </c>
      <c r="G320" s="13"/>
      <c r="H320" s="13"/>
      <c r="I320" s="13">
        <v>1.16</v>
      </c>
      <c r="J320" s="13">
        <v>1.2</v>
      </c>
      <c r="K320" s="13">
        <v>2.36</v>
      </c>
      <c r="L320" s="13">
        <v>2.48</v>
      </c>
      <c r="M320" s="13">
        <f t="shared" si="20"/>
        <v>132.12</v>
      </c>
      <c r="N320" s="13">
        <f t="shared" si="21"/>
        <v>177820.30800000002</v>
      </c>
      <c r="O320" s="13"/>
      <c r="P320" s="8">
        <f t="shared" si="22"/>
        <v>177820.30800000002</v>
      </c>
      <c r="Q320" s="13">
        <v>11424.9</v>
      </c>
      <c r="R320" s="13">
        <v>14537.685</v>
      </c>
      <c r="S320" s="15">
        <v>6348.975</v>
      </c>
      <c r="T320" s="15">
        <v>6429.63</v>
      </c>
      <c r="U320" s="15">
        <v>6305.21</v>
      </c>
      <c r="V320" s="15">
        <v>6968.55</v>
      </c>
      <c r="W320" s="15">
        <v>6542.72</v>
      </c>
      <c r="X320" s="15">
        <v>10249.2</v>
      </c>
      <c r="Y320" s="15">
        <v>6542.72</v>
      </c>
      <c r="Z320" s="15">
        <v>7254.18</v>
      </c>
      <c r="AA320" s="15">
        <v>8019.91</v>
      </c>
      <c r="AB320" s="15">
        <v>6299.634</v>
      </c>
      <c r="AC320" s="9">
        <f t="shared" si="23"/>
        <v>96923.314</v>
      </c>
      <c r="AD320" s="15"/>
      <c r="AE320" s="9"/>
      <c r="AF320" s="9">
        <f t="shared" si="24"/>
        <v>80896.99400000002</v>
      </c>
    </row>
    <row r="321" spans="1:32" ht="12.75">
      <c r="A321" s="7">
        <v>317</v>
      </c>
      <c r="B321" s="7" t="s">
        <v>416</v>
      </c>
      <c r="C321" s="15">
        <v>743.6</v>
      </c>
      <c r="D321" s="15">
        <v>95076.7</v>
      </c>
      <c r="E321" s="13">
        <v>13.9</v>
      </c>
      <c r="F321" s="13">
        <v>14.61</v>
      </c>
      <c r="G321" s="13"/>
      <c r="H321" s="13"/>
      <c r="I321" s="13">
        <v>1.16</v>
      </c>
      <c r="J321" s="13">
        <v>1.2</v>
      </c>
      <c r="K321" s="13">
        <v>2.36</v>
      </c>
      <c r="L321" s="13">
        <v>2.48</v>
      </c>
      <c r="M321" s="13">
        <f t="shared" si="20"/>
        <v>127.86000000000001</v>
      </c>
      <c r="N321" s="13">
        <f t="shared" si="21"/>
        <v>95076.69600000001</v>
      </c>
      <c r="O321" s="13"/>
      <c r="P321" s="8">
        <f t="shared" si="22"/>
        <v>95076.69600000001</v>
      </c>
      <c r="Q321" s="13">
        <v>6610.84</v>
      </c>
      <c r="R321" s="13">
        <v>7606.72</v>
      </c>
      <c r="S321" s="15">
        <v>11041.04</v>
      </c>
      <c r="T321" s="15">
        <v>3559</v>
      </c>
      <c r="U321" s="15">
        <v>6098.09</v>
      </c>
      <c r="V321" s="15">
        <v>5867.91</v>
      </c>
      <c r="W321" s="15">
        <v>4653.05</v>
      </c>
      <c r="X321" s="15">
        <v>6429.03</v>
      </c>
      <c r="Y321" s="15">
        <v>3715.16</v>
      </c>
      <c r="Z321" s="15">
        <v>3715.16</v>
      </c>
      <c r="AA321" s="15">
        <v>4390.2</v>
      </c>
      <c r="AB321" s="15">
        <v>3860.116</v>
      </c>
      <c r="AC321" s="9">
        <f t="shared" si="23"/>
        <v>67546.316</v>
      </c>
      <c r="AD321" s="15"/>
      <c r="AE321" s="9"/>
      <c r="AF321" s="9">
        <f t="shared" si="24"/>
        <v>27530.380000000005</v>
      </c>
    </row>
    <row r="322" spans="1:32" ht="12.75">
      <c r="A322" s="7">
        <v>318</v>
      </c>
      <c r="B322" s="7" t="s">
        <v>298</v>
      </c>
      <c r="C322" s="15">
        <v>906.8</v>
      </c>
      <c r="D322" s="15">
        <v>116779.92</v>
      </c>
      <c r="E322" s="13">
        <v>14.39</v>
      </c>
      <c r="F322" s="13">
        <v>15.12</v>
      </c>
      <c r="G322" s="13"/>
      <c r="H322" s="13"/>
      <c r="I322" s="13">
        <v>1.16</v>
      </c>
      <c r="J322" s="13">
        <v>1.2</v>
      </c>
      <c r="K322" s="13">
        <v>2.36</v>
      </c>
      <c r="L322" s="13">
        <v>2.48</v>
      </c>
      <c r="M322" s="13">
        <f t="shared" si="20"/>
        <v>133.86</v>
      </c>
      <c r="N322" s="13">
        <f t="shared" si="21"/>
        <v>121384.248</v>
      </c>
      <c r="O322" s="13">
        <v>4604.33</v>
      </c>
      <c r="P322" s="8">
        <f t="shared" si="22"/>
        <v>116779.918</v>
      </c>
      <c r="Q322" s="13">
        <v>4033.75</v>
      </c>
      <c r="R322" s="13">
        <v>3744.11</v>
      </c>
      <c r="S322" s="15">
        <v>3910.62</v>
      </c>
      <c r="T322" s="15">
        <v>4286.58</v>
      </c>
      <c r="U322" s="15">
        <v>29647.43</v>
      </c>
      <c r="V322" s="15">
        <v>5312.34</v>
      </c>
      <c r="W322" s="15">
        <v>7640.3</v>
      </c>
      <c r="X322" s="15">
        <v>5767.99</v>
      </c>
      <c r="Y322" s="15">
        <v>4808.31</v>
      </c>
      <c r="Z322" s="15">
        <v>6373.45</v>
      </c>
      <c r="AA322" s="15">
        <v>5436.64</v>
      </c>
      <c r="AB322" s="15">
        <v>4164.308</v>
      </c>
      <c r="AC322" s="9">
        <f t="shared" si="23"/>
        <v>85125.82800000001</v>
      </c>
      <c r="AD322" s="15"/>
      <c r="AE322" s="9"/>
      <c r="AF322" s="9">
        <f t="shared" si="24"/>
        <v>31654.089999999997</v>
      </c>
    </row>
    <row r="323" spans="1:32" ht="12.75">
      <c r="A323" s="7">
        <v>319</v>
      </c>
      <c r="B323" s="7" t="s">
        <v>299</v>
      </c>
      <c r="C323" s="15">
        <v>511.4</v>
      </c>
      <c r="D323" s="15">
        <v>60857.92</v>
      </c>
      <c r="E323" s="13">
        <v>14.91</v>
      </c>
      <c r="F323" s="13">
        <v>15.67</v>
      </c>
      <c r="G323" s="13"/>
      <c r="H323" s="13"/>
      <c r="I323" s="13">
        <v>1.16</v>
      </c>
      <c r="J323" s="13">
        <v>1.2</v>
      </c>
      <c r="K323" s="13">
        <v>2.36</v>
      </c>
      <c r="L323" s="13">
        <v>2.48</v>
      </c>
      <c r="M323" s="13">
        <f t="shared" si="20"/>
        <v>140.28</v>
      </c>
      <c r="N323" s="13">
        <f t="shared" si="21"/>
        <v>71739.192</v>
      </c>
      <c r="O323" s="13">
        <v>10881.27</v>
      </c>
      <c r="P323" s="8">
        <f t="shared" si="22"/>
        <v>60857.92199999999</v>
      </c>
      <c r="Q323" s="13">
        <v>11808.64</v>
      </c>
      <c r="R323" s="13">
        <v>2182.28</v>
      </c>
      <c r="S323" s="15">
        <v>6203.48</v>
      </c>
      <c r="T323" s="15">
        <v>2724.75</v>
      </c>
      <c r="U323" s="15">
        <v>3028.05</v>
      </c>
      <c r="V323" s="15">
        <v>3606.14</v>
      </c>
      <c r="W323" s="15">
        <v>5995.43</v>
      </c>
      <c r="X323" s="15">
        <v>4245.51</v>
      </c>
      <c r="Y323" s="15">
        <v>3163.44</v>
      </c>
      <c r="Z323" s="15">
        <v>9125.1</v>
      </c>
      <c r="AA323" s="15">
        <v>3791.77</v>
      </c>
      <c r="AB323" s="15">
        <v>2519.444</v>
      </c>
      <c r="AC323" s="9">
        <f t="shared" si="23"/>
        <v>58394.03400000001</v>
      </c>
      <c r="AD323" s="15">
        <f>4441</f>
        <v>4441</v>
      </c>
      <c r="AE323" s="9"/>
      <c r="AF323" s="9">
        <f t="shared" si="24"/>
        <v>-1977.1120000000155</v>
      </c>
    </row>
    <row r="324" spans="1:32" ht="12.75">
      <c r="A324" s="7">
        <v>320</v>
      </c>
      <c r="B324" s="7" t="s">
        <v>300</v>
      </c>
      <c r="C324" s="15">
        <v>959.9</v>
      </c>
      <c r="D324" s="15">
        <v>47205.95</v>
      </c>
      <c r="E324" s="13">
        <v>10.66</v>
      </c>
      <c r="F324" s="13">
        <v>11.21</v>
      </c>
      <c r="G324" s="13"/>
      <c r="H324" s="13"/>
      <c r="I324" s="13">
        <v>1.16</v>
      </c>
      <c r="J324" s="13">
        <v>1.2</v>
      </c>
      <c r="K324" s="13">
        <v>2.36</v>
      </c>
      <c r="L324" s="13">
        <v>2.48</v>
      </c>
      <c r="M324" s="13">
        <f t="shared" si="20"/>
        <v>88.02000000000001</v>
      </c>
      <c r="N324" s="13">
        <f t="shared" si="21"/>
        <v>84490.398</v>
      </c>
      <c r="O324" s="13">
        <v>37284.45</v>
      </c>
      <c r="P324" s="8">
        <f t="shared" si="22"/>
        <v>47205.948000000004</v>
      </c>
      <c r="Q324" s="13">
        <v>3668.75</v>
      </c>
      <c r="R324" s="13">
        <v>1842.075</v>
      </c>
      <c r="S324" s="15">
        <v>5261.825</v>
      </c>
      <c r="T324" s="15">
        <v>10346.13</v>
      </c>
      <c r="U324" s="15">
        <v>10935.8</v>
      </c>
      <c r="V324" s="15">
        <v>13561.83</v>
      </c>
      <c r="W324" s="15">
        <v>5648.95</v>
      </c>
      <c r="X324" s="15">
        <v>9111.28</v>
      </c>
      <c r="Y324" s="15">
        <v>2915.22</v>
      </c>
      <c r="Z324" s="15">
        <v>5621.18</v>
      </c>
      <c r="AA324" s="15">
        <v>2919.48</v>
      </c>
      <c r="AB324" s="15">
        <v>4198.786</v>
      </c>
      <c r="AC324" s="9">
        <f t="shared" si="23"/>
        <v>76031.30599999998</v>
      </c>
      <c r="AD324" s="15"/>
      <c r="AE324" s="9"/>
      <c r="AF324" s="9">
        <f t="shared" si="24"/>
        <v>-28825.35799999998</v>
      </c>
    </row>
    <row r="325" spans="1:32" ht="12.75">
      <c r="A325" s="7">
        <v>321</v>
      </c>
      <c r="B325" s="7" t="s">
        <v>292</v>
      </c>
      <c r="C325" s="15">
        <v>3314.3</v>
      </c>
      <c r="D325" s="15">
        <v>417402.94</v>
      </c>
      <c r="E325" s="13">
        <v>13.74</v>
      </c>
      <c r="F325" s="13">
        <v>14.45</v>
      </c>
      <c r="G325" s="13"/>
      <c r="H325" s="13"/>
      <c r="I325" s="13">
        <v>1.16</v>
      </c>
      <c r="J325" s="13">
        <v>1.2</v>
      </c>
      <c r="K325" s="13">
        <v>2.36</v>
      </c>
      <c r="L325" s="13">
        <v>2.48</v>
      </c>
      <c r="M325" s="13">
        <f aca="true" t="shared" si="25" ref="M325:M373">(E325+F325)*6-(G325+H325)*6-(I325+J325)*6-(K325+L325)*6</f>
        <v>125.94</v>
      </c>
      <c r="N325" s="13">
        <f aca="true" t="shared" si="26" ref="N325:N373">M325*C325</f>
        <v>417402.94200000004</v>
      </c>
      <c r="O325" s="13"/>
      <c r="P325" s="8">
        <f aca="true" t="shared" si="27" ref="P325:P373">N325-O325</f>
        <v>417402.94200000004</v>
      </c>
      <c r="Q325" s="13">
        <v>127666.22</v>
      </c>
      <c r="R325" s="13">
        <v>15215.125</v>
      </c>
      <c r="S325" s="15">
        <v>15623.465</v>
      </c>
      <c r="T325" s="15">
        <v>76719.42</v>
      </c>
      <c r="U325" s="15">
        <v>16448.76</v>
      </c>
      <c r="V325" s="15">
        <v>25699.17</v>
      </c>
      <c r="W325" s="15">
        <v>19614.16</v>
      </c>
      <c r="X325" s="15">
        <v>24259.99</v>
      </c>
      <c r="Y325" s="15">
        <v>20996.64</v>
      </c>
      <c r="Z325" s="15">
        <v>20829.75</v>
      </c>
      <c r="AA325" s="15">
        <v>18415.8</v>
      </c>
      <c r="AB325" s="15">
        <v>18156.798</v>
      </c>
      <c r="AC325" s="9">
        <f aca="true" t="shared" si="28" ref="AC325:AC373">SUM(Q325:AB325)</f>
        <v>399645.29799999995</v>
      </c>
      <c r="AD325" s="15">
        <f>1134+393</f>
        <v>1527</v>
      </c>
      <c r="AE325" s="9"/>
      <c r="AF325" s="9">
        <f aca="true" t="shared" si="29" ref="AF325:AF373">P325-AC325-AD325-AE325</f>
        <v>16230.644000000088</v>
      </c>
    </row>
    <row r="326" spans="1:32" ht="12.75">
      <c r="A326" s="7">
        <v>322</v>
      </c>
      <c r="B326" s="7" t="s">
        <v>293</v>
      </c>
      <c r="C326" s="15">
        <v>4064.5</v>
      </c>
      <c r="D326" s="15">
        <v>414281.33</v>
      </c>
      <c r="E326" s="13">
        <v>14.23</v>
      </c>
      <c r="F326" s="13">
        <v>14.96</v>
      </c>
      <c r="G326" s="13"/>
      <c r="H326" s="13"/>
      <c r="I326" s="13">
        <v>1.16</v>
      </c>
      <c r="J326" s="13">
        <v>1.2</v>
      </c>
      <c r="K326" s="13">
        <v>2.36</v>
      </c>
      <c r="L326" s="13">
        <v>2.48</v>
      </c>
      <c r="M326" s="13">
        <f t="shared" si="25"/>
        <v>131.94000000000003</v>
      </c>
      <c r="N326" s="13">
        <f t="shared" si="26"/>
        <v>536270.1300000001</v>
      </c>
      <c r="O326" s="13">
        <v>121988.8</v>
      </c>
      <c r="P326" s="8">
        <f t="shared" si="27"/>
        <v>414281.33000000013</v>
      </c>
      <c r="Q326" s="13">
        <v>28846.26</v>
      </c>
      <c r="R326" s="13">
        <v>53371.825</v>
      </c>
      <c r="S326" s="15">
        <v>41091.085</v>
      </c>
      <c r="T326" s="15">
        <v>17296.03</v>
      </c>
      <c r="U326" s="15">
        <v>34849.16</v>
      </c>
      <c r="V326" s="15">
        <v>260629.22</v>
      </c>
      <c r="W326" s="15">
        <v>83416.72</v>
      </c>
      <c r="X326" s="15">
        <v>26685.57</v>
      </c>
      <c r="Y326" s="15">
        <v>31882.09</v>
      </c>
      <c r="Z326" s="15">
        <v>93843.92</v>
      </c>
      <c r="AA326" s="15">
        <v>33908.95</v>
      </c>
      <c r="AB326" s="15">
        <v>25389.23</v>
      </c>
      <c r="AC326" s="9">
        <f t="shared" si="28"/>
        <v>731210.0599999998</v>
      </c>
      <c r="AD326" s="15"/>
      <c r="AE326" s="9"/>
      <c r="AF326" s="9">
        <f t="shared" si="29"/>
        <v>-316928.7299999997</v>
      </c>
    </row>
    <row r="327" spans="1:32" ht="12.75">
      <c r="A327" s="7">
        <v>323</v>
      </c>
      <c r="B327" s="7" t="s">
        <v>294</v>
      </c>
      <c r="C327" s="15">
        <v>4624.3</v>
      </c>
      <c r="D327" s="15">
        <v>586546.21</v>
      </c>
      <c r="E327" s="13">
        <v>13.82</v>
      </c>
      <c r="F327" s="13">
        <v>14.52</v>
      </c>
      <c r="G327" s="13"/>
      <c r="H327" s="13"/>
      <c r="I327" s="13">
        <v>1.16</v>
      </c>
      <c r="J327" s="13">
        <v>1.2</v>
      </c>
      <c r="K327" s="13">
        <v>2.36</v>
      </c>
      <c r="L327" s="13">
        <v>2.48</v>
      </c>
      <c r="M327" s="13">
        <f t="shared" si="25"/>
        <v>126.84</v>
      </c>
      <c r="N327" s="13">
        <f t="shared" si="26"/>
        <v>586546.212</v>
      </c>
      <c r="O327" s="13"/>
      <c r="P327" s="8">
        <f t="shared" si="27"/>
        <v>586546.212</v>
      </c>
      <c r="Q327" s="13">
        <v>24829.61</v>
      </c>
      <c r="R327" s="13">
        <v>32877.53</v>
      </c>
      <c r="S327" s="15">
        <v>33150.315</v>
      </c>
      <c r="T327" s="15">
        <v>29078.41</v>
      </c>
      <c r="U327" s="15">
        <v>28424.05</v>
      </c>
      <c r="V327" s="15">
        <v>33208.57</v>
      </c>
      <c r="W327" s="15">
        <v>37390.8</v>
      </c>
      <c r="X327" s="15">
        <v>28355.43</v>
      </c>
      <c r="Y327" s="15">
        <v>30814.35</v>
      </c>
      <c r="Z327" s="15">
        <v>104303.72</v>
      </c>
      <c r="AA327" s="15">
        <v>26950.12</v>
      </c>
      <c r="AB327" s="15">
        <v>29698.848</v>
      </c>
      <c r="AC327" s="9">
        <f t="shared" si="28"/>
        <v>439081.753</v>
      </c>
      <c r="AD327" s="15">
        <f>248</f>
        <v>248</v>
      </c>
      <c r="AE327" s="9"/>
      <c r="AF327" s="9">
        <f t="shared" si="29"/>
        <v>147216.45900000003</v>
      </c>
    </row>
    <row r="328" spans="1:32" ht="12.75">
      <c r="A328" s="7">
        <v>324</v>
      </c>
      <c r="B328" s="7" t="s">
        <v>297</v>
      </c>
      <c r="C328" s="15">
        <v>187.7</v>
      </c>
      <c r="D328" s="15">
        <v>14066.24</v>
      </c>
      <c r="E328" s="13">
        <v>9.61</v>
      </c>
      <c r="F328" s="13">
        <v>10.08</v>
      </c>
      <c r="G328" s="13"/>
      <c r="H328" s="13"/>
      <c r="I328" s="13">
        <v>1.16</v>
      </c>
      <c r="J328" s="13">
        <v>1.2</v>
      </c>
      <c r="K328" s="13">
        <v>2.36</v>
      </c>
      <c r="L328" s="13">
        <v>2.48</v>
      </c>
      <c r="M328" s="13">
        <f t="shared" si="25"/>
        <v>74.94</v>
      </c>
      <c r="N328" s="13">
        <f t="shared" si="26"/>
        <v>14066.238</v>
      </c>
      <c r="O328" s="13"/>
      <c r="P328" s="8">
        <f t="shared" si="27"/>
        <v>14066.238</v>
      </c>
      <c r="Q328" s="13">
        <v>328.48</v>
      </c>
      <c r="R328" s="13">
        <v>328.475</v>
      </c>
      <c r="S328" s="15">
        <v>328.475</v>
      </c>
      <c r="T328" s="15">
        <v>328.48</v>
      </c>
      <c r="U328" s="15">
        <v>328.48</v>
      </c>
      <c r="V328" s="15">
        <v>328.48</v>
      </c>
      <c r="W328" s="15">
        <v>26161.77</v>
      </c>
      <c r="X328" s="15">
        <v>821.81</v>
      </c>
      <c r="Y328" s="15">
        <v>345.37</v>
      </c>
      <c r="Z328" s="15">
        <v>345.37</v>
      </c>
      <c r="AA328" s="15">
        <v>345.37</v>
      </c>
      <c r="AB328" s="15">
        <v>345.368</v>
      </c>
      <c r="AC328" s="9">
        <f t="shared" si="28"/>
        <v>30335.927999999996</v>
      </c>
      <c r="AD328" s="15"/>
      <c r="AE328" s="9"/>
      <c r="AF328" s="9">
        <f t="shared" si="29"/>
        <v>-16269.689999999997</v>
      </c>
    </row>
    <row r="329" spans="1:32" ht="12.75">
      <c r="A329" s="7">
        <v>325</v>
      </c>
      <c r="B329" s="10" t="s">
        <v>295</v>
      </c>
      <c r="C329" s="15">
        <v>260.1</v>
      </c>
      <c r="D329" s="15">
        <v>5602.55</v>
      </c>
      <c r="E329" s="13">
        <v>5.27</v>
      </c>
      <c r="F329" s="13">
        <v>5.52</v>
      </c>
      <c r="G329" s="13"/>
      <c r="H329" s="13"/>
      <c r="I329" s="13">
        <v>1.16</v>
      </c>
      <c r="J329" s="13">
        <v>1.2</v>
      </c>
      <c r="K329" s="13">
        <v>2.36</v>
      </c>
      <c r="L329" s="13">
        <v>2.48</v>
      </c>
      <c r="M329" s="13">
        <f t="shared" si="25"/>
        <v>21.54</v>
      </c>
      <c r="N329" s="13">
        <f t="shared" si="26"/>
        <v>5602.554</v>
      </c>
      <c r="O329" s="13"/>
      <c r="P329" s="8">
        <f t="shared" si="27"/>
        <v>5602.554</v>
      </c>
      <c r="Q329" s="13">
        <v>455.18</v>
      </c>
      <c r="R329" s="13">
        <v>455.175</v>
      </c>
      <c r="S329" s="15">
        <v>455.175</v>
      </c>
      <c r="T329" s="15">
        <v>455.18</v>
      </c>
      <c r="U329" s="15">
        <v>455.18</v>
      </c>
      <c r="V329" s="15">
        <v>455.18</v>
      </c>
      <c r="W329" s="15">
        <v>478.58</v>
      </c>
      <c r="X329" s="15">
        <v>478.58</v>
      </c>
      <c r="Y329" s="15">
        <v>478.58</v>
      </c>
      <c r="Z329" s="15">
        <v>478.58</v>
      </c>
      <c r="AA329" s="15">
        <v>478.58</v>
      </c>
      <c r="AB329" s="15">
        <v>478.584</v>
      </c>
      <c r="AC329" s="9">
        <f t="shared" si="28"/>
        <v>5602.553999999999</v>
      </c>
      <c r="AD329" s="15"/>
      <c r="AE329" s="9"/>
      <c r="AF329" s="9">
        <f t="shared" si="29"/>
        <v>9.094947017729282E-13</v>
      </c>
    </row>
    <row r="330" spans="1:32" ht="12.75">
      <c r="A330" s="7">
        <v>326</v>
      </c>
      <c r="B330" s="7" t="s">
        <v>296</v>
      </c>
      <c r="C330" s="15">
        <v>255.5</v>
      </c>
      <c r="D330" s="15">
        <v>19561.08</v>
      </c>
      <c r="E330" s="13">
        <v>9.74</v>
      </c>
      <c r="F330" s="13">
        <v>10.22</v>
      </c>
      <c r="G330" s="13"/>
      <c r="H330" s="13"/>
      <c r="I330" s="13">
        <v>1.16</v>
      </c>
      <c r="J330" s="13">
        <v>1.2</v>
      </c>
      <c r="K330" s="13">
        <v>2.36</v>
      </c>
      <c r="L330" s="13">
        <v>2.48</v>
      </c>
      <c r="M330" s="13">
        <f t="shared" si="25"/>
        <v>76.56</v>
      </c>
      <c r="N330" s="13">
        <f t="shared" si="26"/>
        <v>19561.08</v>
      </c>
      <c r="O330" s="13"/>
      <c r="P330" s="8">
        <f t="shared" si="27"/>
        <v>19561.08</v>
      </c>
      <c r="Q330" s="13">
        <v>609.38</v>
      </c>
      <c r="R330" s="13">
        <v>609.375</v>
      </c>
      <c r="S330" s="15">
        <v>609.375</v>
      </c>
      <c r="T330" s="15">
        <v>609.38</v>
      </c>
      <c r="U330" s="15">
        <v>609.38</v>
      </c>
      <c r="V330" s="15">
        <v>970.32</v>
      </c>
      <c r="W330" s="15">
        <v>632.37</v>
      </c>
      <c r="X330" s="15">
        <v>1108.81</v>
      </c>
      <c r="Y330" s="15">
        <v>632.37</v>
      </c>
      <c r="Z330" s="15">
        <v>632.37</v>
      </c>
      <c r="AA330" s="15">
        <v>632.37</v>
      </c>
      <c r="AB330" s="15">
        <v>632.37</v>
      </c>
      <c r="AC330" s="9">
        <f t="shared" si="28"/>
        <v>8287.87</v>
      </c>
      <c r="AD330" s="15"/>
      <c r="AE330" s="9"/>
      <c r="AF330" s="9">
        <f t="shared" si="29"/>
        <v>11273.210000000001</v>
      </c>
    </row>
    <row r="331" spans="1:32" ht="12.75">
      <c r="A331" s="7">
        <v>327</v>
      </c>
      <c r="B331" s="7" t="s">
        <v>312</v>
      </c>
      <c r="C331" s="15">
        <v>479.6</v>
      </c>
      <c r="D331" s="15">
        <v>56458.51</v>
      </c>
      <c r="E331" s="13">
        <v>13.08</v>
      </c>
      <c r="F331" s="13">
        <v>13.74</v>
      </c>
      <c r="G331" s="13"/>
      <c r="H331" s="13"/>
      <c r="I331" s="13">
        <v>1.16</v>
      </c>
      <c r="J331" s="13">
        <v>1.2</v>
      </c>
      <c r="K331" s="13">
        <v>2.36</v>
      </c>
      <c r="L331" s="13">
        <v>2.48</v>
      </c>
      <c r="M331" s="13">
        <f t="shared" si="25"/>
        <v>117.72000000000003</v>
      </c>
      <c r="N331" s="13">
        <f t="shared" si="26"/>
        <v>56458.51200000002</v>
      </c>
      <c r="O331" s="13"/>
      <c r="P331" s="8">
        <f t="shared" si="27"/>
        <v>56458.51200000002</v>
      </c>
      <c r="Q331" s="13">
        <v>3143.87</v>
      </c>
      <c r="R331" s="13">
        <v>3066.59</v>
      </c>
      <c r="S331" s="15">
        <v>1894.42</v>
      </c>
      <c r="T331" s="15">
        <v>2124.19</v>
      </c>
      <c r="U331" s="15">
        <v>16941.71</v>
      </c>
      <c r="V331" s="15">
        <v>2485.13</v>
      </c>
      <c r="W331" s="15">
        <v>2224.91</v>
      </c>
      <c r="X331" s="15">
        <v>3409.54</v>
      </c>
      <c r="Y331" s="15">
        <v>2842.83</v>
      </c>
      <c r="Z331" s="15">
        <v>2581.32</v>
      </c>
      <c r="AA331" s="15">
        <v>2552.94</v>
      </c>
      <c r="AB331" s="15">
        <v>1995.136</v>
      </c>
      <c r="AC331" s="9">
        <f t="shared" si="28"/>
        <v>45262.586</v>
      </c>
      <c r="AD331" s="15"/>
      <c r="AE331" s="9"/>
      <c r="AF331" s="9">
        <f t="shared" si="29"/>
        <v>11195.926000000014</v>
      </c>
    </row>
    <row r="332" spans="1:32" ht="12.75">
      <c r="A332" s="7">
        <v>328</v>
      </c>
      <c r="B332" s="7" t="s">
        <v>319</v>
      </c>
      <c r="C332" s="15">
        <v>1874.7</v>
      </c>
      <c r="D332" s="15">
        <v>247572.88</v>
      </c>
      <c r="E332" s="13">
        <v>14.24</v>
      </c>
      <c r="F332" s="13">
        <v>14.97</v>
      </c>
      <c r="G332" s="13"/>
      <c r="H332" s="13"/>
      <c r="I332" s="13">
        <v>1.16</v>
      </c>
      <c r="J332" s="13">
        <v>1.2</v>
      </c>
      <c r="K332" s="13">
        <v>2.36</v>
      </c>
      <c r="L332" s="13">
        <v>2.48</v>
      </c>
      <c r="M332" s="13">
        <f t="shared" si="25"/>
        <v>132.06</v>
      </c>
      <c r="N332" s="13">
        <f t="shared" si="26"/>
        <v>247572.882</v>
      </c>
      <c r="O332" s="13"/>
      <c r="P332" s="8">
        <f t="shared" si="27"/>
        <v>247572.882</v>
      </c>
      <c r="Q332" s="13">
        <v>11528.35</v>
      </c>
      <c r="R332" s="13">
        <v>13258.635</v>
      </c>
      <c r="S332" s="15">
        <v>22759.715</v>
      </c>
      <c r="T332" s="15">
        <v>14623.34</v>
      </c>
      <c r="U332" s="15">
        <v>18099.76</v>
      </c>
      <c r="V332" s="15">
        <v>30623.44</v>
      </c>
      <c r="W332" s="15">
        <v>26732.3</v>
      </c>
      <c r="X332" s="15">
        <v>12554.37</v>
      </c>
      <c r="Y332" s="15">
        <v>9344.23</v>
      </c>
      <c r="Z332" s="15">
        <v>13850.21</v>
      </c>
      <c r="AA332" s="15">
        <v>10580.13</v>
      </c>
      <c r="AB332" s="15">
        <v>52768.242</v>
      </c>
      <c r="AC332" s="9">
        <f t="shared" si="28"/>
        <v>236722.72199999998</v>
      </c>
      <c r="AD332" s="15"/>
      <c r="AE332" s="9">
        <f>350+2456.65</f>
        <v>2806.65</v>
      </c>
      <c r="AF332" s="9">
        <f t="shared" si="29"/>
        <v>8043.510000000033</v>
      </c>
    </row>
    <row r="333" spans="1:32" ht="12.75">
      <c r="A333" s="7">
        <v>329</v>
      </c>
      <c r="B333" s="7" t="s">
        <v>313</v>
      </c>
      <c r="C333" s="15">
        <v>790.4</v>
      </c>
      <c r="D333" s="15">
        <v>-5571.62</v>
      </c>
      <c r="E333" s="13">
        <v>3.18</v>
      </c>
      <c r="F333" s="13">
        <v>13.85</v>
      </c>
      <c r="G333" s="13"/>
      <c r="H333" s="13"/>
      <c r="I333" s="13">
        <v>1.16</v>
      </c>
      <c r="J333" s="13">
        <v>1.2</v>
      </c>
      <c r="K333" s="13">
        <v>2.36</v>
      </c>
      <c r="L333" s="13">
        <v>2.48</v>
      </c>
      <c r="M333" s="13">
        <f t="shared" si="25"/>
        <v>58.98000000000001</v>
      </c>
      <c r="N333" s="13">
        <f t="shared" si="26"/>
        <v>46617.79200000001</v>
      </c>
      <c r="O333" s="13">
        <v>52189.41</v>
      </c>
      <c r="P333" s="8">
        <f t="shared" si="27"/>
        <v>-5571.617999999995</v>
      </c>
      <c r="Q333" s="13">
        <v>3372.87</v>
      </c>
      <c r="R333" s="13">
        <v>3122.08</v>
      </c>
      <c r="S333" s="15">
        <v>3122.08</v>
      </c>
      <c r="T333" s="15">
        <v>3430.34</v>
      </c>
      <c r="U333" s="15">
        <v>3609.54</v>
      </c>
      <c r="V333" s="15">
        <v>3784.98</v>
      </c>
      <c r="W333" s="15">
        <v>3517.83</v>
      </c>
      <c r="X333" s="15">
        <v>4774.65</v>
      </c>
      <c r="Y333" s="15">
        <v>4135.75</v>
      </c>
      <c r="Z333" s="15">
        <v>4577.66</v>
      </c>
      <c r="AA333" s="15">
        <v>6785.45</v>
      </c>
      <c r="AB333" s="15">
        <v>42564.836</v>
      </c>
      <c r="AC333" s="9">
        <f t="shared" si="28"/>
        <v>86798.06599999999</v>
      </c>
      <c r="AD333" s="15"/>
      <c r="AE333" s="9"/>
      <c r="AF333" s="9">
        <f t="shared" si="29"/>
        <v>-92369.68399999998</v>
      </c>
    </row>
    <row r="334" spans="1:32" ht="12.75">
      <c r="A334" s="7">
        <v>330</v>
      </c>
      <c r="B334" s="7" t="s">
        <v>314</v>
      </c>
      <c r="C334" s="15">
        <v>446.2</v>
      </c>
      <c r="D334" s="15">
        <v>32994.08</v>
      </c>
      <c r="E334" s="13">
        <v>13.08</v>
      </c>
      <c r="F334" s="13">
        <v>13.74</v>
      </c>
      <c r="G334" s="13"/>
      <c r="H334" s="13"/>
      <c r="I334" s="13">
        <v>1.16</v>
      </c>
      <c r="J334" s="13">
        <v>1.2</v>
      </c>
      <c r="K334" s="13">
        <v>2.36</v>
      </c>
      <c r="L334" s="13">
        <v>2.48</v>
      </c>
      <c r="M334" s="13">
        <f t="shared" si="25"/>
        <v>117.72000000000003</v>
      </c>
      <c r="N334" s="13">
        <f t="shared" si="26"/>
        <v>52526.66400000001</v>
      </c>
      <c r="O334" s="13">
        <v>19532.58</v>
      </c>
      <c r="P334" s="8">
        <f t="shared" si="27"/>
        <v>32994.08400000001</v>
      </c>
      <c r="Q334" s="13">
        <v>2327.58</v>
      </c>
      <c r="R334" s="13">
        <v>1924.74</v>
      </c>
      <c r="S334" s="15">
        <v>1924.74</v>
      </c>
      <c r="T334" s="15">
        <v>1924.74</v>
      </c>
      <c r="U334" s="15">
        <v>2154.51</v>
      </c>
      <c r="V334" s="15">
        <v>7309.25</v>
      </c>
      <c r="W334" s="15">
        <v>2248.21</v>
      </c>
      <c r="X334" s="15">
        <v>4839.78</v>
      </c>
      <c r="Y334" s="15">
        <v>2248.21</v>
      </c>
      <c r="Z334" s="15">
        <v>3401.08</v>
      </c>
      <c r="AA334" s="15">
        <v>3946.96</v>
      </c>
      <c r="AB334" s="15">
        <v>3465.922</v>
      </c>
      <c r="AC334" s="9">
        <f t="shared" si="28"/>
        <v>37715.721999999994</v>
      </c>
      <c r="AD334" s="15"/>
      <c r="AE334" s="9"/>
      <c r="AF334" s="9">
        <f t="shared" si="29"/>
        <v>-4721.6379999999845</v>
      </c>
    </row>
    <row r="335" spans="1:32" ht="12.75">
      <c r="A335" s="7">
        <v>331</v>
      </c>
      <c r="B335" s="7" t="s">
        <v>315</v>
      </c>
      <c r="C335" s="15">
        <v>818.6</v>
      </c>
      <c r="D335" s="15">
        <v>97397.03</v>
      </c>
      <c r="E335" s="13">
        <v>13.18</v>
      </c>
      <c r="F335" s="13">
        <v>13.85</v>
      </c>
      <c r="G335" s="13"/>
      <c r="H335" s="13"/>
      <c r="I335" s="13">
        <v>1.16</v>
      </c>
      <c r="J335" s="13">
        <v>1.2</v>
      </c>
      <c r="K335" s="13">
        <v>2.36</v>
      </c>
      <c r="L335" s="13">
        <v>2.48</v>
      </c>
      <c r="M335" s="13">
        <f t="shared" si="25"/>
        <v>118.98000000000002</v>
      </c>
      <c r="N335" s="13">
        <f t="shared" si="26"/>
        <v>97397.02800000002</v>
      </c>
      <c r="O335" s="13"/>
      <c r="P335" s="8">
        <f t="shared" si="27"/>
        <v>97397.02800000002</v>
      </c>
      <c r="Q335" s="13">
        <v>3914.22</v>
      </c>
      <c r="R335" s="13">
        <v>3463.24</v>
      </c>
      <c r="S335" s="15">
        <v>3233.47</v>
      </c>
      <c r="T335" s="15">
        <v>3782.49</v>
      </c>
      <c r="U335" s="15">
        <v>6516.76</v>
      </c>
      <c r="V335" s="15">
        <v>3896.37</v>
      </c>
      <c r="W335" s="15">
        <v>5502.72</v>
      </c>
      <c r="X335" s="15">
        <v>5797.42</v>
      </c>
      <c r="Y335" s="15">
        <v>3635.15</v>
      </c>
      <c r="Z335" s="15">
        <v>4460.5</v>
      </c>
      <c r="AA335" s="15">
        <v>3733.68</v>
      </c>
      <c r="AB335" s="15">
        <v>4409.886</v>
      </c>
      <c r="AC335" s="9">
        <f t="shared" si="28"/>
        <v>52345.906</v>
      </c>
      <c r="AD335" s="15"/>
      <c r="AE335" s="9"/>
      <c r="AF335" s="9">
        <f t="shared" si="29"/>
        <v>45051.12200000002</v>
      </c>
    </row>
    <row r="336" spans="1:32" ht="12.75">
      <c r="A336" s="7">
        <v>332</v>
      </c>
      <c r="B336" s="7" t="s">
        <v>316</v>
      </c>
      <c r="C336" s="15">
        <v>458.3</v>
      </c>
      <c r="D336" s="15">
        <v>56444.26</v>
      </c>
      <c r="E336" s="13">
        <v>15.31</v>
      </c>
      <c r="F336" s="13">
        <v>16.09</v>
      </c>
      <c r="G336" s="13"/>
      <c r="H336" s="13"/>
      <c r="I336" s="13">
        <v>1.16</v>
      </c>
      <c r="J336" s="13">
        <v>1.2</v>
      </c>
      <c r="K336" s="13">
        <v>2.36</v>
      </c>
      <c r="L336" s="13">
        <v>2.48</v>
      </c>
      <c r="M336" s="13">
        <f t="shared" si="25"/>
        <v>145.2</v>
      </c>
      <c r="N336" s="13">
        <f t="shared" si="26"/>
        <v>66545.16</v>
      </c>
      <c r="O336" s="13">
        <v>10100.9</v>
      </c>
      <c r="P336" s="8">
        <f t="shared" si="27"/>
        <v>56444.26</v>
      </c>
      <c r="Q336" s="13">
        <v>2375.38</v>
      </c>
      <c r="R336" s="13">
        <v>1972.535</v>
      </c>
      <c r="S336" s="15">
        <v>1972.535</v>
      </c>
      <c r="T336" s="15">
        <v>2922.27</v>
      </c>
      <c r="U336" s="15">
        <v>2973.31</v>
      </c>
      <c r="V336" s="15">
        <v>3334.25</v>
      </c>
      <c r="W336" s="15">
        <v>3113.55</v>
      </c>
      <c r="X336" s="15">
        <v>5203.63</v>
      </c>
      <c r="Y336" s="15">
        <v>2298.55</v>
      </c>
      <c r="Z336" s="15">
        <v>3123.9</v>
      </c>
      <c r="AA336" s="15">
        <v>3212.08</v>
      </c>
      <c r="AB336" s="15">
        <v>3073.288</v>
      </c>
      <c r="AC336" s="9">
        <f t="shared" si="28"/>
        <v>35575.278</v>
      </c>
      <c r="AD336" s="15"/>
      <c r="AE336" s="9"/>
      <c r="AF336" s="9">
        <f t="shared" si="29"/>
        <v>20868.982000000004</v>
      </c>
    </row>
    <row r="337" spans="1:32" ht="12.75">
      <c r="A337" s="7">
        <v>333</v>
      </c>
      <c r="B337" s="7" t="s">
        <v>317</v>
      </c>
      <c r="C337" s="15">
        <v>1589</v>
      </c>
      <c r="D337" s="15">
        <v>206506.44</v>
      </c>
      <c r="E337" s="13">
        <v>14.07</v>
      </c>
      <c r="F337" s="13">
        <v>14.79</v>
      </c>
      <c r="G337" s="13"/>
      <c r="H337" s="13"/>
      <c r="I337" s="13">
        <v>1.16</v>
      </c>
      <c r="J337" s="13">
        <v>1.2</v>
      </c>
      <c r="K337" s="13">
        <v>2.36</v>
      </c>
      <c r="L337" s="13">
        <v>2.48</v>
      </c>
      <c r="M337" s="13">
        <f t="shared" si="25"/>
        <v>129.96</v>
      </c>
      <c r="N337" s="13">
        <f t="shared" si="26"/>
        <v>206506.44</v>
      </c>
      <c r="O337" s="13"/>
      <c r="P337" s="8">
        <f t="shared" si="27"/>
        <v>206506.44</v>
      </c>
      <c r="Q337" s="13">
        <v>9833.8</v>
      </c>
      <c r="R337" s="13">
        <v>11540.84</v>
      </c>
      <c r="S337" s="15">
        <v>10983.68</v>
      </c>
      <c r="T337" s="15">
        <v>11963.55</v>
      </c>
      <c r="U337" s="15">
        <v>19380.37</v>
      </c>
      <c r="V337" s="15">
        <v>19541.21</v>
      </c>
      <c r="W337" s="15">
        <v>12421.21</v>
      </c>
      <c r="X337" s="15">
        <v>15200.12</v>
      </c>
      <c r="Y337" s="15">
        <v>14773.39</v>
      </c>
      <c r="Z337" s="15">
        <v>12691.99</v>
      </c>
      <c r="AA337" s="15">
        <v>10367.65</v>
      </c>
      <c r="AB337" s="15">
        <v>7858.86</v>
      </c>
      <c r="AC337" s="9">
        <f t="shared" si="28"/>
        <v>156556.66999999995</v>
      </c>
      <c r="AD337" s="15"/>
      <c r="AE337" s="9">
        <f>250+750</f>
        <v>1000</v>
      </c>
      <c r="AF337" s="9">
        <f t="shared" si="29"/>
        <v>48949.77000000005</v>
      </c>
    </row>
    <row r="338" spans="1:32" ht="12.75">
      <c r="A338" s="7">
        <v>334</v>
      </c>
      <c r="B338" s="7" t="s">
        <v>318</v>
      </c>
      <c r="C338" s="15">
        <v>470.9</v>
      </c>
      <c r="D338" s="15">
        <v>68027.94</v>
      </c>
      <c r="E338" s="13">
        <v>15.9</v>
      </c>
      <c r="F338" s="13">
        <v>16.71</v>
      </c>
      <c r="G338" s="13"/>
      <c r="H338" s="13"/>
      <c r="I338" s="13">
        <v>1.16</v>
      </c>
      <c r="J338" s="13">
        <v>1.2</v>
      </c>
      <c r="K338" s="13">
        <v>2.36</v>
      </c>
      <c r="L338" s="13">
        <v>2.48</v>
      </c>
      <c r="M338" s="13">
        <f t="shared" si="25"/>
        <v>152.46</v>
      </c>
      <c r="N338" s="13">
        <f t="shared" si="26"/>
        <v>71793.414</v>
      </c>
      <c r="O338" s="13">
        <v>3765.47</v>
      </c>
      <c r="P338" s="8">
        <f t="shared" si="27"/>
        <v>68027.944</v>
      </c>
      <c r="Q338" s="13">
        <v>2570.9</v>
      </c>
      <c r="R338" s="13">
        <v>2168.055</v>
      </c>
      <c r="S338" s="15">
        <v>2168.055</v>
      </c>
      <c r="T338" s="15">
        <v>2351.71</v>
      </c>
      <c r="U338" s="15">
        <v>2397.83</v>
      </c>
      <c r="V338" s="15">
        <v>2758.77</v>
      </c>
      <c r="W338" s="15">
        <v>171057.02</v>
      </c>
      <c r="X338" s="15">
        <v>5093.79</v>
      </c>
      <c r="Y338" s="15">
        <v>10562.23</v>
      </c>
      <c r="Z338" s="15">
        <v>3014.06</v>
      </c>
      <c r="AA338" s="15">
        <v>3424.24</v>
      </c>
      <c r="AB338" s="15">
        <v>2963.454</v>
      </c>
      <c r="AC338" s="9">
        <f t="shared" si="28"/>
        <v>210530.114</v>
      </c>
      <c r="AD338" s="15"/>
      <c r="AE338" s="9"/>
      <c r="AF338" s="9">
        <f t="shared" si="29"/>
        <v>-142502.16999999998</v>
      </c>
    </row>
    <row r="339" spans="1:32" ht="12.75">
      <c r="A339" s="7">
        <v>335</v>
      </c>
      <c r="B339" s="7" t="s">
        <v>330</v>
      </c>
      <c r="C339" s="15">
        <v>1093.4</v>
      </c>
      <c r="D339" s="15">
        <v>-131605.88</v>
      </c>
      <c r="E339" s="13">
        <v>13.9</v>
      </c>
      <c r="F339" s="13">
        <v>14.61</v>
      </c>
      <c r="G339" s="13"/>
      <c r="H339" s="13"/>
      <c r="I339" s="13">
        <v>1.16</v>
      </c>
      <c r="J339" s="13">
        <v>1.2</v>
      </c>
      <c r="K339" s="13">
        <v>2.36</v>
      </c>
      <c r="L339" s="13">
        <v>2.48</v>
      </c>
      <c r="M339" s="13">
        <f t="shared" si="25"/>
        <v>127.86000000000001</v>
      </c>
      <c r="N339" s="13">
        <f t="shared" si="26"/>
        <v>139802.12400000004</v>
      </c>
      <c r="O339" s="13">
        <v>271408</v>
      </c>
      <c r="P339" s="8">
        <f t="shared" si="27"/>
        <v>-131605.87599999996</v>
      </c>
      <c r="Q339" s="13">
        <v>4731.97</v>
      </c>
      <c r="R339" s="13">
        <v>9921</v>
      </c>
      <c r="S339" s="15">
        <v>4481.18</v>
      </c>
      <c r="T339" s="15">
        <v>4481.18</v>
      </c>
      <c r="U339" s="15">
        <v>5044.13</v>
      </c>
      <c r="V339" s="15">
        <v>8669.98</v>
      </c>
      <c r="W339" s="15">
        <v>8836.2</v>
      </c>
      <c r="X339" s="15">
        <v>8406.06</v>
      </c>
      <c r="Y339" s="15">
        <v>14838.83</v>
      </c>
      <c r="Z339" s="15">
        <v>4940.56</v>
      </c>
      <c r="AA339" s="15">
        <v>27412.61</v>
      </c>
      <c r="AB339" s="15">
        <v>6155.634</v>
      </c>
      <c r="AC339" s="9">
        <f t="shared" si="28"/>
        <v>107919.334</v>
      </c>
      <c r="AD339" s="15">
        <f>1456</f>
        <v>1456</v>
      </c>
      <c r="AE339" s="9"/>
      <c r="AF339" s="9">
        <f t="shared" si="29"/>
        <v>-240981.20999999996</v>
      </c>
    </row>
    <row r="340" spans="1:32" ht="12.75">
      <c r="A340" s="7">
        <v>336</v>
      </c>
      <c r="B340" s="7" t="s">
        <v>331</v>
      </c>
      <c r="C340" s="15">
        <v>1284.3</v>
      </c>
      <c r="D340" s="15">
        <v>69984.16</v>
      </c>
      <c r="E340" s="13">
        <v>14.14</v>
      </c>
      <c r="F340" s="13">
        <v>14.86</v>
      </c>
      <c r="G340" s="13"/>
      <c r="H340" s="13"/>
      <c r="I340" s="13">
        <v>1.16</v>
      </c>
      <c r="J340" s="13">
        <v>1.2</v>
      </c>
      <c r="K340" s="13">
        <v>2.36</v>
      </c>
      <c r="L340" s="13">
        <v>2.48</v>
      </c>
      <c r="M340" s="13">
        <f t="shared" si="25"/>
        <v>130.8</v>
      </c>
      <c r="N340" s="13">
        <f t="shared" si="26"/>
        <v>167986.44</v>
      </c>
      <c r="O340" s="13">
        <v>98002.28</v>
      </c>
      <c r="P340" s="8">
        <f t="shared" si="27"/>
        <v>69984.16</v>
      </c>
      <c r="Q340" s="13">
        <v>8705.57</v>
      </c>
      <c r="R340" s="13">
        <v>6939.125</v>
      </c>
      <c r="S340" s="15">
        <v>10259.455</v>
      </c>
      <c r="T340" s="15">
        <v>11994.39</v>
      </c>
      <c r="U340" s="15">
        <v>13172.93</v>
      </c>
      <c r="V340" s="15">
        <v>14597.43</v>
      </c>
      <c r="W340" s="15">
        <v>15571.86</v>
      </c>
      <c r="X340" s="15">
        <v>9974.36</v>
      </c>
      <c r="Y340" s="15">
        <v>12118.37</v>
      </c>
      <c r="Z340" s="15">
        <v>6209.89</v>
      </c>
      <c r="AA340" s="15">
        <v>31789.93</v>
      </c>
      <c r="AB340" s="15">
        <v>7324.728</v>
      </c>
      <c r="AC340" s="9">
        <f t="shared" si="28"/>
        <v>148658.038</v>
      </c>
      <c r="AD340" s="15"/>
      <c r="AE340" s="9"/>
      <c r="AF340" s="9">
        <f t="shared" si="29"/>
        <v>-78673.878</v>
      </c>
    </row>
    <row r="341" spans="1:32" ht="12.75">
      <c r="A341" s="7">
        <v>337</v>
      </c>
      <c r="B341" s="7" t="s">
        <v>332</v>
      </c>
      <c r="C341" s="15">
        <v>947.3</v>
      </c>
      <c r="D341" s="15">
        <v>28008</v>
      </c>
      <c r="E341" s="13">
        <v>14.23</v>
      </c>
      <c r="F341" s="13">
        <v>14.95</v>
      </c>
      <c r="G341" s="13"/>
      <c r="H341" s="13"/>
      <c r="I341" s="13">
        <v>1.16</v>
      </c>
      <c r="J341" s="13">
        <v>1.2</v>
      </c>
      <c r="K341" s="13">
        <v>2.36</v>
      </c>
      <c r="L341" s="13">
        <v>2.48</v>
      </c>
      <c r="M341" s="13">
        <f t="shared" si="25"/>
        <v>131.88</v>
      </c>
      <c r="N341" s="13">
        <f t="shared" si="26"/>
        <v>124929.92399999998</v>
      </c>
      <c r="O341" s="13">
        <v>96921.92</v>
      </c>
      <c r="P341" s="8">
        <f t="shared" si="27"/>
        <v>28008.003999999986</v>
      </c>
      <c r="Q341" s="13">
        <v>6952.2</v>
      </c>
      <c r="R341" s="13">
        <v>7015.015</v>
      </c>
      <c r="S341" s="15">
        <v>8178.275</v>
      </c>
      <c r="T341" s="15">
        <v>5660.9</v>
      </c>
      <c r="U341" s="15">
        <v>6802.47</v>
      </c>
      <c r="V341" s="15">
        <v>9001.79</v>
      </c>
      <c r="W341" s="15">
        <v>4807.97</v>
      </c>
      <c r="X341" s="15">
        <v>8284.86</v>
      </c>
      <c r="Y341" s="15">
        <v>13605.62</v>
      </c>
      <c r="Z341" s="15">
        <v>6504.71</v>
      </c>
      <c r="AA341" s="15">
        <v>46344.95</v>
      </c>
      <c r="AB341" s="15">
        <v>7328.488</v>
      </c>
      <c r="AC341" s="9">
        <f t="shared" si="28"/>
        <v>130487.248</v>
      </c>
      <c r="AD341" s="15"/>
      <c r="AE341" s="9"/>
      <c r="AF341" s="9">
        <f t="shared" si="29"/>
        <v>-102479.24400000002</v>
      </c>
    </row>
    <row r="342" spans="1:32" ht="12.75">
      <c r="A342" s="7">
        <v>338</v>
      </c>
      <c r="B342" s="7" t="s">
        <v>328</v>
      </c>
      <c r="C342" s="15">
        <v>523.4</v>
      </c>
      <c r="D342" s="15">
        <v>61614.65</v>
      </c>
      <c r="E342" s="13">
        <v>13.08</v>
      </c>
      <c r="F342" s="13">
        <v>13.74</v>
      </c>
      <c r="G342" s="13"/>
      <c r="H342" s="13"/>
      <c r="I342" s="13">
        <v>1.16</v>
      </c>
      <c r="J342" s="13">
        <v>1.2</v>
      </c>
      <c r="K342" s="13">
        <v>2.36</v>
      </c>
      <c r="L342" s="13">
        <v>2.48</v>
      </c>
      <c r="M342" s="13">
        <f t="shared" si="25"/>
        <v>117.72000000000003</v>
      </c>
      <c r="N342" s="13">
        <f t="shared" si="26"/>
        <v>61614.64800000001</v>
      </c>
      <c r="O342" s="13"/>
      <c r="P342" s="8">
        <f t="shared" si="27"/>
        <v>61614.64800000001</v>
      </c>
      <c r="Q342" s="13">
        <v>3849.61</v>
      </c>
      <c r="R342" s="13">
        <v>18287.62</v>
      </c>
      <c r="S342" s="15">
        <v>2958.94</v>
      </c>
      <c r="T342" s="15">
        <v>2459.45</v>
      </c>
      <c r="U342" s="15">
        <v>12741.11</v>
      </c>
      <c r="V342" s="15">
        <v>11364.28</v>
      </c>
      <c r="W342" s="15">
        <v>2944.91</v>
      </c>
      <c r="X342" s="15">
        <v>23816.3</v>
      </c>
      <c r="Y342" s="15">
        <v>5357.71</v>
      </c>
      <c r="Z342" s="15">
        <v>2569.36</v>
      </c>
      <c r="AA342" s="15">
        <v>15718.72</v>
      </c>
      <c r="AB342" s="15">
        <v>2569.364</v>
      </c>
      <c r="AC342" s="9">
        <f t="shared" si="28"/>
        <v>104637.37400000001</v>
      </c>
      <c r="AD342" s="15"/>
      <c r="AE342" s="9"/>
      <c r="AF342" s="9">
        <f t="shared" si="29"/>
        <v>-43022.726</v>
      </c>
    </row>
    <row r="343" spans="1:32" ht="12.75">
      <c r="A343" s="7">
        <v>339</v>
      </c>
      <c r="B343" s="7" t="s">
        <v>329</v>
      </c>
      <c r="C343" s="15">
        <v>1854.5</v>
      </c>
      <c r="D343" s="15">
        <v>221381.08</v>
      </c>
      <c r="E343" s="13">
        <v>14.06</v>
      </c>
      <c r="F343" s="13">
        <v>14.77</v>
      </c>
      <c r="G343" s="13"/>
      <c r="H343" s="13"/>
      <c r="I343" s="13">
        <v>1.16</v>
      </c>
      <c r="J343" s="13">
        <v>1.2</v>
      </c>
      <c r="K343" s="13">
        <v>2.36</v>
      </c>
      <c r="L343" s="13">
        <v>2.48</v>
      </c>
      <c r="M343" s="13">
        <f t="shared" si="25"/>
        <v>129.78</v>
      </c>
      <c r="N343" s="13">
        <f t="shared" si="26"/>
        <v>240677.01</v>
      </c>
      <c r="O343" s="13">
        <v>19295.93</v>
      </c>
      <c r="P343" s="8">
        <f t="shared" si="27"/>
        <v>221381.08000000002</v>
      </c>
      <c r="Q343" s="13">
        <v>29065.04</v>
      </c>
      <c r="R343" s="13">
        <v>11076.165</v>
      </c>
      <c r="S343" s="15">
        <v>9975.605</v>
      </c>
      <c r="T343" s="15">
        <v>17200.33</v>
      </c>
      <c r="U343" s="15">
        <v>8949.48</v>
      </c>
      <c r="V343" s="15">
        <v>15307.49</v>
      </c>
      <c r="W343" s="15">
        <v>10927.49</v>
      </c>
      <c r="X343" s="15">
        <v>18247.96</v>
      </c>
      <c r="Y343" s="15">
        <v>12308.78</v>
      </c>
      <c r="Z343" s="15">
        <v>17386.74</v>
      </c>
      <c r="AA343" s="15">
        <v>9396.92</v>
      </c>
      <c r="AB343" s="15">
        <v>11631.89</v>
      </c>
      <c r="AC343" s="9">
        <f t="shared" si="28"/>
        <v>171473.89</v>
      </c>
      <c r="AD343" s="15"/>
      <c r="AE343" s="9"/>
      <c r="AF343" s="9">
        <f t="shared" si="29"/>
        <v>49907.19</v>
      </c>
    </row>
    <row r="344" spans="1:32" ht="12.75">
      <c r="A344" s="7">
        <v>340</v>
      </c>
      <c r="B344" s="7" t="s">
        <v>387</v>
      </c>
      <c r="C344" s="15">
        <v>1139.3</v>
      </c>
      <c r="D344" s="15">
        <v>144645.53</v>
      </c>
      <c r="E344" s="13">
        <v>13.83</v>
      </c>
      <c r="F344" s="13">
        <v>14.53</v>
      </c>
      <c r="G344" s="13"/>
      <c r="H344" s="13"/>
      <c r="I344" s="13">
        <v>1.16</v>
      </c>
      <c r="J344" s="13">
        <v>1.2</v>
      </c>
      <c r="K344" s="13">
        <v>2.36</v>
      </c>
      <c r="L344" s="13">
        <v>2.48</v>
      </c>
      <c r="M344" s="13">
        <f t="shared" si="25"/>
        <v>126.96000000000001</v>
      </c>
      <c r="N344" s="13">
        <f t="shared" si="26"/>
        <v>144645.528</v>
      </c>
      <c r="O344" s="13"/>
      <c r="P344" s="8">
        <f t="shared" si="27"/>
        <v>144645.528</v>
      </c>
      <c r="Q344" s="13">
        <v>6144.02</v>
      </c>
      <c r="R344" s="13">
        <v>6814.125</v>
      </c>
      <c r="S344" s="15">
        <v>9025.745</v>
      </c>
      <c r="T344" s="15">
        <v>5207.69</v>
      </c>
      <c r="U344" s="15">
        <v>5207.69</v>
      </c>
      <c r="V344" s="15">
        <v>5785.19</v>
      </c>
      <c r="W344" s="15">
        <v>5820.39</v>
      </c>
      <c r="X344" s="15">
        <v>6503.26</v>
      </c>
      <c r="Y344" s="15">
        <v>5063.99</v>
      </c>
      <c r="Z344" s="15">
        <v>7094.63</v>
      </c>
      <c r="AA344" s="15">
        <v>7572.14</v>
      </c>
      <c r="AB344" s="15">
        <v>7273.488</v>
      </c>
      <c r="AC344" s="9">
        <f t="shared" si="28"/>
        <v>77512.358</v>
      </c>
      <c r="AD344" s="15"/>
      <c r="AE344" s="9"/>
      <c r="AF344" s="9">
        <f t="shared" si="29"/>
        <v>67133.17</v>
      </c>
    </row>
    <row r="345" spans="1:32" ht="12.75">
      <c r="A345" s="7">
        <v>341</v>
      </c>
      <c r="B345" s="7" t="s">
        <v>333</v>
      </c>
      <c r="C345" s="15">
        <v>4898.2</v>
      </c>
      <c r="D345" s="15">
        <v>543432.35</v>
      </c>
      <c r="E345" s="13">
        <v>14.17</v>
      </c>
      <c r="F345" s="13">
        <v>14.9</v>
      </c>
      <c r="G345" s="13"/>
      <c r="H345" s="13"/>
      <c r="I345" s="13">
        <v>1.16</v>
      </c>
      <c r="J345" s="13">
        <v>1.2</v>
      </c>
      <c r="K345" s="13">
        <v>2.36</v>
      </c>
      <c r="L345" s="13">
        <v>2.48</v>
      </c>
      <c r="M345" s="13">
        <f t="shared" si="25"/>
        <v>131.22000000000003</v>
      </c>
      <c r="N345" s="13">
        <f t="shared" si="26"/>
        <v>642741.8040000001</v>
      </c>
      <c r="O345" s="13">
        <v>99309.45</v>
      </c>
      <c r="P345" s="8">
        <f t="shared" si="27"/>
        <v>543432.3540000002</v>
      </c>
      <c r="Q345" s="13">
        <v>42071.89</v>
      </c>
      <c r="R345" s="13">
        <v>38369.53</v>
      </c>
      <c r="S345" s="15">
        <v>90673.82</v>
      </c>
      <c r="T345" s="15">
        <v>31901.8</v>
      </c>
      <c r="U345" s="15">
        <v>40312.67</v>
      </c>
      <c r="V345" s="15">
        <v>114894.35</v>
      </c>
      <c r="W345" s="15">
        <v>98320.48</v>
      </c>
      <c r="X345" s="15">
        <v>33101.56</v>
      </c>
      <c r="Y345" s="15">
        <v>44786.84</v>
      </c>
      <c r="Z345" s="15">
        <v>60011.48</v>
      </c>
      <c r="AA345" s="15">
        <v>57341.16</v>
      </c>
      <c r="AB345" s="15">
        <v>48264.282</v>
      </c>
      <c r="AC345" s="9">
        <f t="shared" si="28"/>
        <v>700049.862</v>
      </c>
      <c r="AD345" s="15"/>
      <c r="AE345" s="9"/>
      <c r="AF345" s="9">
        <f t="shared" si="29"/>
        <v>-156617.5079999998</v>
      </c>
    </row>
    <row r="346" spans="1:32" ht="12.75">
      <c r="A346" s="7">
        <v>342</v>
      </c>
      <c r="B346" s="7" t="s">
        <v>334</v>
      </c>
      <c r="C346" s="15">
        <v>489.9</v>
      </c>
      <c r="D346" s="15">
        <v>59904.97</v>
      </c>
      <c r="E346" s="13">
        <v>13.45</v>
      </c>
      <c r="F346" s="13">
        <v>14.13</v>
      </c>
      <c r="G346" s="13"/>
      <c r="H346" s="13"/>
      <c r="I346" s="13">
        <v>1.16</v>
      </c>
      <c r="J346" s="13">
        <v>1.2</v>
      </c>
      <c r="K346" s="13">
        <v>2.36</v>
      </c>
      <c r="L346" s="13">
        <v>2.48</v>
      </c>
      <c r="M346" s="13">
        <f t="shared" si="25"/>
        <v>122.28</v>
      </c>
      <c r="N346" s="13">
        <f t="shared" si="26"/>
        <v>59904.971999999994</v>
      </c>
      <c r="O346" s="13"/>
      <c r="P346" s="8">
        <f t="shared" si="27"/>
        <v>59904.971999999994</v>
      </c>
      <c r="Q346" s="13">
        <v>2348.15</v>
      </c>
      <c r="R346" s="13">
        <v>2327.125</v>
      </c>
      <c r="S346" s="15">
        <v>2097.355</v>
      </c>
      <c r="T346" s="15">
        <v>6327.67</v>
      </c>
      <c r="U346" s="15">
        <v>2327.13</v>
      </c>
      <c r="V346" s="15">
        <v>2688.07</v>
      </c>
      <c r="W346" s="15">
        <v>4529.21</v>
      </c>
      <c r="X346" s="15">
        <v>3173.12</v>
      </c>
      <c r="Y346" s="15">
        <v>2430</v>
      </c>
      <c r="Z346" s="15">
        <v>5661.73</v>
      </c>
      <c r="AA346" s="15">
        <v>2528.53</v>
      </c>
      <c r="AB346" s="15">
        <v>2200.234</v>
      </c>
      <c r="AC346" s="9">
        <f t="shared" si="28"/>
        <v>38638.32399999999</v>
      </c>
      <c r="AD346" s="15"/>
      <c r="AE346" s="9"/>
      <c r="AF346" s="9">
        <f t="shared" si="29"/>
        <v>21266.648</v>
      </c>
    </row>
    <row r="347" spans="1:32" ht="12.75">
      <c r="A347" s="7">
        <v>343</v>
      </c>
      <c r="B347" s="7" t="s">
        <v>335</v>
      </c>
      <c r="C347" s="15">
        <v>481.5</v>
      </c>
      <c r="D347" s="15">
        <v>18056.25</v>
      </c>
      <c r="E347" s="13">
        <v>13.45</v>
      </c>
      <c r="F347" s="13"/>
      <c r="G347" s="13"/>
      <c r="H347" s="13"/>
      <c r="I347" s="13">
        <v>1.16</v>
      </c>
      <c r="J347" s="13">
        <v>1.2</v>
      </c>
      <c r="K347" s="13">
        <v>2.36</v>
      </c>
      <c r="L347" s="13">
        <v>2.48</v>
      </c>
      <c r="M347" s="13">
        <f t="shared" si="25"/>
        <v>37.49999999999999</v>
      </c>
      <c r="N347" s="13">
        <f t="shared" si="26"/>
        <v>18056.249999999996</v>
      </c>
      <c r="O347" s="13"/>
      <c r="P347" s="8">
        <f t="shared" si="27"/>
        <v>18056.249999999996</v>
      </c>
      <c r="Q347" s="13">
        <v>2314.97</v>
      </c>
      <c r="R347" s="13">
        <v>2293.945</v>
      </c>
      <c r="S347" s="15">
        <v>2064.175</v>
      </c>
      <c r="T347" s="15">
        <v>5161.67</v>
      </c>
      <c r="U347" s="15">
        <v>2293.95</v>
      </c>
      <c r="V347" s="15">
        <v>2654.89</v>
      </c>
      <c r="W347" s="15">
        <v>4494.27</v>
      </c>
      <c r="X347" s="15">
        <v>3138.18</v>
      </c>
      <c r="Y347" s="15">
        <v>2395.06</v>
      </c>
      <c r="Z347" s="15">
        <v>13019.17</v>
      </c>
      <c r="AA347" s="15">
        <v>2821.28</v>
      </c>
      <c r="AB347" s="15">
        <v>2165.29</v>
      </c>
      <c r="AC347" s="9">
        <f t="shared" si="28"/>
        <v>44816.85</v>
      </c>
      <c r="AD347" s="15"/>
      <c r="AE347" s="9"/>
      <c r="AF347" s="9">
        <f t="shared" si="29"/>
        <v>-26760.600000000002</v>
      </c>
    </row>
    <row r="348" spans="1:32" ht="12.75">
      <c r="A348" s="7">
        <v>344</v>
      </c>
      <c r="B348" s="7" t="s">
        <v>336</v>
      </c>
      <c r="C348" s="15">
        <v>433.8</v>
      </c>
      <c r="D348" s="15">
        <v>70041.35</v>
      </c>
      <c r="E348" s="13">
        <v>16.63</v>
      </c>
      <c r="F348" s="13">
        <v>17.48</v>
      </c>
      <c r="G348" s="13"/>
      <c r="H348" s="13"/>
      <c r="I348" s="13">
        <v>1.16</v>
      </c>
      <c r="J348" s="13">
        <v>1.2</v>
      </c>
      <c r="K348" s="13">
        <v>2.36</v>
      </c>
      <c r="L348" s="13">
        <v>2.48</v>
      </c>
      <c r="M348" s="13">
        <f t="shared" si="25"/>
        <v>161.46</v>
      </c>
      <c r="N348" s="13">
        <f t="shared" si="26"/>
        <v>70041.348</v>
      </c>
      <c r="O348" s="13"/>
      <c r="P348" s="8">
        <f t="shared" si="27"/>
        <v>70041.348</v>
      </c>
      <c r="Q348" s="13">
        <v>2211.47</v>
      </c>
      <c r="R348" s="13">
        <v>2190.45</v>
      </c>
      <c r="S348" s="15">
        <v>2021.51</v>
      </c>
      <c r="T348" s="15">
        <v>5765.56</v>
      </c>
      <c r="U348" s="15">
        <v>3022.28</v>
      </c>
      <c r="V348" s="15">
        <v>3383.22</v>
      </c>
      <c r="W348" s="15">
        <v>3171.38</v>
      </c>
      <c r="X348" s="15">
        <v>3914.5</v>
      </c>
      <c r="Y348" s="15">
        <v>2356.38</v>
      </c>
      <c r="Z348" s="15">
        <v>8148.81</v>
      </c>
      <c r="AA348" s="15">
        <v>3269.91</v>
      </c>
      <c r="AB348" s="15">
        <v>1804.608</v>
      </c>
      <c r="AC348" s="9">
        <f t="shared" si="28"/>
        <v>41260.078</v>
      </c>
      <c r="AD348" s="15"/>
      <c r="AE348" s="9"/>
      <c r="AF348" s="9">
        <f t="shared" si="29"/>
        <v>28781.269999999997</v>
      </c>
    </row>
    <row r="349" spans="1:32" ht="12.75">
      <c r="A349" s="7">
        <v>345</v>
      </c>
      <c r="B349" s="7" t="s">
        <v>321</v>
      </c>
      <c r="C349" s="15">
        <v>263</v>
      </c>
      <c r="D349" s="15">
        <v>25481.98</v>
      </c>
      <c r="E349" s="13">
        <v>13.08</v>
      </c>
      <c r="F349" s="13">
        <v>13.74</v>
      </c>
      <c r="G349" s="13"/>
      <c r="H349" s="13"/>
      <c r="I349" s="13">
        <v>1.16</v>
      </c>
      <c r="J349" s="13">
        <v>1.2</v>
      </c>
      <c r="K349" s="13">
        <v>2.36</v>
      </c>
      <c r="L349" s="13">
        <v>2.48</v>
      </c>
      <c r="M349" s="13">
        <f t="shared" si="25"/>
        <v>117.72000000000003</v>
      </c>
      <c r="N349" s="13">
        <f t="shared" si="26"/>
        <v>30960.360000000008</v>
      </c>
      <c r="O349" s="13">
        <v>5478.38</v>
      </c>
      <c r="P349" s="8">
        <f t="shared" si="27"/>
        <v>25481.980000000007</v>
      </c>
      <c r="Q349" s="13">
        <v>1451.89</v>
      </c>
      <c r="R349" s="13">
        <v>1201.1</v>
      </c>
      <c r="S349" s="15">
        <v>1099.13</v>
      </c>
      <c r="T349" s="15">
        <v>1201.1</v>
      </c>
      <c r="U349" s="15">
        <v>1430.87</v>
      </c>
      <c r="V349" s="15">
        <v>1791.81</v>
      </c>
      <c r="W349" s="15">
        <v>2186.65</v>
      </c>
      <c r="X349" s="15">
        <v>2069.8</v>
      </c>
      <c r="Y349" s="15">
        <v>1486.1</v>
      </c>
      <c r="Z349" s="15">
        <v>2428.69</v>
      </c>
      <c r="AA349" s="15">
        <v>2218.55</v>
      </c>
      <c r="AB349" s="15">
        <v>1256.33</v>
      </c>
      <c r="AC349" s="9">
        <f t="shared" si="28"/>
        <v>19822.019999999997</v>
      </c>
      <c r="AD349" s="15"/>
      <c r="AE349" s="9"/>
      <c r="AF349" s="9">
        <f t="shared" si="29"/>
        <v>5659.96000000001</v>
      </c>
    </row>
    <row r="350" spans="1:32" ht="12.75">
      <c r="A350" s="7">
        <v>346</v>
      </c>
      <c r="B350" s="7" t="s">
        <v>322</v>
      </c>
      <c r="C350" s="15">
        <v>416.2</v>
      </c>
      <c r="D350" s="15">
        <v>30859.08</v>
      </c>
      <c r="E350" s="13">
        <v>13.82</v>
      </c>
      <c r="F350" s="13">
        <v>14.51</v>
      </c>
      <c r="G350" s="13"/>
      <c r="H350" s="13"/>
      <c r="I350" s="13">
        <v>1.16</v>
      </c>
      <c r="J350" s="13">
        <v>1.2</v>
      </c>
      <c r="K350" s="13">
        <v>2.36</v>
      </c>
      <c r="L350" s="13">
        <v>2.48</v>
      </c>
      <c r="M350" s="13">
        <f t="shared" si="25"/>
        <v>126.78</v>
      </c>
      <c r="N350" s="13">
        <f t="shared" si="26"/>
        <v>52765.835999999996</v>
      </c>
      <c r="O350" s="13">
        <v>21906.76</v>
      </c>
      <c r="P350" s="8">
        <f t="shared" si="27"/>
        <v>30859.075999999997</v>
      </c>
      <c r="Q350" s="13">
        <v>2950.63</v>
      </c>
      <c r="R350" s="13">
        <v>2385.53</v>
      </c>
      <c r="S350" s="15">
        <v>1535.75</v>
      </c>
      <c r="T350" s="15">
        <v>13142.99</v>
      </c>
      <c r="U350" s="15">
        <v>7095.05</v>
      </c>
      <c r="V350" s="15">
        <v>2704.95</v>
      </c>
      <c r="W350" s="15">
        <v>2445.41</v>
      </c>
      <c r="X350" s="15">
        <v>3295.79</v>
      </c>
      <c r="Y350" s="15">
        <v>4086.72</v>
      </c>
      <c r="Z350" s="15">
        <v>4984.63</v>
      </c>
      <c r="AA350" s="15">
        <v>17779.03</v>
      </c>
      <c r="AB350" s="15">
        <v>3125.212</v>
      </c>
      <c r="AC350" s="9">
        <f t="shared" si="28"/>
        <v>65531.691999999995</v>
      </c>
      <c r="AD350" s="15"/>
      <c r="AE350" s="9"/>
      <c r="AF350" s="9">
        <f t="shared" si="29"/>
        <v>-34672.615999999995</v>
      </c>
    </row>
    <row r="351" spans="1:32" ht="12.75">
      <c r="A351" s="7">
        <v>347</v>
      </c>
      <c r="B351" s="7" t="s">
        <v>323</v>
      </c>
      <c r="C351" s="15">
        <v>620.1</v>
      </c>
      <c r="D351" s="15">
        <v>56424.5</v>
      </c>
      <c r="E351" s="13">
        <v>12.88</v>
      </c>
      <c r="F351" s="13">
        <v>13.48</v>
      </c>
      <c r="G351" s="13"/>
      <c r="H351" s="13"/>
      <c r="I351" s="13">
        <v>1.16</v>
      </c>
      <c r="J351" s="13">
        <v>1.2</v>
      </c>
      <c r="K351" s="13">
        <v>2.36</v>
      </c>
      <c r="L351" s="13">
        <v>2.48</v>
      </c>
      <c r="M351" s="13">
        <f t="shared" si="25"/>
        <v>114.96000000000001</v>
      </c>
      <c r="N351" s="13">
        <f t="shared" si="26"/>
        <v>71286.69600000001</v>
      </c>
      <c r="O351" s="13">
        <v>14862.2</v>
      </c>
      <c r="P351" s="8">
        <f t="shared" si="27"/>
        <v>56424.496000000014</v>
      </c>
      <c r="Q351" s="13">
        <v>1498.22</v>
      </c>
      <c r="R351" s="13">
        <v>1477.195</v>
      </c>
      <c r="S351" s="15">
        <v>14357.265</v>
      </c>
      <c r="T351" s="15">
        <v>2951.67</v>
      </c>
      <c r="U351" s="15">
        <v>3441.8</v>
      </c>
      <c r="V351" s="15">
        <v>6307.73</v>
      </c>
      <c r="W351" s="15">
        <v>2971.64</v>
      </c>
      <c r="X351" s="15">
        <v>3894.21</v>
      </c>
      <c r="Y351" s="15">
        <v>2971.64</v>
      </c>
      <c r="Z351" s="15">
        <v>4973.56</v>
      </c>
      <c r="AA351" s="15">
        <v>10455.98</v>
      </c>
      <c r="AB351" s="15">
        <v>3381.716</v>
      </c>
      <c r="AC351" s="9">
        <f t="shared" si="28"/>
        <v>58682.62599999999</v>
      </c>
      <c r="AD351" s="15"/>
      <c r="AE351" s="9">
        <v>750</v>
      </c>
      <c r="AF351" s="9">
        <f t="shared" si="29"/>
        <v>-3008.1299999999756</v>
      </c>
    </row>
    <row r="352" spans="1:32" ht="12.75">
      <c r="A352" s="7">
        <v>348</v>
      </c>
      <c r="B352" s="7" t="s">
        <v>324</v>
      </c>
      <c r="C352" s="15">
        <v>537.2</v>
      </c>
      <c r="D352" s="15">
        <v>63010</v>
      </c>
      <c r="E352" s="13">
        <v>13.08</v>
      </c>
      <c r="F352" s="13">
        <v>13.74</v>
      </c>
      <c r="G352" s="13"/>
      <c r="H352" s="13"/>
      <c r="I352" s="13">
        <v>1.16</v>
      </c>
      <c r="J352" s="13">
        <v>1.2</v>
      </c>
      <c r="K352" s="13">
        <v>2.36</v>
      </c>
      <c r="L352" s="13">
        <v>2.48</v>
      </c>
      <c r="M352" s="13">
        <f t="shared" si="25"/>
        <v>117.72000000000003</v>
      </c>
      <c r="N352" s="13">
        <f t="shared" si="26"/>
        <v>63239.18400000002</v>
      </c>
      <c r="O352" s="13">
        <v>229.18</v>
      </c>
      <c r="P352" s="8">
        <f t="shared" si="27"/>
        <v>63010.00400000002</v>
      </c>
      <c r="Q352" s="13">
        <v>2534.98</v>
      </c>
      <c r="R352" s="13">
        <v>2863.48</v>
      </c>
      <c r="S352" s="15">
        <v>4159.88</v>
      </c>
      <c r="T352" s="15">
        <v>2284.19</v>
      </c>
      <c r="U352" s="15">
        <v>5271.07</v>
      </c>
      <c r="V352" s="15">
        <v>2947.09</v>
      </c>
      <c r="W352" s="15">
        <v>2835.49</v>
      </c>
      <c r="X352" s="15">
        <v>3549.34</v>
      </c>
      <c r="Y352" s="15">
        <v>3307.28</v>
      </c>
      <c r="Z352" s="15">
        <v>3803.84</v>
      </c>
      <c r="AA352" s="15">
        <v>3511.15</v>
      </c>
      <c r="AB352" s="15">
        <v>2988.722</v>
      </c>
      <c r="AC352" s="9">
        <f t="shared" si="28"/>
        <v>40056.512</v>
      </c>
      <c r="AD352" s="15"/>
      <c r="AE352" s="9"/>
      <c r="AF352" s="9">
        <f t="shared" si="29"/>
        <v>22953.49200000002</v>
      </c>
    </row>
    <row r="353" spans="1:32" ht="12.75">
      <c r="A353" s="7">
        <v>349</v>
      </c>
      <c r="B353" s="7" t="s">
        <v>325</v>
      </c>
      <c r="C353" s="15">
        <v>530.6</v>
      </c>
      <c r="D353" s="15">
        <v>62462.23</v>
      </c>
      <c r="E353" s="13">
        <v>13.08</v>
      </c>
      <c r="F353" s="13">
        <v>13.74</v>
      </c>
      <c r="G353" s="13"/>
      <c r="H353" s="13"/>
      <c r="I353" s="13">
        <v>1.16</v>
      </c>
      <c r="J353" s="13">
        <v>1.2</v>
      </c>
      <c r="K353" s="13">
        <v>2.36</v>
      </c>
      <c r="L353" s="13">
        <v>2.48</v>
      </c>
      <c r="M353" s="13">
        <f t="shared" si="25"/>
        <v>117.72000000000003</v>
      </c>
      <c r="N353" s="13">
        <f t="shared" si="26"/>
        <v>62462.23200000002</v>
      </c>
      <c r="O353" s="13"/>
      <c r="P353" s="8">
        <f t="shared" si="27"/>
        <v>62462.23200000002</v>
      </c>
      <c r="Q353" s="13">
        <v>2671.16</v>
      </c>
      <c r="R353" s="13">
        <v>11422.68</v>
      </c>
      <c r="S353" s="15">
        <v>4371.89</v>
      </c>
      <c r="T353" s="15">
        <v>2650.14</v>
      </c>
      <c r="U353" s="15">
        <v>2650.14</v>
      </c>
      <c r="V353" s="15">
        <v>3083.27</v>
      </c>
      <c r="W353" s="15">
        <v>2761.57</v>
      </c>
      <c r="X353" s="15">
        <v>3684.14</v>
      </c>
      <c r="Y353" s="15">
        <v>2761.57</v>
      </c>
      <c r="Z353" s="15">
        <v>3938.64</v>
      </c>
      <c r="AA353" s="15">
        <v>3267.6</v>
      </c>
      <c r="AB353" s="15">
        <v>3628.556</v>
      </c>
      <c r="AC353" s="9">
        <f t="shared" si="28"/>
        <v>46891.35599999999</v>
      </c>
      <c r="AD353" s="15"/>
      <c r="AE353" s="9"/>
      <c r="AF353" s="9">
        <f t="shared" si="29"/>
        <v>15570.876000000026</v>
      </c>
    </row>
    <row r="354" spans="1:32" ht="12.75">
      <c r="A354" s="7">
        <v>350</v>
      </c>
      <c r="B354" s="7" t="s">
        <v>326</v>
      </c>
      <c r="C354" s="15">
        <v>528.8</v>
      </c>
      <c r="D354" s="15">
        <v>74846.35</v>
      </c>
      <c r="E354" s="13">
        <v>15.01</v>
      </c>
      <c r="F354" s="13">
        <v>15.78</v>
      </c>
      <c r="G354" s="13"/>
      <c r="H354" s="13"/>
      <c r="I354" s="13">
        <v>1.16</v>
      </c>
      <c r="J354" s="13">
        <v>1.2</v>
      </c>
      <c r="K354" s="13">
        <v>2.36</v>
      </c>
      <c r="L354" s="13">
        <v>2.48</v>
      </c>
      <c r="M354" s="13">
        <f t="shared" si="25"/>
        <v>141.54000000000002</v>
      </c>
      <c r="N354" s="13">
        <f t="shared" si="26"/>
        <v>74846.352</v>
      </c>
      <c r="O354" s="13"/>
      <c r="P354" s="8">
        <f t="shared" si="27"/>
        <v>74846.352</v>
      </c>
      <c r="Q354" s="13">
        <v>3522.8</v>
      </c>
      <c r="R354" s="13">
        <v>4081.07</v>
      </c>
      <c r="S354" s="15">
        <v>2877.66</v>
      </c>
      <c r="T354" s="15">
        <v>3251.78</v>
      </c>
      <c r="U354" s="15">
        <v>3251.78</v>
      </c>
      <c r="V354" s="15">
        <v>3684.91</v>
      </c>
      <c r="W354" s="15">
        <v>3652.84</v>
      </c>
      <c r="X354" s="15">
        <v>4329.4</v>
      </c>
      <c r="Y354" s="15">
        <v>3406.83</v>
      </c>
      <c r="Z354" s="15">
        <v>4583.9</v>
      </c>
      <c r="AA354" s="15">
        <v>3912.86</v>
      </c>
      <c r="AB354" s="15">
        <v>2953.778</v>
      </c>
      <c r="AC354" s="9">
        <f t="shared" si="28"/>
        <v>43509.608</v>
      </c>
      <c r="AD354" s="15"/>
      <c r="AE354" s="9"/>
      <c r="AF354" s="9">
        <f t="shared" si="29"/>
        <v>31336.744</v>
      </c>
    </row>
    <row r="355" spans="1:32" ht="12.75">
      <c r="A355" s="7">
        <v>351</v>
      </c>
      <c r="B355" s="7" t="s">
        <v>327</v>
      </c>
      <c r="C355" s="15">
        <v>400.4</v>
      </c>
      <c r="D355" s="15">
        <v>47135.09</v>
      </c>
      <c r="E355" s="13">
        <v>13.08</v>
      </c>
      <c r="F355" s="13">
        <v>13.74</v>
      </c>
      <c r="G355" s="13"/>
      <c r="H355" s="13"/>
      <c r="I355" s="13">
        <v>1.16</v>
      </c>
      <c r="J355" s="13">
        <v>1.2</v>
      </c>
      <c r="K355" s="13">
        <v>2.36</v>
      </c>
      <c r="L355" s="13">
        <v>2.48</v>
      </c>
      <c r="M355" s="13">
        <f t="shared" si="25"/>
        <v>117.72000000000003</v>
      </c>
      <c r="N355" s="13">
        <f t="shared" si="26"/>
        <v>47135.08800000001</v>
      </c>
      <c r="O355" s="13"/>
      <c r="P355" s="8">
        <f t="shared" si="27"/>
        <v>47135.08800000001</v>
      </c>
      <c r="Q355" s="13">
        <v>1994.62</v>
      </c>
      <c r="R355" s="13">
        <v>2552.89</v>
      </c>
      <c r="S355" s="15">
        <v>1490.72</v>
      </c>
      <c r="T355" s="15">
        <v>1973.6</v>
      </c>
      <c r="U355" s="15">
        <v>1973.6</v>
      </c>
      <c r="V355" s="15">
        <v>2624.45</v>
      </c>
      <c r="W355" s="15">
        <v>2972.38</v>
      </c>
      <c r="X355" s="15">
        <v>2908.06</v>
      </c>
      <c r="Y355" s="15">
        <v>2057.68</v>
      </c>
      <c r="Z355" s="15">
        <v>2531.33</v>
      </c>
      <c r="AA355" s="15">
        <v>1827.91</v>
      </c>
      <c r="AB355" s="15">
        <v>2419.634</v>
      </c>
      <c r="AC355" s="9">
        <f t="shared" si="28"/>
        <v>27326.874000000003</v>
      </c>
      <c r="AD355" s="15"/>
      <c r="AE355" s="9"/>
      <c r="AF355" s="9">
        <f t="shared" si="29"/>
        <v>19808.214000000007</v>
      </c>
    </row>
    <row r="356" spans="1:32" ht="12.75">
      <c r="A356" s="7">
        <v>352</v>
      </c>
      <c r="B356" s="7" t="s">
        <v>320</v>
      </c>
      <c r="C356" s="15">
        <v>5955.7</v>
      </c>
      <c r="D356" s="15">
        <v>782578.98</v>
      </c>
      <c r="E356" s="13">
        <v>14.19</v>
      </c>
      <c r="F356" s="13">
        <v>14.91</v>
      </c>
      <c r="G356" s="13"/>
      <c r="H356" s="13"/>
      <c r="I356" s="13">
        <v>1.16</v>
      </c>
      <c r="J356" s="13">
        <v>1.2</v>
      </c>
      <c r="K356" s="13">
        <v>2.36</v>
      </c>
      <c r="L356" s="13">
        <v>2.48</v>
      </c>
      <c r="M356" s="13">
        <f t="shared" si="25"/>
        <v>131.40000000000003</v>
      </c>
      <c r="N356" s="13">
        <f t="shared" si="26"/>
        <v>782578.9800000002</v>
      </c>
      <c r="O356" s="13"/>
      <c r="P356" s="8">
        <f t="shared" si="27"/>
        <v>782578.9800000002</v>
      </c>
      <c r="Q356" s="13">
        <v>34261.57</v>
      </c>
      <c r="R356" s="13">
        <v>56444.945</v>
      </c>
      <c r="S356" s="15">
        <v>69037.845</v>
      </c>
      <c r="T356" s="15">
        <v>40516.88</v>
      </c>
      <c r="U356" s="15">
        <v>43113.86</v>
      </c>
      <c r="V356" s="15">
        <v>44242.95</v>
      </c>
      <c r="W356" s="15">
        <v>44070.94</v>
      </c>
      <c r="X356" s="15">
        <v>90315.89</v>
      </c>
      <c r="Y356" s="15">
        <v>34553.65</v>
      </c>
      <c r="Z356" s="15">
        <v>28586.02</v>
      </c>
      <c r="AA356" s="15">
        <v>35602.64</v>
      </c>
      <c r="AB356" s="15">
        <v>59954.942</v>
      </c>
      <c r="AC356" s="9">
        <f t="shared" si="28"/>
        <v>580702.1320000001</v>
      </c>
      <c r="AD356" s="15"/>
      <c r="AE356" s="9"/>
      <c r="AF356" s="9">
        <f t="shared" si="29"/>
        <v>201876.84800000011</v>
      </c>
    </row>
    <row r="357" spans="1:32" ht="12.75">
      <c r="A357" s="7">
        <v>353</v>
      </c>
      <c r="B357" s="7" t="s">
        <v>337</v>
      </c>
      <c r="C357" s="15">
        <v>3834.5</v>
      </c>
      <c r="D357" s="15">
        <v>443762.96</v>
      </c>
      <c r="E357" s="13">
        <v>14.25</v>
      </c>
      <c r="F357" s="13">
        <v>14.97</v>
      </c>
      <c r="G357" s="13"/>
      <c r="H357" s="13"/>
      <c r="I357" s="13">
        <v>1.16</v>
      </c>
      <c r="J357" s="13">
        <v>1.2</v>
      </c>
      <c r="K357" s="13">
        <v>2.36</v>
      </c>
      <c r="L357" s="13">
        <v>2.48</v>
      </c>
      <c r="M357" s="13">
        <f t="shared" si="25"/>
        <v>132.12</v>
      </c>
      <c r="N357" s="13">
        <f t="shared" si="26"/>
        <v>506614.14</v>
      </c>
      <c r="O357" s="13">
        <v>62851.18</v>
      </c>
      <c r="P357" s="8">
        <f t="shared" si="27"/>
        <v>443762.96</v>
      </c>
      <c r="Q357" s="13">
        <v>49119.44</v>
      </c>
      <c r="R357" s="13">
        <v>19860.315</v>
      </c>
      <c r="S357" s="15">
        <v>36725.115</v>
      </c>
      <c r="T357" s="15">
        <v>38431.98</v>
      </c>
      <c r="U357" s="15">
        <v>33455.28</v>
      </c>
      <c r="V357" s="15">
        <v>39552.95</v>
      </c>
      <c r="W357" s="15">
        <v>63130.74</v>
      </c>
      <c r="X357" s="15">
        <v>27640.82</v>
      </c>
      <c r="Y357" s="15">
        <v>70028.72</v>
      </c>
      <c r="Z357" s="15">
        <v>66766.45</v>
      </c>
      <c r="AA357" s="15">
        <v>73592.98</v>
      </c>
      <c r="AB357" s="15">
        <v>34946.27</v>
      </c>
      <c r="AC357" s="9">
        <f t="shared" si="28"/>
        <v>553251.0599999999</v>
      </c>
      <c r="AD357" s="15">
        <f>140</f>
        <v>140</v>
      </c>
      <c r="AE357" s="9">
        <v>1851.68</v>
      </c>
      <c r="AF357" s="9">
        <f t="shared" si="29"/>
        <v>-111479.77999999991</v>
      </c>
    </row>
    <row r="358" spans="1:32" ht="12.75">
      <c r="A358" s="7">
        <v>354</v>
      </c>
      <c r="B358" s="7" t="s">
        <v>338</v>
      </c>
      <c r="C358" s="15">
        <v>514.4</v>
      </c>
      <c r="D358" s="15">
        <v>55269.66</v>
      </c>
      <c r="E358" s="13">
        <v>12.33</v>
      </c>
      <c r="F358" s="13">
        <v>12.95</v>
      </c>
      <c r="G358" s="13"/>
      <c r="H358" s="13"/>
      <c r="I358" s="13">
        <v>1.16</v>
      </c>
      <c r="J358" s="13">
        <v>1.2</v>
      </c>
      <c r="K358" s="13">
        <v>2.36</v>
      </c>
      <c r="L358" s="13">
        <v>2.48</v>
      </c>
      <c r="M358" s="13">
        <f t="shared" si="25"/>
        <v>108.48000000000002</v>
      </c>
      <c r="N358" s="13">
        <f t="shared" si="26"/>
        <v>55802.11200000001</v>
      </c>
      <c r="O358" s="13">
        <v>532.45</v>
      </c>
      <c r="P358" s="8">
        <f t="shared" si="27"/>
        <v>55269.66200000001</v>
      </c>
      <c r="Q358" s="13">
        <v>3658.23</v>
      </c>
      <c r="R358" s="13">
        <v>2194.13</v>
      </c>
      <c r="S358" s="15">
        <v>2194.13</v>
      </c>
      <c r="T358" s="15">
        <v>3966.9</v>
      </c>
      <c r="U358" s="15">
        <v>2194.13</v>
      </c>
      <c r="V358" s="15">
        <v>11451.52</v>
      </c>
      <c r="W358" s="15">
        <v>2302.15</v>
      </c>
      <c r="X358" s="15">
        <v>2778.59</v>
      </c>
      <c r="Y358" s="15">
        <v>3264.97</v>
      </c>
      <c r="Z358" s="15">
        <v>9073.15</v>
      </c>
      <c r="AA358" s="15">
        <v>3384.24</v>
      </c>
      <c r="AB358" s="15">
        <v>3578.334</v>
      </c>
      <c r="AC358" s="9">
        <f t="shared" si="28"/>
        <v>50040.474</v>
      </c>
      <c r="AD358" s="15"/>
      <c r="AE358" s="9"/>
      <c r="AF358" s="9">
        <f t="shared" si="29"/>
        <v>5229.188000000009</v>
      </c>
    </row>
    <row r="359" spans="1:32" ht="12.75">
      <c r="A359" s="7">
        <v>355</v>
      </c>
      <c r="B359" s="7" t="s">
        <v>339</v>
      </c>
      <c r="C359" s="15">
        <v>510.7</v>
      </c>
      <c r="D359" s="15">
        <v>55400.74</v>
      </c>
      <c r="E359" s="13">
        <v>12.33</v>
      </c>
      <c r="F359" s="13">
        <v>12.95</v>
      </c>
      <c r="G359" s="13"/>
      <c r="H359" s="13"/>
      <c r="I359" s="13">
        <v>1.16</v>
      </c>
      <c r="J359" s="13">
        <v>1.2</v>
      </c>
      <c r="K359" s="13">
        <v>2.36</v>
      </c>
      <c r="L359" s="13">
        <v>2.48</v>
      </c>
      <c r="M359" s="13">
        <f t="shared" si="25"/>
        <v>108.48000000000002</v>
      </c>
      <c r="N359" s="13">
        <f t="shared" si="26"/>
        <v>55400.736000000004</v>
      </c>
      <c r="O359" s="13"/>
      <c r="P359" s="8">
        <f t="shared" si="27"/>
        <v>55400.736000000004</v>
      </c>
      <c r="Q359" s="13">
        <v>2179.52</v>
      </c>
      <c r="R359" s="13">
        <v>2179.515</v>
      </c>
      <c r="S359" s="15">
        <v>2179.515</v>
      </c>
      <c r="T359" s="15">
        <v>2179.52</v>
      </c>
      <c r="U359" s="15">
        <v>2179.52</v>
      </c>
      <c r="V359" s="15">
        <v>11436.91</v>
      </c>
      <c r="W359" s="15">
        <v>2286.76</v>
      </c>
      <c r="X359" s="15">
        <v>2763.2</v>
      </c>
      <c r="Y359" s="15">
        <v>3249.58</v>
      </c>
      <c r="Z359" s="15">
        <v>2286.76</v>
      </c>
      <c r="AA359" s="15">
        <v>3368.85</v>
      </c>
      <c r="AB359" s="15">
        <v>3562.942</v>
      </c>
      <c r="AC359" s="9">
        <f t="shared" si="28"/>
        <v>39852.592000000004</v>
      </c>
      <c r="AD359" s="15"/>
      <c r="AE359" s="9"/>
      <c r="AF359" s="9">
        <f t="shared" si="29"/>
        <v>15548.144</v>
      </c>
    </row>
    <row r="360" spans="1:32" ht="12.75">
      <c r="A360" s="7">
        <v>356</v>
      </c>
      <c r="B360" s="7" t="s">
        <v>340</v>
      </c>
      <c r="C360" s="15">
        <v>479.7</v>
      </c>
      <c r="D360" s="15">
        <v>36236.54</v>
      </c>
      <c r="E360" s="13">
        <v>12.8</v>
      </c>
      <c r="F360" s="13">
        <v>13.51</v>
      </c>
      <c r="G360" s="13">
        <v>3.14</v>
      </c>
      <c r="H360" s="13">
        <v>3.38</v>
      </c>
      <c r="I360" s="13">
        <v>1.16</v>
      </c>
      <c r="J360" s="13">
        <v>1.2</v>
      </c>
      <c r="K360" s="13">
        <v>2.36</v>
      </c>
      <c r="L360" s="13">
        <v>2.48</v>
      </c>
      <c r="M360" s="13">
        <f t="shared" si="25"/>
        <v>75.54000000000002</v>
      </c>
      <c r="N360" s="13">
        <f t="shared" si="26"/>
        <v>36236.53800000001</v>
      </c>
      <c r="O360" s="13"/>
      <c r="P360" s="8">
        <f t="shared" si="27"/>
        <v>36236.53800000001</v>
      </c>
      <c r="Q360" s="13">
        <v>3410.41</v>
      </c>
      <c r="R360" s="13">
        <v>1001.725</v>
      </c>
      <c r="S360" s="15">
        <v>1001.725</v>
      </c>
      <c r="T360" s="15">
        <v>1001.73</v>
      </c>
      <c r="U360" s="15">
        <v>1001.73</v>
      </c>
      <c r="V360" s="15">
        <v>4464.54</v>
      </c>
      <c r="W360" s="15">
        <v>1044.9</v>
      </c>
      <c r="X360" s="15">
        <v>1521.34</v>
      </c>
      <c r="Y360" s="15">
        <v>11679.55</v>
      </c>
      <c r="Z360" s="15">
        <v>1044.9</v>
      </c>
      <c r="AA360" s="15">
        <v>4017.13</v>
      </c>
      <c r="AB360" s="15">
        <v>2321.078</v>
      </c>
      <c r="AC360" s="9">
        <f t="shared" si="28"/>
        <v>33510.758</v>
      </c>
      <c r="AD360" s="15"/>
      <c r="AE360" s="9"/>
      <c r="AF360" s="9">
        <f t="shared" si="29"/>
        <v>2725.780000000006</v>
      </c>
    </row>
    <row r="361" spans="1:32" ht="12.75">
      <c r="A361" s="7">
        <v>357</v>
      </c>
      <c r="B361" s="7" t="s">
        <v>341</v>
      </c>
      <c r="C361" s="15">
        <v>478.9</v>
      </c>
      <c r="D361" s="15">
        <v>30838.72</v>
      </c>
      <c r="E361" s="13">
        <v>12.8</v>
      </c>
      <c r="F361" s="13">
        <v>13.51</v>
      </c>
      <c r="G361" s="13">
        <v>3.14</v>
      </c>
      <c r="H361" s="13">
        <v>3.38</v>
      </c>
      <c r="I361" s="13">
        <v>1.16</v>
      </c>
      <c r="J361" s="13">
        <v>1.2</v>
      </c>
      <c r="K361" s="13">
        <v>2.36</v>
      </c>
      <c r="L361" s="13">
        <v>2.48</v>
      </c>
      <c r="M361" s="13">
        <f t="shared" si="25"/>
        <v>75.54000000000002</v>
      </c>
      <c r="N361" s="13">
        <f t="shared" si="26"/>
        <v>36176.10600000001</v>
      </c>
      <c r="O361" s="13">
        <v>5337.39</v>
      </c>
      <c r="P361" s="8">
        <f t="shared" si="27"/>
        <v>30838.716000000008</v>
      </c>
      <c r="Q361" s="13">
        <v>1000.33</v>
      </c>
      <c r="R361" s="13">
        <v>1000.325</v>
      </c>
      <c r="S361" s="15">
        <v>1000.325</v>
      </c>
      <c r="T361" s="15">
        <v>1000.33</v>
      </c>
      <c r="U361" s="15">
        <v>1000.33</v>
      </c>
      <c r="V361" s="15">
        <v>1361.27</v>
      </c>
      <c r="W361" s="15">
        <v>1043.43</v>
      </c>
      <c r="X361" s="15">
        <v>1519.87</v>
      </c>
      <c r="Y361" s="15">
        <v>2006.25</v>
      </c>
      <c r="Z361" s="15">
        <v>5651.04</v>
      </c>
      <c r="AA361" s="15">
        <v>4015.66</v>
      </c>
      <c r="AB361" s="15">
        <v>4134.566</v>
      </c>
      <c r="AC361" s="9">
        <f t="shared" si="28"/>
        <v>24733.726</v>
      </c>
      <c r="AD361" s="15"/>
      <c r="AE361" s="9"/>
      <c r="AF361" s="9">
        <f t="shared" si="29"/>
        <v>6104.990000000009</v>
      </c>
    </row>
    <row r="362" spans="1:32" ht="12.75">
      <c r="A362" s="7">
        <v>358</v>
      </c>
      <c r="B362" s="7" t="s">
        <v>342</v>
      </c>
      <c r="C362" s="15">
        <v>3499.9</v>
      </c>
      <c r="D362" s="15">
        <v>456531.02</v>
      </c>
      <c r="E362" s="13">
        <v>14.49</v>
      </c>
      <c r="F362" s="13">
        <v>15.22</v>
      </c>
      <c r="G362" s="13"/>
      <c r="H362" s="13"/>
      <c r="I362" s="13">
        <v>1.16</v>
      </c>
      <c r="J362" s="13">
        <v>1.2</v>
      </c>
      <c r="K362" s="13">
        <v>2.36</v>
      </c>
      <c r="L362" s="13">
        <v>2.48</v>
      </c>
      <c r="M362" s="13">
        <f t="shared" si="25"/>
        <v>135.06</v>
      </c>
      <c r="N362" s="13">
        <f t="shared" si="26"/>
        <v>472696.494</v>
      </c>
      <c r="O362" s="13">
        <v>16165.47</v>
      </c>
      <c r="P362" s="8">
        <f t="shared" si="27"/>
        <v>456531.02400000003</v>
      </c>
      <c r="Q362" s="13">
        <v>28023.33</v>
      </c>
      <c r="R362" s="13">
        <v>36576.425</v>
      </c>
      <c r="S362" s="15">
        <v>40101.085</v>
      </c>
      <c r="T362" s="15">
        <v>26125.74</v>
      </c>
      <c r="U362" s="15">
        <v>25202.71</v>
      </c>
      <c r="V362" s="15">
        <v>38432.78</v>
      </c>
      <c r="W362" s="15">
        <v>85183.27</v>
      </c>
      <c r="X362" s="15">
        <v>22782.82</v>
      </c>
      <c r="Y362" s="15">
        <v>20810.21</v>
      </c>
      <c r="Z362" s="15">
        <v>17731.43</v>
      </c>
      <c r="AA362" s="15">
        <v>21742.51</v>
      </c>
      <c r="AB362" s="15">
        <v>92340.064</v>
      </c>
      <c r="AC362" s="9">
        <f t="shared" si="28"/>
        <v>455052.37400000007</v>
      </c>
      <c r="AD362" s="15"/>
      <c r="AE362" s="9"/>
      <c r="AF362" s="9">
        <f t="shared" si="29"/>
        <v>1478.649999999965</v>
      </c>
    </row>
    <row r="363" spans="1:32" ht="12.75">
      <c r="A363" s="7">
        <v>359</v>
      </c>
      <c r="B363" s="7" t="s">
        <v>356</v>
      </c>
      <c r="C363" s="15">
        <v>643.2</v>
      </c>
      <c r="D363" s="15">
        <v>89842.18</v>
      </c>
      <c r="E363" s="13">
        <v>14.86</v>
      </c>
      <c r="F363" s="13">
        <v>15.62</v>
      </c>
      <c r="G363" s="13"/>
      <c r="H363" s="13"/>
      <c r="I363" s="13">
        <v>1.16</v>
      </c>
      <c r="J363" s="13">
        <v>1.2</v>
      </c>
      <c r="K363" s="13">
        <v>2.36</v>
      </c>
      <c r="L363" s="13">
        <v>2.48</v>
      </c>
      <c r="M363" s="13">
        <f t="shared" si="25"/>
        <v>139.68</v>
      </c>
      <c r="N363" s="13">
        <f t="shared" si="26"/>
        <v>89842.176</v>
      </c>
      <c r="O363" s="13"/>
      <c r="P363" s="8">
        <f t="shared" si="27"/>
        <v>89842.176</v>
      </c>
      <c r="Q363" s="13">
        <v>4912.57</v>
      </c>
      <c r="R363" s="13">
        <v>3723.89</v>
      </c>
      <c r="S363" s="15">
        <v>3723.9</v>
      </c>
      <c r="T363" s="15">
        <v>5830.29</v>
      </c>
      <c r="U363" s="15">
        <v>7039.56</v>
      </c>
      <c r="V363" s="15">
        <v>4645.5</v>
      </c>
      <c r="W363" s="15">
        <v>4391.44</v>
      </c>
      <c r="X363" s="15">
        <v>5671.04</v>
      </c>
      <c r="Y363" s="15">
        <v>5009.36</v>
      </c>
      <c r="Z363" s="15">
        <v>5216.79</v>
      </c>
      <c r="AA363" s="15">
        <v>4582.57</v>
      </c>
      <c r="AB363" s="15">
        <v>5525.022</v>
      </c>
      <c r="AC363" s="9">
        <f t="shared" si="28"/>
        <v>60271.932</v>
      </c>
      <c r="AD363" s="15"/>
      <c r="AE363" s="9"/>
      <c r="AF363" s="9">
        <f t="shared" si="29"/>
        <v>29570.244000000006</v>
      </c>
    </row>
    <row r="364" spans="1:32" ht="12.75">
      <c r="A364" s="7">
        <v>360</v>
      </c>
      <c r="B364" s="7" t="s">
        <v>357</v>
      </c>
      <c r="C364" s="15">
        <v>403.4</v>
      </c>
      <c r="D364" s="15">
        <v>13673.33</v>
      </c>
      <c r="E364" s="13">
        <v>13.08</v>
      </c>
      <c r="F364" s="13">
        <v>13.74</v>
      </c>
      <c r="G364" s="13"/>
      <c r="H364" s="13"/>
      <c r="I364" s="13">
        <v>1.16</v>
      </c>
      <c r="J364" s="13">
        <v>1.2</v>
      </c>
      <c r="K364" s="13">
        <v>2.36</v>
      </c>
      <c r="L364" s="13">
        <v>2.48</v>
      </c>
      <c r="M364" s="13">
        <f t="shared" si="25"/>
        <v>117.72000000000003</v>
      </c>
      <c r="N364" s="13">
        <f t="shared" si="26"/>
        <v>47488.24800000001</v>
      </c>
      <c r="O364" s="13">
        <v>33814.92</v>
      </c>
      <c r="P364" s="8">
        <f t="shared" si="27"/>
        <v>13673.328000000009</v>
      </c>
      <c r="Q364" s="13">
        <v>1844.22</v>
      </c>
      <c r="R364" s="13">
        <v>1593.43</v>
      </c>
      <c r="S364" s="15">
        <v>1823.2</v>
      </c>
      <c r="T364" s="15">
        <v>1750.76</v>
      </c>
      <c r="U364" s="15">
        <v>2080.89</v>
      </c>
      <c r="V364" s="15">
        <v>4214.49</v>
      </c>
      <c r="W364" s="15">
        <v>1907.91</v>
      </c>
      <c r="X364" s="15">
        <v>3092.54</v>
      </c>
      <c r="Y364" s="15">
        <v>2525.83</v>
      </c>
      <c r="Z364" s="15">
        <v>2733.26</v>
      </c>
      <c r="AA364" s="15">
        <v>2099.04</v>
      </c>
      <c r="AB364" s="15">
        <v>2682.654</v>
      </c>
      <c r="AC364" s="9">
        <f t="shared" si="28"/>
        <v>28348.224</v>
      </c>
      <c r="AD364" s="15"/>
      <c r="AE364" s="9"/>
      <c r="AF364" s="9">
        <f t="shared" si="29"/>
        <v>-14674.89599999999</v>
      </c>
    </row>
    <row r="365" spans="1:32" ht="12.75">
      <c r="A365" s="7">
        <v>361</v>
      </c>
      <c r="B365" s="7" t="s">
        <v>346</v>
      </c>
      <c r="C365" s="15">
        <v>479.8</v>
      </c>
      <c r="D365" s="15">
        <v>20818.51</v>
      </c>
      <c r="E365" s="13">
        <v>12.8</v>
      </c>
      <c r="F365" s="13">
        <v>13.51</v>
      </c>
      <c r="G365" s="13">
        <v>3.14</v>
      </c>
      <c r="H365" s="13">
        <v>3.38</v>
      </c>
      <c r="I365" s="13">
        <v>1.16</v>
      </c>
      <c r="J365" s="13">
        <v>1.2</v>
      </c>
      <c r="K365" s="13">
        <v>2.36</v>
      </c>
      <c r="L365" s="13">
        <v>2.48</v>
      </c>
      <c r="M365" s="13">
        <f t="shared" si="25"/>
        <v>75.54000000000002</v>
      </c>
      <c r="N365" s="13">
        <f t="shared" si="26"/>
        <v>36244.09200000001</v>
      </c>
      <c r="O365" s="13">
        <v>15425.58</v>
      </c>
      <c r="P365" s="8">
        <f t="shared" si="27"/>
        <v>20818.51200000001</v>
      </c>
      <c r="Q365" s="13">
        <v>1001.9</v>
      </c>
      <c r="R365" s="13">
        <v>1001.9</v>
      </c>
      <c r="S365" s="15">
        <v>1001.9</v>
      </c>
      <c r="T365" s="15">
        <v>1001.9</v>
      </c>
      <c r="U365" s="15">
        <v>1001.9</v>
      </c>
      <c r="V365" s="15">
        <v>1362.84</v>
      </c>
      <c r="W365" s="15">
        <v>1045.08</v>
      </c>
      <c r="X365" s="15">
        <v>1521.52</v>
      </c>
      <c r="Y365" s="15">
        <v>2007.9</v>
      </c>
      <c r="Z365" s="15">
        <v>1045.08</v>
      </c>
      <c r="AA365" s="15">
        <v>4017.31</v>
      </c>
      <c r="AB365" s="15">
        <v>2321.262</v>
      </c>
      <c r="AC365" s="9">
        <f t="shared" si="28"/>
        <v>18330.492</v>
      </c>
      <c r="AD365" s="15"/>
      <c r="AE365" s="9"/>
      <c r="AF365" s="9">
        <f t="shared" si="29"/>
        <v>2488.0200000000114</v>
      </c>
    </row>
    <row r="366" spans="1:32" ht="12.75">
      <c r="A366" s="7">
        <v>362</v>
      </c>
      <c r="B366" s="7" t="s">
        <v>343</v>
      </c>
      <c r="C366" s="15">
        <v>368.3</v>
      </c>
      <c r="D366" s="15">
        <v>28329.64</v>
      </c>
      <c r="E366" s="13">
        <v>9.76</v>
      </c>
      <c r="F366" s="13">
        <v>10.26</v>
      </c>
      <c r="G366" s="13"/>
      <c r="H366" s="13"/>
      <c r="I366" s="13">
        <v>1.16</v>
      </c>
      <c r="J366" s="13">
        <v>1.2</v>
      </c>
      <c r="K366" s="13">
        <v>2.36</v>
      </c>
      <c r="L366" s="13">
        <v>2.48</v>
      </c>
      <c r="M366" s="13">
        <f t="shared" si="25"/>
        <v>76.92000000000002</v>
      </c>
      <c r="N366" s="13">
        <f t="shared" si="26"/>
        <v>28329.636000000006</v>
      </c>
      <c r="O366" s="13"/>
      <c r="P366" s="8">
        <f t="shared" si="27"/>
        <v>28329.636000000006</v>
      </c>
      <c r="Q366" s="13">
        <v>1816.88</v>
      </c>
      <c r="R366" s="13">
        <v>644.525</v>
      </c>
      <c r="S366" s="15">
        <v>644.525</v>
      </c>
      <c r="T366" s="15">
        <v>644.53</v>
      </c>
      <c r="U366" s="15">
        <v>644.53</v>
      </c>
      <c r="V366" s="15">
        <v>1077.66</v>
      </c>
      <c r="W366" s="15">
        <v>677.67</v>
      </c>
      <c r="X366" s="15">
        <v>1226.3</v>
      </c>
      <c r="Y366" s="15">
        <v>677.67</v>
      </c>
      <c r="Z366" s="15">
        <v>677.67</v>
      </c>
      <c r="AA366" s="15">
        <v>677.67</v>
      </c>
      <c r="AB366" s="15">
        <v>1056.432</v>
      </c>
      <c r="AC366" s="9">
        <f t="shared" si="28"/>
        <v>10466.062</v>
      </c>
      <c r="AD366" s="15"/>
      <c r="AE366" s="9"/>
      <c r="AF366" s="9">
        <f t="shared" si="29"/>
        <v>17863.574000000008</v>
      </c>
    </row>
    <row r="367" spans="1:32" ht="12.75">
      <c r="A367" s="7">
        <v>363</v>
      </c>
      <c r="B367" s="7" t="s">
        <v>344</v>
      </c>
      <c r="C367" s="15">
        <v>353.7</v>
      </c>
      <c r="D367" s="15">
        <v>26506.28</v>
      </c>
      <c r="E367" s="13">
        <v>9.61</v>
      </c>
      <c r="F367" s="13">
        <v>10.08</v>
      </c>
      <c r="G367" s="13"/>
      <c r="H367" s="13"/>
      <c r="I367" s="13">
        <v>1.16</v>
      </c>
      <c r="J367" s="13">
        <v>1.2</v>
      </c>
      <c r="K367" s="13">
        <v>2.36</v>
      </c>
      <c r="L367" s="13">
        <v>2.48</v>
      </c>
      <c r="M367" s="13">
        <f t="shared" si="25"/>
        <v>74.94</v>
      </c>
      <c r="N367" s="13">
        <f t="shared" si="26"/>
        <v>26506.278</v>
      </c>
      <c r="O367" s="13"/>
      <c r="P367" s="8">
        <f t="shared" si="27"/>
        <v>26506.278</v>
      </c>
      <c r="Q367" s="13">
        <v>1666.15</v>
      </c>
      <c r="R367" s="13">
        <v>781.225</v>
      </c>
      <c r="S367" s="15">
        <v>781.225</v>
      </c>
      <c r="T367" s="15">
        <v>781.23</v>
      </c>
      <c r="U367" s="15">
        <v>1765.98</v>
      </c>
      <c r="V367" s="15">
        <v>1142.17</v>
      </c>
      <c r="W367" s="15">
        <v>813.06</v>
      </c>
      <c r="X367" s="15">
        <v>1289.5</v>
      </c>
      <c r="Y367" s="15">
        <v>813.06</v>
      </c>
      <c r="Z367" s="15">
        <v>813.06</v>
      </c>
      <c r="AA367" s="15">
        <v>813.06</v>
      </c>
      <c r="AB367" s="15">
        <v>813.058</v>
      </c>
      <c r="AC367" s="9">
        <f t="shared" si="28"/>
        <v>12272.777999999998</v>
      </c>
      <c r="AD367" s="15"/>
      <c r="AE367" s="9"/>
      <c r="AF367" s="9">
        <f t="shared" si="29"/>
        <v>14233.5</v>
      </c>
    </row>
    <row r="368" spans="1:32" ht="12.75">
      <c r="A368" s="7">
        <v>364</v>
      </c>
      <c r="B368" s="7" t="s">
        <v>345</v>
      </c>
      <c r="C368" s="15">
        <v>53.2</v>
      </c>
      <c r="D368" s="15">
        <v>3986.81</v>
      </c>
      <c r="E368" s="13">
        <v>9.61</v>
      </c>
      <c r="F368" s="13">
        <v>10.08</v>
      </c>
      <c r="G368" s="13"/>
      <c r="H368" s="13"/>
      <c r="I368" s="13">
        <v>1.16</v>
      </c>
      <c r="J368" s="13">
        <v>1.2</v>
      </c>
      <c r="K368" s="13">
        <v>2.36</v>
      </c>
      <c r="L368" s="13">
        <v>2.48</v>
      </c>
      <c r="M368" s="13">
        <f t="shared" si="25"/>
        <v>74.94</v>
      </c>
      <c r="N368" s="13">
        <f t="shared" si="26"/>
        <v>3986.808</v>
      </c>
      <c r="O368" s="13"/>
      <c r="P368" s="8">
        <f t="shared" si="27"/>
        <v>3986.808</v>
      </c>
      <c r="Q368" s="13">
        <v>93.1</v>
      </c>
      <c r="R368" s="13">
        <v>93.1</v>
      </c>
      <c r="S368" s="15">
        <v>93.1</v>
      </c>
      <c r="T368" s="15">
        <v>93.1</v>
      </c>
      <c r="U368" s="15">
        <v>93.1</v>
      </c>
      <c r="V368" s="15">
        <v>310.1</v>
      </c>
      <c r="W368" s="15">
        <v>97.89</v>
      </c>
      <c r="X368" s="15">
        <v>429.95</v>
      </c>
      <c r="Y368" s="15">
        <v>97.89</v>
      </c>
      <c r="Z368" s="15">
        <v>97.89</v>
      </c>
      <c r="AA368" s="15">
        <v>97.89</v>
      </c>
      <c r="AB368" s="15">
        <v>97.888</v>
      </c>
      <c r="AC368" s="9">
        <f t="shared" si="28"/>
        <v>1694.9980000000003</v>
      </c>
      <c r="AD368" s="15"/>
      <c r="AE368" s="9"/>
      <c r="AF368" s="9">
        <f t="shared" si="29"/>
        <v>2291.8099999999995</v>
      </c>
    </row>
    <row r="369" spans="1:32" ht="12.75">
      <c r="A369" s="7">
        <v>365</v>
      </c>
      <c r="B369" s="7" t="s">
        <v>351</v>
      </c>
      <c r="C369" s="15">
        <v>911.6</v>
      </c>
      <c r="D369" s="15">
        <v>100745.25</v>
      </c>
      <c r="E369" s="13">
        <v>14.58</v>
      </c>
      <c r="F369" s="13">
        <v>15.32</v>
      </c>
      <c r="G369" s="13"/>
      <c r="H369" s="13"/>
      <c r="I369" s="13">
        <v>1.16</v>
      </c>
      <c r="J369" s="13">
        <v>1.2</v>
      </c>
      <c r="K369" s="13">
        <v>2.36</v>
      </c>
      <c r="L369" s="13">
        <v>2.48</v>
      </c>
      <c r="M369" s="13">
        <f t="shared" si="25"/>
        <v>136.2</v>
      </c>
      <c r="N369" s="13">
        <f t="shared" si="26"/>
        <v>124159.92</v>
      </c>
      <c r="O369" s="13">
        <v>23414.67</v>
      </c>
      <c r="P369" s="8">
        <f t="shared" si="27"/>
        <v>100745.25</v>
      </c>
      <c r="Q369" s="13">
        <v>5077.17</v>
      </c>
      <c r="R369" s="13">
        <v>3763.07</v>
      </c>
      <c r="S369" s="15">
        <v>3470.45</v>
      </c>
      <c r="T369" s="15">
        <v>7841.09</v>
      </c>
      <c r="U369" s="15">
        <v>4608.84</v>
      </c>
      <c r="V369" s="15">
        <v>7048.45</v>
      </c>
      <c r="W369" s="15">
        <v>10908.46</v>
      </c>
      <c r="X369" s="15">
        <v>6925.35</v>
      </c>
      <c r="Y369" s="15">
        <v>5981.21</v>
      </c>
      <c r="Z369" s="15">
        <v>13750.9</v>
      </c>
      <c r="AA369" s="15">
        <v>18525.43</v>
      </c>
      <c r="AB369" s="15">
        <v>4184.276</v>
      </c>
      <c r="AC369" s="9">
        <f t="shared" si="28"/>
        <v>92084.69599999998</v>
      </c>
      <c r="AD369" s="15"/>
      <c r="AE369" s="9"/>
      <c r="AF369" s="9">
        <f t="shared" si="29"/>
        <v>8660.554000000018</v>
      </c>
    </row>
    <row r="370" spans="1:32" ht="12.75">
      <c r="A370" s="7">
        <v>366</v>
      </c>
      <c r="B370" s="10" t="s">
        <v>347</v>
      </c>
      <c r="C370" s="15">
        <v>476.6</v>
      </c>
      <c r="D370" s="15">
        <v>10265.96</v>
      </c>
      <c r="E370" s="13">
        <v>5.27</v>
      </c>
      <c r="F370" s="13">
        <v>5.52</v>
      </c>
      <c r="G370" s="13"/>
      <c r="H370" s="13"/>
      <c r="I370" s="13">
        <v>1.16</v>
      </c>
      <c r="J370" s="13">
        <v>1.2</v>
      </c>
      <c r="K370" s="13">
        <v>2.36</v>
      </c>
      <c r="L370" s="13">
        <v>2.48</v>
      </c>
      <c r="M370" s="13">
        <f t="shared" si="25"/>
        <v>21.54</v>
      </c>
      <c r="N370" s="13">
        <f t="shared" si="26"/>
        <v>10265.964</v>
      </c>
      <c r="O370" s="13"/>
      <c r="P370" s="8">
        <f t="shared" si="27"/>
        <v>10265.964</v>
      </c>
      <c r="Q370" s="13">
        <v>834.05</v>
      </c>
      <c r="R370" s="13">
        <v>834.05</v>
      </c>
      <c r="S370" s="15">
        <v>834.05</v>
      </c>
      <c r="T370" s="15">
        <v>834.05</v>
      </c>
      <c r="U370" s="15">
        <v>834.05</v>
      </c>
      <c r="V370" s="15">
        <v>834.05</v>
      </c>
      <c r="W370" s="15">
        <v>876.94</v>
      </c>
      <c r="X370" s="15">
        <v>876.94</v>
      </c>
      <c r="Y370" s="15">
        <v>876.94</v>
      </c>
      <c r="Z370" s="15">
        <v>876.94</v>
      </c>
      <c r="AA370" s="15">
        <v>876.94</v>
      </c>
      <c r="AB370" s="15">
        <v>876.944</v>
      </c>
      <c r="AC370" s="9">
        <f t="shared" si="28"/>
        <v>10265.944000000001</v>
      </c>
      <c r="AD370" s="15"/>
      <c r="AE370" s="9"/>
      <c r="AF370" s="9">
        <f t="shared" si="29"/>
        <v>0.019999999998617568</v>
      </c>
    </row>
    <row r="371" spans="1:32" ht="12.75">
      <c r="A371" s="7">
        <v>367</v>
      </c>
      <c r="B371" s="10" t="s">
        <v>348</v>
      </c>
      <c r="C371" s="15">
        <v>481.1</v>
      </c>
      <c r="D371" s="15">
        <v>10362.89</v>
      </c>
      <c r="E371" s="13">
        <v>5.27</v>
      </c>
      <c r="F371" s="13">
        <v>5.52</v>
      </c>
      <c r="G371" s="13"/>
      <c r="H371" s="13"/>
      <c r="I371" s="13">
        <v>1.16</v>
      </c>
      <c r="J371" s="13">
        <v>1.2</v>
      </c>
      <c r="K371" s="13">
        <v>2.36</v>
      </c>
      <c r="L371" s="13">
        <v>2.48</v>
      </c>
      <c r="M371" s="13">
        <f t="shared" si="25"/>
        <v>21.54</v>
      </c>
      <c r="N371" s="13">
        <f t="shared" si="26"/>
        <v>10362.894</v>
      </c>
      <c r="O371" s="13"/>
      <c r="P371" s="8">
        <f t="shared" si="27"/>
        <v>10362.894</v>
      </c>
      <c r="Q371" s="13">
        <v>841.93</v>
      </c>
      <c r="R371" s="13">
        <v>841.925</v>
      </c>
      <c r="S371" s="15">
        <v>841.925</v>
      </c>
      <c r="T371" s="15">
        <v>841.93</v>
      </c>
      <c r="U371" s="15">
        <v>841.93</v>
      </c>
      <c r="V371" s="15">
        <v>841.93</v>
      </c>
      <c r="W371" s="15">
        <v>885.22</v>
      </c>
      <c r="X371" s="15">
        <v>885.22</v>
      </c>
      <c r="Y371" s="15">
        <v>885.22</v>
      </c>
      <c r="Z371" s="15">
        <v>885.22</v>
      </c>
      <c r="AA371" s="15">
        <v>885.22</v>
      </c>
      <c r="AB371" s="15">
        <v>885.224</v>
      </c>
      <c r="AC371" s="9">
        <f t="shared" si="28"/>
        <v>10362.894</v>
      </c>
      <c r="AD371" s="15"/>
      <c r="AE371" s="9"/>
      <c r="AF371" s="9">
        <f t="shared" si="29"/>
        <v>0</v>
      </c>
    </row>
    <row r="372" spans="1:32" ht="12.75">
      <c r="A372" s="7">
        <v>368</v>
      </c>
      <c r="B372" s="7" t="s">
        <v>350</v>
      </c>
      <c r="C372" s="15">
        <v>526.4</v>
      </c>
      <c r="D372" s="15">
        <v>57103.87</v>
      </c>
      <c r="E372" s="13">
        <v>12.33</v>
      </c>
      <c r="F372" s="13">
        <v>12.95</v>
      </c>
      <c r="G372" s="13"/>
      <c r="H372" s="13"/>
      <c r="I372" s="13">
        <v>1.16</v>
      </c>
      <c r="J372" s="13">
        <v>1.2</v>
      </c>
      <c r="K372" s="13">
        <v>2.36</v>
      </c>
      <c r="L372" s="13">
        <v>2.48</v>
      </c>
      <c r="M372" s="13">
        <f t="shared" si="25"/>
        <v>108.48000000000002</v>
      </c>
      <c r="N372" s="13">
        <f t="shared" si="26"/>
        <v>57103.87200000001</v>
      </c>
      <c r="O372" s="13"/>
      <c r="P372" s="8">
        <f t="shared" si="27"/>
        <v>57103.87200000001</v>
      </c>
      <c r="Q372" s="13">
        <v>2241.53</v>
      </c>
      <c r="R372" s="13">
        <v>2241.53</v>
      </c>
      <c r="S372" s="15">
        <v>2241.53</v>
      </c>
      <c r="T372" s="15">
        <v>2241.53</v>
      </c>
      <c r="U372" s="15">
        <v>2241.53</v>
      </c>
      <c r="V372" s="15">
        <v>2674.66</v>
      </c>
      <c r="W372" s="15">
        <v>2352.07</v>
      </c>
      <c r="X372" s="15">
        <v>2900.7</v>
      </c>
      <c r="Y372" s="15">
        <v>3314.89</v>
      </c>
      <c r="Z372" s="15">
        <v>2352.07</v>
      </c>
      <c r="AA372" s="15">
        <v>3434.16</v>
      </c>
      <c r="AB372" s="15">
        <v>3628.254</v>
      </c>
      <c r="AC372" s="9">
        <f t="shared" si="28"/>
        <v>31864.454</v>
      </c>
      <c r="AD372" s="15"/>
      <c r="AE372" s="9"/>
      <c r="AF372" s="9">
        <f t="shared" si="29"/>
        <v>25239.41800000001</v>
      </c>
    </row>
    <row r="373" spans="1:32" ht="12.75">
      <c r="A373" s="7">
        <v>369</v>
      </c>
      <c r="B373" s="10" t="s">
        <v>349</v>
      </c>
      <c r="C373" s="15">
        <v>476.6</v>
      </c>
      <c r="D373" s="15">
        <v>10265.96</v>
      </c>
      <c r="E373" s="13">
        <v>5.27</v>
      </c>
      <c r="F373" s="13">
        <v>5.52</v>
      </c>
      <c r="G373" s="13"/>
      <c r="H373" s="13"/>
      <c r="I373" s="13">
        <v>1.16</v>
      </c>
      <c r="J373" s="13">
        <v>1.2</v>
      </c>
      <c r="K373" s="13">
        <v>2.36</v>
      </c>
      <c r="L373" s="13">
        <v>2.48</v>
      </c>
      <c r="M373" s="13">
        <f t="shared" si="25"/>
        <v>21.54</v>
      </c>
      <c r="N373" s="13">
        <f t="shared" si="26"/>
        <v>10265.964</v>
      </c>
      <c r="O373" s="13"/>
      <c r="P373" s="8">
        <f t="shared" si="27"/>
        <v>10265.964</v>
      </c>
      <c r="Q373" s="13">
        <v>834.05</v>
      </c>
      <c r="R373" s="13">
        <v>834.05</v>
      </c>
      <c r="S373" s="15">
        <v>834.05</v>
      </c>
      <c r="T373" s="15">
        <v>834.05</v>
      </c>
      <c r="U373" s="15">
        <v>834.05</v>
      </c>
      <c r="V373" s="15">
        <v>834.05</v>
      </c>
      <c r="W373" s="15">
        <v>876.94</v>
      </c>
      <c r="X373" s="15">
        <v>876.94</v>
      </c>
      <c r="Y373" s="15">
        <v>876.94</v>
      </c>
      <c r="Z373" s="15">
        <v>876.94</v>
      </c>
      <c r="AA373" s="15">
        <v>876.94</v>
      </c>
      <c r="AB373" s="15">
        <v>876.944</v>
      </c>
      <c r="AC373" s="9">
        <f t="shared" si="28"/>
        <v>10265.944000000001</v>
      </c>
      <c r="AD373" s="15"/>
      <c r="AE373" s="9"/>
      <c r="AF373" s="9">
        <f t="shared" si="29"/>
        <v>0.019999999998617568</v>
      </c>
    </row>
    <row r="374" spans="1:32" ht="12.75">
      <c r="A374" s="1"/>
      <c r="B374" s="1" t="s">
        <v>376</v>
      </c>
      <c r="C374" s="16">
        <f>SUM(C5:C373)</f>
        <v>504024.99999999994</v>
      </c>
      <c r="D374" s="17">
        <f>SUM(D5:D373)</f>
        <v>52733130.39</v>
      </c>
      <c r="E374" s="17"/>
      <c r="F374" s="17"/>
      <c r="G374" s="17"/>
      <c r="H374" s="17"/>
      <c r="I374" s="17"/>
      <c r="J374" s="17"/>
      <c r="K374" s="17"/>
      <c r="L374" s="17"/>
      <c r="M374" s="17"/>
      <c r="N374" s="14">
        <f aca="true" t="shared" si="30" ref="N374:AF374">SUM(N5:N373)</f>
        <v>58857512.76000005</v>
      </c>
      <c r="O374" s="14">
        <f t="shared" si="30"/>
        <v>6124382.399999998</v>
      </c>
      <c r="P374" s="14">
        <f t="shared" si="30"/>
        <v>52733130.360000014</v>
      </c>
      <c r="Q374" s="14">
        <f t="shared" si="30"/>
        <v>3572918.73</v>
      </c>
      <c r="R374" s="14">
        <f t="shared" si="30"/>
        <v>3970445.094999998</v>
      </c>
      <c r="S374" s="14">
        <f t="shared" si="30"/>
        <v>4840653.060000001</v>
      </c>
      <c r="T374" s="14">
        <f t="shared" si="30"/>
        <v>4287668.067999998</v>
      </c>
      <c r="U374" s="14">
        <f t="shared" si="30"/>
        <v>4219685.399999997</v>
      </c>
      <c r="V374" s="14">
        <f t="shared" si="30"/>
        <v>5467351.48</v>
      </c>
      <c r="W374" s="14">
        <f t="shared" si="30"/>
        <v>5659324.479999998</v>
      </c>
      <c r="X374" s="14">
        <f t="shared" si="30"/>
        <v>4584188.95</v>
      </c>
      <c r="Y374" s="14">
        <f t="shared" si="30"/>
        <v>4374899.36</v>
      </c>
      <c r="Z374" s="14">
        <f t="shared" si="30"/>
        <v>4231590.16</v>
      </c>
      <c r="AA374" s="14">
        <f t="shared" si="30"/>
        <v>4344935.720000001</v>
      </c>
      <c r="AB374" s="14">
        <f t="shared" si="30"/>
        <v>4429991.646000001</v>
      </c>
      <c r="AC374" s="14">
        <f t="shared" si="30"/>
        <v>53983652.14900004</v>
      </c>
      <c r="AD374" s="14">
        <f t="shared" si="30"/>
        <v>245451.27999999997</v>
      </c>
      <c r="AE374" s="14">
        <f t="shared" si="30"/>
        <v>478248.31</v>
      </c>
      <c r="AF374" s="14">
        <f t="shared" si="30"/>
        <v>-1974221.3789999918</v>
      </c>
    </row>
    <row r="375" spans="17:28" ht="12.75"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</row>
    <row r="376" spans="17:28" ht="12.75">
      <c r="Q376" s="21"/>
      <c r="R376" s="21"/>
      <c r="S376" s="21"/>
      <c r="T376" s="21"/>
      <c r="U376" s="21"/>
      <c r="V376" s="21"/>
      <c r="W376" s="21"/>
      <c r="X376" s="21"/>
      <c r="Y376" s="12"/>
      <c r="Z376" s="21"/>
      <c r="AA376" s="21"/>
      <c r="AB376" s="21"/>
    </row>
    <row r="377" spans="17:28" ht="12.75">
      <c r="Q377" s="22"/>
      <c r="R377" s="22"/>
      <c r="S377" s="22"/>
      <c r="T377" s="22"/>
      <c r="U377" s="22"/>
      <c r="V377" s="22"/>
      <c r="W377" s="22"/>
      <c r="X377" s="22"/>
      <c r="Y377" s="22"/>
      <c r="Z377" s="21"/>
      <c r="AA377" s="21"/>
      <c r="AB377" s="21"/>
    </row>
    <row r="378" spans="17:28" ht="12.75"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</row>
    <row r="379" spans="15:28" ht="12.75">
      <c r="O379" s="11"/>
      <c r="Q379" s="21" t="s">
        <v>383</v>
      </c>
      <c r="R379" s="21" t="s">
        <v>404</v>
      </c>
      <c r="S379" s="21" t="s">
        <v>405</v>
      </c>
      <c r="T379" s="21" t="s">
        <v>406</v>
      </c>
      <c r="U379" s="21" t="s">
        <v>372</v>
      </c>
      <c r="V379" s="21" t="s">
        <v>373</v>
      </c>
      <c r="W379" s="21" t="s">
        <v>374</v>
      </c>
      <c r="X379" s="21" t="s">
        <v>407</v>
      </c>
      <c r="Y379" s="21" t="s">
        <v>408</v>
      </c>
      <c r="Z379" s="21" t="s">
        <v>409</v>
      </c>
      <c r="AA379" s="21" t="s">
        <v>410</v>
      </c>
      <c r="AB379" s="21" t="s">
        <v>411</v>
      </c>
    </row>
    <row r="380" spans="17:28" ht="12.75"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</row>
    <row r="381" spans="17:28" ht="12.75"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</row>
    <row r="382" spans="17:28" ht="12.75"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</row>
    <row r="383" spans="17:28" ht="12.75"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</row>
    <row r="384" spans="17:28" ht="12.75"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</row>
    <row r="385" spans="17:28" ht="12.75"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</row>
    <row r="386" spans="17:28" ht="12.75"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</row>
    <row r="387" spans="17:28" ht="12.75"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</row>
    <row r="388" spans="17:28" ht="12.75"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</row>
    <row r="389" spans="17:28" ht="12.75"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</row>
    <row r="390" spans="17:28" ht="12.75"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</row>
    <row r="391" spans="17:28" ht="12.75"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</row>
    <row r="392" spans="17:28" ht="12.75"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</row>
    <row r="393" spans="17:28" ht="12.75"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</row>
    <row r="394" spans="17:28" ht="12.75"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</row>
    <row r="395" spans="17:28" ht="12.75"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</row>
    <row r="396" spans="17:28" ht="12.75"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</row>
    <row r="397" spans="17:28" ht="12.75"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</row>
    <row r="398" spans="17:28" ht="12.75"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</row>
    <row r="399" spans="17:28" ht="12.75"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</row>
    <row r="400" spans="17:28" ht="12.75"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</row>
    <row r="401" spans="17:28" ht="12.75"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</row>
    <row r="402" spans="17:28" ht="12.75"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7:28" ht="12.75"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</row>
    <row r="404" spans="17:28" ht="12.75"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</row>
    <row r="405" spans="17:28" ht="12.75"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</row>
    <row r="406" spans="17:28" ht="12.75"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</row>
    <row r="407" spans="17:28" ht="12.75"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</row>
    <row r="408" spans="17:28" ht="12.75"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</row>
    <row r="409" spans="17:28" ht="12.75"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</row>
    <row r="410" spans="17:28" ht="12.75"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</row>
    <row r="411" spans="17:28" ht="12.75"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</row>
    <row r="412" spans="17:28" ht="12.75"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</row>
    <row r="413" spans="17:28" ht="12.75"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  <row r="414" spans="17:28" ht="12.75"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</row>
    <row r="415" spans="17:28" ht="12.75"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</row>
    <row r="416" spans="17:28" ht="12.75"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</row>
    <row r="417" spans="17:28" ht="12.75"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</row>
    <row r="418" spans="17:28" ht="12.75"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</row>
    <row r="419" spans="17:28" ht="12.75"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</row>
    <row r="420" spans="17:28" ht="12.75"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</row>
    <row r="421" spans="17:28" ht="12.75"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</row>
    <row r="422" spans="17:28" ht="12.75"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</row>
    <row r="423" spans="17:28" ht="12.75"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</row>
    <row r="424" spans="17:28" ht="12.75"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</row>
    <row r="425" spans="17:28" ht="12.75"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</row>
    <row r="426" spans="17:28" ht="12.75"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</row>
    <row r="427" spans="17:28" ht="12.75"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</row>
    <row r="428" spans="17:28" ht="12.75"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</row>
    <row r="429" spans="17:28" ht="12.75"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</row>
    <row r="430" spans="17:28" ht="12.75"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</row>
    <row r="431" spans="17:28" ht="12.75"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</row>
    <row r="432" spans="17:28" ht="12.75"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</row>
    <row r="433" spans="17:28" ht="12.75"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</row>
    <row r="434" spans="17:28" ht="12.75"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</row>
    <row r="435" spans="17:28" ht="12.75"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</row>
    <row r="436" spans="17:28" ht="12.75"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</row>
    <row r="437" spans="17:28" ht="12.75"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</row>
    <row r="438" spans="17:28" ht="12.75"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</row>
    <row r="439" spans="17:28" ht="12.75"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</row>
    <row r="440" spans="17:28" ht="12.75"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</row>
    <row r="441" spans="17:28" ht="12.75"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</row>
    <row r="442" spans="17:28" ht="12.75"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</row>
    <row r="443" spans="17:28" ht="12.75"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</row>
    <row r="444" spans="17:28" ht="12.75"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</row>
    <row r="445" spans="17:28" ht="12.75"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</row>
    <row r="446" spans="17:28" ht="12.75"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</row>
    <row r="447" spans="17:28" ht="12.75"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</row>
    <row r="448" spans="17:28" ht="12.75"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</row>
    <row r="449" spans="17:28" ht="12.75"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</row>
    <row r="450" spans="17:28" ht="12.75"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</row>
    <row r="451" spans="17:28" ht="12.75"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</row>
    <row r="452" spans="17:28" ht="12.75"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</row>
    <row r="453" spans="17:28" ht="12.75"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</row>
    <row r="454" spans="17:28" ht="12.75"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</row>
    <row r="455" spans="17:28" ht="12.75"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</row>
    <row r="456" spans="17:28" ht="12.75"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</row>
    <row r="457" spans="17:28" ht="12.75"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</row>
    <row r="458" spans="17:28" ht="12.75"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</row>
    <row r="459" spans="17:28" ht="12.75"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</row>
    <row r="460" spans="17:28" ht="12.75"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</row>
    <row r="461" spans="17:28" ht="12.75"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</row>
    <row r="462" spans="17:28" ht="12.75"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</row>
    <row r="463" spans="17:28" ht="12.75"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</row>
    <row r="464" spans="17:28" ht="12.75"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</row>
    <row r="465" spans="17:28" ht="12.75"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</row>
    <row r="466" spans="17:28" ht="12.75"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</row>
    <row r="467" spans="17:28" ht="12.75"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</row>
    <row r="468" spans="17:28" ht="12.75"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</row>
    <row r="469" spans="17:28" ht="12.75"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</row>
    <row r="470" spans="17:28" ht="12.75"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</row>
    <row r="471" spans="17:28" ht="12.75"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</row>
    <row r="472" spans="17:28" ht="12.75"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</row>
    <row r="473" spans="17:28" ht="12.75"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</row>
    <row r="474" spans="17:28" ht="12.75"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</row>
    <row r="475" spans="17:28" ht="12.75"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</row>
    <row r="476" spans="17:28" ht="12.75"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</row>
    <row r="477" spans="17:28" ht="12.75"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</row>
    <row r="478" spans="17:28" ht="12.75"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</row>
    <row r="479" spans="17:28" ht="12.75"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</row>
    <row r="480" spans="17:28" ht="12.75"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</row>
    <row r="481" spans="17:28" ht="12.75"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</row>
    <row r="482" spans="17:28" ht="12.75"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</row>
    <row r="483" spans="17:28" ht="12.75"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</row>
    <row r="484" spans="17:28" ht="12.75"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</row>
    <row r="485" spans="17:28" ht="12.75"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</row>
    <row r="486" spans="17:28" ht="12.75"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</row>
    <row r="487" spans="17:28" ht="12.75"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</row>
    <row r="488" spans="17:28" ht="12.75"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</row>
    <row r="489" spans="17:28" ht="12.75"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</row>
    <row r="490" spans="17:28" ht="12.75"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</row>
    <row r="491" spans="17:28" ht="12.75"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</row>
    <row r="492" spans="17:28" ht="12.75"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</row>
    <row r="493" spans="17:28" ht="12.75"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</row>
    <row r="494" spans="17:28" ht="12.75"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</row>
    <row r="495" spans="17:28" ht="12.75"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</row>
    <row r="496" spans="17:28" ht="12.75"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</row>
    <row r="497" spans="17:28" ht="12.75"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</row>
    <row r="498" spans="17:28" ht="12.75"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</row>
    <row r="499" spans="17:28" ht="12.75"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</row>
    <row r="500" spans="17:28" ht="12.75"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</row>
    <row r="501" spans="17:28" ht="12.75"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</row>
    <row r="502" spans="17:28" ht="12.75"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</row>
    <row r="503" spans="17:28" ht="12.75"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</row>
    <row r="504" spans="17:28" ht="12.75"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</row>
    <row r="505" spans="17:28" ht="12.75"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</row>
    <row r="506" spans="17:28" ht="12.75"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</row>
  </sheetData>
  <mergeCells count="5">
    <mergeCell ref="B1:R1"/>
    <mergeCell ref="K2:L2"/>
    <mergeCell ref="I2:J2"/>
    <mergeCell ref="G2:H2"/>
    <mergeCell ref="E2:F2"/>
  </mergeCells>
  <printOptions/>
  <pageMargins left="0.16" right="0.16" top="0.23" bottom="0.24" header="0.16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2015-03-03T06:08:31Z</cp:lastPrinted>
  <dcterms:created xsi:type="dcterms:W3CDTF">1996-10-08T23:32:33Z</dcterms:created>
  <dcterms:modified xsi:type="dcterms:W3CDTF">2015-03-04T06:26:39Z</dcterms:modified>
  <cp:category/>
  <cp:version/>
  <cp:contentType/>
  <cp:contentStatus/>
</cp:coreProperties>
</file>