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<sst xmlns="http://schemas.openxmlformats.org/spreadsheetml/2006/main" count="36" uniqueCount="34">
  <si>
    <t>адрес</t>
  </si>
  <si>
    <t>площадь</t>
  </si>
  <si>
    <t>управление2021-2022</t>
  </si>
  <si>
    <t>Выполнено период 01.05.2021-01.03.2022</t>
  </si>
  <si>
    <t>не освоено</t>
  </si>
  <si>
    <t>ДЗ на 15.03.2022</t>
  </si>
  <si>
    <t>не освоено с учетом ДЗ</t>
  </si>
  <si>
    <t>оплачено на 15.03.2022</t>
  </si>
  <si>
    <t>не освоено от оплачен. Средств</t>
  </si>
  <si>
    <t>% снятия по начисленным л.с.</t>
  </si>
  <si>
    <t>(4+5+6)</t>
  </si>
  <si>
    <t>(3-7)</t>
  </si>
  <si>
    <t>(8-9)</t>
  </si>
  <si>
    <t>(11-7)</t>
  </si>
  <si>
    <t>(12/3)</t>
  </si>
  <si>
    <t xml:space="preserve">по. Кытлым  ул. Пушкина, д. 42 </t>
  </si>
  <si>
    <t>по. Кытлым  ул. Пушкина, д. 46</t>
  </si>
  <si>
    <t>по. Кытлым  ул. Пушкина, д. 36</t>
  </si>
  <si>
    <t>по. Кытлым  ул. Лесная, д.24</t>
  </si>
  <si>
    <t>по. Кытлым  ул. Лесная, д.26</t>
  </si>
  <si>
    <t>по. Кытлым  ул. Лесная, д.35</t>
  </si>
  <si>
    <t>по. Кытлым  ул. Лесная, д.33</t>
  </si>
  <si>
    <t>по. Кытлым  ул. Лесная, д.32</t>
  </si>
  <si>
    <t>Всего</t>
  </si>
  <si>
    <t>долг</t>
  </si>
  <si>
    <t>№ п/п</t>
  </si>
  <si>
    <t>Отчет по освоению денежных средств по выполнению плана текущего ремонта и содержания МКД п. Кытлым за период временного управления (май 2021г. - февраль 2022г.)</t>
  </si>
  <si>
    <t>Перерасчет от 14.03.2022</t>
  </si>
  <si>
    <t>остаток</t>
  </si>
  <si>
    <t>Начислено(предъявлено) по счету период 01.05.2021-28.02.2022</t>
  </si>
  <si>
    <t>итого</t>
  </si>
  <si>
    <t>выполнено с/ж и т/р 2022г.</t>
  </si>
  <si>
    <t xml:space="preserve">выполнено с/ж и т/р 2021г. </t>
  </si>
  <si>
    <t xml:space="preserve">итого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</si>
</sst>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wrapText="1"/>
    </xf>
    <xf numFmtId="0" fontId="0" fillId="0" borderId="1" xfId="0" applyBorder="1" applyAlignment="1">
      <alignment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16" fontId="0" fillId="0" borderId="1" xfId="0" applyNumberFormat="1" applyFont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2" fontId="0" fillId="0" borderId="1" xfId="0" applyNumberFormat="1" applyBorder="1" applyAlignment="1">
      <alignment/>
    </xf>
    <xf numFmtId="0" fontId="2" fillId="0" borderId="1" xfId="0" applyFont="1" applyBorder="1" applyAlignment="1">
      <alignment/>
    </xf>
    <xf numFmtId="9" fontId="0" fillId="0" borderId="1" xfId="0" applyNumberForma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Fill="1" applyBorder="1" applyAlignment="1">
      <alignment wrapText="1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49" fontId="2" fillId="0" borderId="1" xfId="0" applyNumberFormat="1" applyFont="1" applyBorder="1" applyAlignment="1">
      <alignment horizontal="right"/>
    </xf>
    <xf numFmtId="2" fontId="1" fillId="0" borderId="2" xfId="0" applyNumberFormat="1" applyFont="1" applyBorder="1" applyAlignment="1">
      <alignment/>
    </xf>
    <xf numFmtId="2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2" fontId="1" fillId="0" borderId="1" xfId="0" applyNumberFormat="1" applyFont="1" applyBorder="1" applyAlignment="1">
      <alignment/>
    </xf>
    <xf numFmtId="2" fontId="0" fillId="0" borderId="1" xfId="0" applyNumberFormat="1" applyFont="1" applyFill="1" applyBorder="1" applyAlignment="1">
      <alignment/>
    </xf>
    <xf numFmtId="0" fontId="1" fillId="0" borderId="1" xfId="0" applyFont="1" applyBorder="1" applyAlignment="1">
      <alignment/>
    </xf>
    <xf numFmtId="2" fontId="3" fillId="0" borderId="2" xfId="0" applyNumberFormat="1" applyFont="1" applyFill="1" applyBorder="1" applyAlignment="1">
      <alignment/>
    </xf>
    <xf numFmtId="2" fontId="3" fillId="0" borderId="1" xfId="0" applyNumberFormat="1" applyFont="1" applyFill="1" applyBorder="1" applyAlignment="1">
      <alignment/>
    </xf>
    <xf numFmtId="0" fontId="0" fillId="0" borderId="0" xfId="0" applyBorder="1" applyAlignment="1">
      <alignment/>
    </xf>
    <xf numFmtId="17" fontId="2" fillId="0" borderId="1" xfId="0" applyNumberFormat="1" applyFont="1" applyBorder="1" applyAlignment="1">
      <alignment horizontal="center"/>
    </xf>
    <xf numFmtId="2" fontId="5" fillId="0" borderId="1" xfId="0" applyNumberFormat="1" applyFont="1" applyFill="1" applyBorder="1" applyAlignment="1">
      <alignment/>
    </xf>
    <xf numFmtId="0" fontId="5" fillId="0" borderId="1" xfId="0" applyFont="1" applyFill="1" applyBorder="1" applyAlignment="1">
      <alignment horizontal="right"/>
    </xf>
    <xf numFmtId="0" fontId="4" fillId="0" borderId="0" xfId="0" applyFont="1" applyAlignment="1">
      <alignment/>
    </xf>
    <xf numFmtId="2" fontId="2" fillId="0" borderId="1" xfId="0" applyNumberFormat="1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17" fontId="2" fillId="0" borderId="1" xfId="0" applyNumberFormat="1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Z16"/>
  <sheetViews>
    <sheetView tabSelected="1" workbookViewId="0" topLeftCell="I1">
      <selection activeCell="Y39" sqref="Y39"/>
    </sheetView>
  </sheetViews>
  <sheetFormatPr defaultColWidth="9.140625" defaultRowHeight="12.75"/>
  <cols>
    <col min="1" max="1" width="6.28125" style="0" customWidth="1"/>
    <col min="2" max="2" width="30.7109375" style="0" customWidth="1"/>
    <col min="3" max="3" width="10.140625" style="0" customWidth="1"/>
    <col min="4" max="4" width="22.00390625" style="0" customWidth="1"/>
    <col min="5" max="6" width="19.57421875" style="0" customWidth="1"/>
    <col min="7" max="15" width="14.7109375" style="0" customWidth="1"/>
    <col min="16" max="16" width="14.00390625" style="0" customWidth="1"/>
    <col min="17" max="17" width="15.7109375" style="0" customWidth="1"/>
    <col min="18" max="18" width="17.140625" style="0" customWidth="1"/>
    <col min="19" max="19" width="15.57421875" style="0" customWidth="1"/>
    <col min="20" max="20" width="13.421875" style="0" customWidth="1"/>
    <col min="21" max="21" width="13.57421875" style="0" customWidth="1"/>
    <col min="22" max="22" width="13.8515625" style="0" customWidth="1"/>
    <col min="23" max="23" width="13.28125" style="0" customWidth="1"/>
    <col min="24" max="24" width="12.140625" style="0" customWidth="1"/>
    <col min="25" max="25" width="12.00390625" style="0" customWidth="1"/>
    <col min="26" max="26" width="11.421875" style="0" customWidth="1"/>
  </cols>
  <sheetData>
    <row r="2" spans="3:21" ht="12.75">
      <c r="C2" s="33" t="s">
        <v>26</v>
      </c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</row>
    <row r="3" spans="16:22" ht="12.75">
      <c r="P3" s="29"/>
      <c r="Q3" s="29"/>
      <c r="R3" s="29"/>
      <c r="S3" s="29"/>
      <c r="T3" s="29"/>
      <c r="U3" s="29"/>
      <c r="V3" s="29"/>
    </row>
    <row r="4" spans="1:26" ht="12.75">
      <c r="A4" s="2"/>
      <c r="B4" s="2"/>
      <c r="C4" s="2"/>
      <c r="D4" s="2"/>
      <c r="E4" s="35" t="s">
        <v>31</v>
      </c>
      <c r="F4" s="36"/>
      <c r="G4" s="37"/>
      <c r="H4" s="35" t="s">
        <v>32</v>
      </c>
      <c r="I4" s="36"/>
      <c r="J4" s="36"/>
      <c r="K4" s="36"/>
      <c r="L4" s="36"/>
      <c r="M4" s="36"/>
      <c r="N4" s="36"/>
      <c r="O4" s="37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s="16" customFormat="1" ht="67.5" customHeight="1">
      <c r="A5" s="12" t="s">
        <v>25</v>
      </c>
      <c r="B5" s="14" t="s">
        <v>0</v>
      </c>
      <c r="C5" s="14" t="s">
        <v>1</v>
      </c>
      <c r="D5" s="15" t="s">
        <v>29</v>
      </c>
      <c r="E5" s="30">
        <v>44562</v>
      </c>
      <c r="F5" s="30">
        <v>44593</v>
      </c>
      <c r="G5" s="38" t="s">
        <v>30</v>
      </c>
      <c r="H5" s="40">
        <v>44317</v>
      </c>
      <c r="I5" s="40">
        <v>44348</v>
      </c>
      <c r="J5" s="40">
        <v>44378</v>
      </c>
      <c r="K5" s="40">
        <v>44409</v>
      </c>
      <c r="L5" s="40">
        <v>44440</v>
      </c>
      <c r="M5" s="40">
        <v>44470</v>
      </c>
      <c r="N5" s="40">
        <v>44501</v>
      </c>
      <c r="O5" s="40">
        <v>44531</v>
      </c>
      <c r="P5" s="41" t="s">
        <v>33</v>
      </c>
      <c r="Q5" s="38" t="s">
        <v>2</v>
      </c>
      <c r="R5" s="41" t="s">
        <v>3</v>
      </c>
      <c r="S5" s="38" t="s">
        <v>4</v>
      </c>
      <c r="T5" s="38" t="s">
        <v>5</v>
      </c>
      <c r="U5" s="38" t="s">
        <v>6</v>
      </c>
      <c r="V5" s="38" t="s">
        <v>7</v>
      </c>
      <c r="W5" s="38" t="s">
        <v>8</v>
      </c>
      <c r="X5" s="38" t="s">
        <v>9</v>
      </c>
      <c r="Y5" s="38" t="s">
        <v>27</v>
      </c>
      <c r="Z5" s="39" t="s">
        <v>28</v>
      </c>
    </row>
    <row r="6" spans="1:26" ht="12.75">
      <c r="A6" s="2"/>
      <c r="B6" s="2">
        <v>1</v>
      </c>
      <c r="C6" s="2">
        <v>2</v>
      </c>
      <c r="D6" s="2">
        <v>3</v>
      </c>
      <c r="E6" s="2"/>
      <c r="F6" s="2"/>
      <c r="G6" s="2">
        <v>4</v>
      </c>
      <c r="H6" s="2"/>
      <c r="I6" s="2"/>
      <c r="J6" s="2"/>
      <c r="K6" s="2"/>
      <c r="L6" s="2"/>
      <c r="M6" s="2"/>
      <c r="N6" s="2"/>
      <c r="O6" s="2"/>
      <c r="P6" s="2">
        <v>5</v>
      </c>
      <c r="Q6" s="2">
        <v>6</v>
      </c>
      <c r="R6" s="2">
        <v>7</v>
      </c>
      <c r="S6" s="2">
        <v>8</v>
      </c>
      <c r="T6" s="2">
        <v>9</v>
      </c>
      <c r="U6" s="2">
        <v>10</v>
      </c>
      <c r="V6" s="2">
        <v>11</v>
      </c>
      <c r="W6" s="2">
        <v>12</v>
      </c>
      <c r="X6" s="2">
        <v>13</v>
      </c>
      <c r="Y6" s="2"/>
      <c r="Z6" s="2"/>
    </row>
    <row r="7" spans="1:26" s="3" customFormat="1" ht="12.75">
      <c r="A7" s="4"/>
      <c r="B7" s="4"/>
      <c r="C7" s="4"/>
      <c r="D7" s="5"/>
      <c r="E7" s="2"/>
      <c r="F7" s="2"/>
      <c r="G7" s="6"/>
      <c r="H7" s="6"/>
      <c r="I7" s="6"/>
      <c r="J7" s="6"/>
      <c r="K7" s="6"/>
      <c r="L7" s="6"/>
      <c r="M7" s="6"/>
      <c r="N7" s="6"/>
      <c r="O7" s="6"/>
      <c r="P7" s="1"/>
      <c r="Q7" s="7"/>
      <c r="R7" s="5" t="s">
        <v>10</v>
      </c>
      <c r="S7" s="7" t="s">
        <v>11</v>
      </c>
      <c r="T7" s="7"/>
      <c r="U7" s="7" t="s">
        <v>12</v>
      </c>
      <c r="V7" s="7"/>
      <c r="W7" s="7" t="s">
        <v>13</v>
      </c>
      <c r="X7" s="8" t="s">
        <v>14</v>
      </c>
      <c r="Y7" s="4"/>
      <c r="Z7" s="4"/>
    </row>
    <row r="8" spans="1:26" ht="12.75">
      <c r="A8" s="2">
        <v>1</v>
      </c>
      <c r="B8" s="9" t="s">
        <v>15</v>
      </c>
      <c r="C8" s="10">
        <v>1962.4</v>
      </c>
      <c r="D8" s="9">
        <f>353370.35+28515.75</f>
        <v>381886.1</v>
      </c>
      <c r="E8" s="26">
        <v>11538.91</v>
      </c>
      <c r="F8" s="26">
        <v>11538.91</v>
      </c>
      <c r="G8" s="27">
        <v>23077.82</v>
      </c>
      <c r="H8" s="2">
        <v>6245.84</v>
      </c>
      <c r="I8" s="2">
        <v>13830.07</v>
      </c>
      <c r="J8" s="2">
        <v>13830.07</v>
      </c>
      <c r="K8" s="2">
        <v>21895.11</v>
      </c>
      <c r="L8" s="2">
        <v>15284.99</v>
      </c>
      <c r="M8" s="2">
        <v>14411.19</v>
      </c>
      <c r="N8" s="2">
        <v>11075.78</v>
      </c>
      <c r="O8" s="2">
        <v>11075.78</v>
      </c>
      <c r="P8" s="14">
        <f>SUM(H8:O8)</f>
        <v>107648.83</v>
      </c>
      <c r="Q8" s="21">
        <f>(C8*3.56*8+C8*3.7*2)</f>
        <v>70410.91200000001</v>
      </c>
      <c r="R8" s="22">
        <f aca="true" t="shared" si="0" ref="R8:R15">G8+P8+Q8</f>
        <v>201137.562</v>
      </c>
      <c r="S8" s="22">
        <f aca="true" t="shared" si="1" ref="S8:S15">D8-R8</f>
        <v>180748.53799999997</v>
      </c>
      <c r="T8" s="23">
        <v>80448.02</v>
      </c>
      <c r="U8" s="22">
        <f>S8-T8</f>
        <v>100300.51799999997</v>
      </c>
      <c r="V8" s="23">
        <v>301438.08</v>
      </c>
      <c r="W8" s="11">
        <f>V8-R8</f>
        <v>100300.51800000001</v>
      </c>
      <c r="X8" s="13">
        <f>W8/D8</f>
        <v>0.26264511329425194</v>
      </c>
      <c r="Y8" s="2">
        <v>100300.52</v>
      </c>
      <c r="Z8" s="11">
        <f>W8-Y8</f>
        <v>-0.001999999993131496</v>
      </c>
    </row>
    <row r="9" spans="1:26" ht="12.75">
      <c r="A9" s="2">
        <v>2</v>
      </c>
      <c r="B9" s="9" t="s">
        <v>16</v>
      </c>
      <c r="C9" s="10">
        <v>1953</v>
      </c>
      <c r="D9" s="9">
        <f>357840.56+29671.99</f>
        <v>387512.55</v>
      </c>
      <c r="E9" s="26">
        <v>11483.64</v>
      </c>
      <c r="F9" s="26">
        <v>11483.64</v>
      </c>
      <c r="G9" s="28">
        <v>22967.28</v>
      </c>
      <c r="H9" s="2">
        <v>6241.04</v>
      </c>
      <c r="I9" s="2">
        <v>13819.46</v>
      </c>
      <c r="J9" s="2">
        <v>13819.45</v>
      </c>
      <c r="K9" s="2">
        <v>17749.85</v>
      </c>
      <c r="L9" s="2">
        <v>15705.46</v>
      </c>
      <c r="M9" s="2">
        <v>14402.69</v>
      </c>
      <c r="N9" s="2">
        <v>11067.28</v>
      </c>
      <c r="O9" s="2">
        <v>11067.28</v>
      </c>
      <c r="P9" s="14">
        <f aca="true" t="shared" si="2" ref="P9:P15">SUM(H9:O9)</f>
        <v>103872.51</v>
      </c>
      <c r="Q9" s="24">
        <f aca="true" t="shared" si="3" ref="Q9:Q15">(C9*3.56*8+C9*3.7*2)</f>
        <v>70073.64</v>
      </c>
      <c r="R9" s="22">
        <f t="shared" si="0"/>
        <v>196913.43</v>
      </c>
      <c r="S9" s="22">
        <f t="shared" si="1"/>
        <v>190599.12</v>
      </c>
      <c r="T9" s="23">
        <v>78532.75</v>
      </c>
      <c r="U9" s="22">
        <f aca="true" t="shared" si="4" ref="U9:U15">S9-T9</f>
        <v>112066.37</v>
      </c>
      <c r="V9" s="23">
        <v>308979.8</v>
      </c>
      <c r="W9" s="11">
        <f aca="true" t="shared" si="5" ref="W9:W15">V9-R9</f>
        <v>112066.37</v>
      </c>
      <c r="X9" s="13">
        <f>W9/D9</f>
        <v>0.2891941693243225</v>
      </c>
      <c r="Y9" s="2">
        <v>112066.37</v>
      </c>
      <c r="Z9" s="11">
        <f>W9-Y9</f>
        <v>0</v>
      </c>
    </row>
    <row r="10" spans="1:26" ht="12.75">
      <c r="A10" s="2">
        <v>3</v>
      </c>
      <c r="B10" s="9" t="s">
        <v>17</v>
      </c>
      <c r="C10" s="10">
        <v>1948.3</v>
      </c>
      <c r="D10" s="9">
        <f>327755.3+52649.6</f>
        <v>380404.89999999997</v>
      </c>
      <c r="E10" s="26">
        <v>11456</v>
      </c>
      <c r="F10" s="26">
        <v>11456</v>
      </c>
      <c r="G10" s="28">
        <v>22912</v>
      </c>
      <c r="H10" s="2">
        <v>4945.77</v>
      </c>
      <c r="I10" s="2">
        <v>10951.34</v>
      </c>
      <c r="J10" s="2">
        <v>10951.34</v>
      </c>
      <c r="K10" s="2">
        <v>10951.34</v>
      </c>
      <c r="L10" s="2">
        <v>11530.15</v>
      </c>
      <c r="M10" s="2">
        <v>15005.76</v>
      </c>
      <c r="N10" s="2">
        <v>8770.35</v>
      </c>
      <c r="O10" s="2">
        <v>8770.35</v>
      </c>
      <c r="P10" s="14">
        <f t="shared" si="2"/>
        <v>81876.40000000001</v>
      </c>
      <c r="Q10" s="24">
        <f t="shared" si="3"/>
        <v>69905.004</v>
      </c>
      <c r="R10" s="22">
        <f t="shared" si="0"/>
        <v>174693.404</v>
      </c>
      <c r="S10" s="22">
        <f t="shared" si="1"/>
        <v>205711.49599999996</v>
      </c>
      <c r="T10" s="23">
        <v>99198.4</v>
      </c>
      <c r="U10" s="22">
        <f t="shared" si="4"/>
        <v>106513.09599999996</v>
      </c>
      <c r="V10" s="23">
        <v>281206.5</v>
      </c>
      <c r="W10" s="11">
        <f t="shared" si="5"/>
        <v>106513.09599999999</v>
      </c>
      <c r="X10" s="13">
        <f>W10/D10</f>
        <v>0.2799992744572954</v>
      </c>
      <c r="Y10" s="2">
        <v>106513.1</v>
      </c>
      <c r="Z10" s="11">
        <f>W10-Y10</f>
        <v>-0.0040000000153668225</v>
      </c>
    </row>
    <row r="11" spans="1:26" ht="12.75">
      <c r="A11" s="2">
        <v>4</v>
      </c>
      <c r="B11" s="9" t="s">
        <v>18</v>
      </c>
      <c r="C11" s="10">
        <v>1953.4</v>
      </c>
      <c r="D11" s="9">
        <f>355668.85+21606.04</f>
        <v>377274.88999999996</v>
      </c>
      <c r="E11" s="26">
        <v>11485.99</v>
      </c>
      <c r="F11" s="26">
        <v>11485.99</v>
      </c>
      <c r="G11" s="28">
        <v>22971.98</v>
      </c>
      <c r="H11" s="2">
        <v>4927.22</v>
      </c>
      <c r="I11" s="2">
        <v>10910.28</v>
      </c>
      <c r="J11" s="2">
        <v>10910.28</v>
      </c>
      <c r="K11" s="2">
        <v>10910.28</v>
      </c>
      <c r="L11" s="2">
        <v>12284.54</v>
      </c>
      <c r="M11" s="2">
        <v>14972.88</v>
      </c>
      <c r="N11" s="2">
        <v>8737.47</v>
      </c>
      <c r="O11" s="2">
        <v>8737.47</v>
      </c>
      <c r="P11" s="14">
        <f t="shared" si="2"/>
        <v>82390.42</v>
      </c>
      <c r="Q11" s="24">
        <f t="shared" si="3"/>
        <v>70087.992</v>
      </c>
      <c r="R11" s="22">
        <f t="shared" si="0"/>
        <v>175450.392</v>
      </c>
      <c r="S11" s="22">
        <f t="shared" si="1"/>
        <v>201824.49799999996</v>
      </c>
      <c r="T11" s="23">
        <v>72354.24</v>
      </c>
      <c r="U11" s="22">
        <f t="shared" si="4"/>
        <v>129470.25799999996</v>
      </c>
      <c r="V11" s="23">
        <v>304920.65</v>
      </c>
      <c r="W11" s="11">
        <f t="shared" si="5"/>
        <v>129470.25800000003</v>
      </c>
      <c r="X11" s="13">
        <f>W11/D11</f>
        <v>0.3431722105862917</v>
      </c>
      <c r="Y11" s="2">
        <v>129470.26</v>
      </c>
      <c r="Z11" s="11">
        <f>W11-Y11</f>
        <v>-0.0019999999640276656</v>
      </c>
    </row>
    <row r="12" spans="1:26" ht="12.75">
      <c r="A12" s="2">
        <v>5</v>
      </c>
      <c r="B12" s="9" t="s">
        <v>19</v>
      </c>
      <c r="C12" s="10">
        <v>1951.9</v>
      </c>
      <c r="D12" s="9">
        <f>364482.52+16792.73</f>
        <v>381275.25</v>
      </c>
      <c r="E12" s="26">
        <v>11477.17</v>
      </c>
      <c r="F12" s="26">
        <v>11477.17</v>
      </c>
      <c r="G12" s="28">
        <v>22954.34</v>
      </c>
      <c r="H12" s="2">
        <v>3645.69</v>
      </c>
      <c r="I12" s="2">
        <v>8072.62</v>
      </c>
      <c r="J12" s="2">
        <v>8072.62</v>
      </c>
      <c r="K12" s="2">
        <v>8072.62</v>
      </c>
      <c r="L12" s="2">
        <v>8816.8</v>
      </c>
      <c r="M12" s="2">
        <v>12700.35</v>
      </c>
      <c r="N12" s="2">
        <v>6464.94</v>
      </c>
      <c r="O12" s="2">
        <v>6464.94</v>
      </c>
      <c r="P12" s="14">
        <f t="shared" si="2"/>
        <v>62310.58</v>
      </c>
      <c r="Q12" s="24">
        <f t="shared" si="3"/>
        <v>70034.172</v>
      </c>
      <c r="R12" s="22">
        <f t="shared" si="0"/>
        <v>155299.092</v>
      </c>
      <c r="S12" s="22">
        <f t="shared" si="1"/>
        <v>225976.158</v>
      </c>
      <c r="T12" s="23">
        <v>77694.97</v>
      </c>
      <c r="U12" s="22">
        <f t="shared" si="4"/>
        <v>148281.188</v>
      </c>
      <c r="V12" s="23">
        <v>303580.28</v>
      </c>
      <c r="W12" s="11">
        <f t="shared" si="5"/>
        <v>148281.18800000002</v>
      </c>
      <c r="X12" s="13">
        <f>W12/D12</f>
        <v>0.3889085063874459</v>
      </c>
      <c r="Y12" s="2">
        <v>148281.19</v>
      </c>
      <c r="Z12" s="11">
        <f>W12-Y12</f>
        <v>-0.001999999978579581</v>
      </c>
    </row>
    <row r="13" spans="1:26" ht="12.75">
      <c r="A13" s="2">
        <v>6</v>
      </c>
      <c r="B13" s="9" t="s">
        <v>20</v>
      </c>
      <c r="C13" s="10">
        <v>1140.2</v>
      </c>
      <c r="D13" s="25">
        <f>199150.01+26050.76</f>
        <v>225200.77000000002</v>
      </c>
      <c r="E13" s="26">
        <v>6704.37</v>
      </c>
      <c r="F13" s="26">
        <v>6704.37</v>
      </c>
      <c r="G13" s="28">
        <v>13408.74</v>
      </c>
      <c r="H13" s="2">
        <v>6229.54</v>
      </c>
      <c r="I13" s="2">
        <v>13793.97</v>
      </c>
      <c r="J13" s="2">
        <v>13793.96</v>
      </c>
      <c r="K13" s="2">
        <v>30240.17</v>
      </c>
      <c r="L13" s="2">
        <v>16705.78</v>
      </c>
      <c r="M13" s="2">
        <v>14237.27</v>
      </c>
      <c r="N13" s="2">
        <v>11046.86</v>
      </c>
      <c r="O13" s="2">
        <v>11046.86</v>
      </c>
      <c r="P13" s="14">
        <f t="shared" si="2"/>
        <v>117094.41</v>
      </c>
      <c r="Q13" s="24">
        <f t="shared" si="3"/>
        <v>40910.376000000004</v>
      </c>
      <c r="R13" s="22">
        <f t="shared" si="0"/>
        <v>171413.526</v>
      </c>
      <c r="S13" s="22">
        <f t="shared" si="1"/>
        <v>53787.244000000006</v>
      </c>
      <c r="T13" s="23">
        <v>70892.68</v>
      </c>
      <c r="U13" s="22">
        <f t="shared" si="4"/>
        <v>-17105.435999999987</v>
      </c>
      <c r="V13" s="23">
        <v>154308.09</v>
      </c>
      <c r="W13" s="31">
        <f t="shared" si="5"/>
        <v>-17105.436000000016</v>
      </c>
      <c r="X13" s="32" t="s">
        <v>24</v>
      </c>
      <c r="Y13" s="2">
        <v>0</v>
      </c>
      <c r="Z13" s="11">
        <f>W13-Y13</f>
        <v>-17105.436000000016</v>
      </c>
    </row>
    <row r="14" spans="1:26" ht="12.75">
      <c r="A14" s="2">
        <v>7</v>
      </c>
      <c r="B14" s="9" t="s">
        <v>21</v>
      </c>
      <c r="C14" s="10">
        <v>1541</v>
      </c>
      <c r="D14" s="9">
        <f>201701.97+131033.06</f>
        <v>332735.03</v>
      </c>
      <c r="E14" s="26">
        <v>9061.08</v>
      </c>
      <c r="F14" s="26">
        <v>9061.08</v>
      </c>
      <c r="G14" s="28">
        <v>18122.16</v>
      </c>
      <c r="H14" s="2">
        <v>6274.62</v>
      </c>
      <c r="I14" s="2">
        <v>13893.79</v>
      </c>
      <c r="J14" s="2">
        <v>13893.79</v>
      </c>
      <c r="K14" s="2">
        <v>23962.36</v>
      </c>
      <c r="L14" s="2">
        <v>15134.09</v>
      </c>
      <c r="M14" s="2">
        <v>12287.22</v>
      </c>
      <c r="N14" s="2">
        <v>11126.81</v>
      </c>
      <c r="O14" s="2">
        <v>11126.81</v>
      </c>
      <c r="P14" s="14">
        <f t="shared" si="2"/>
        <v>107699.48999999999</v>
      </c>
      <c r="Q14" s="24">
        <f t="shared" si="3"/>
        <v>55291.08</v>
      </c>
      <c r="R14" s="22">
        <f t="shared" si="0"/>
        <v>181112.72999999998</v>
      </c>
      <c r="S14" s="22">
        <f t="shared" si="1"/>
        <v>151622.30000000005</v>
      </c>
      <c r="T14" s="23">
        <v>170069.17</v>
      </c>
      <c r="U14" s="22">
        <f t="shared" si="4"/>
        <v>-18446.869999999966</v>
      </c>
      <c r="V14" s="23">
        <v>162665.86</v>
      </c>
      <c r="W14" s="31">
        <f t="shared" si="5"/>
        <v>-18446.869999999995</v>
      </c>
      <c r="X14" s="32" t="s">
        <v>24</v>
      </c>
      <c r="Y14" s="2">
        <v>0</v>
      </c>
      <c r="Z14" s="11">
        <f>W14-Y14</f>
        <v>-18446.869999999995</v>
      </c>
    </row>
    <row r="15" spans="1:26" ht="12.75">
      <c r="A15" s="2">
        <v>8</v>
      </c>
      <c r="B15" s="9" t="s">
        <v>22</v>
      </c>
      <c r="C15" s="10">
        <v>1546.8</v>
      </c>
      <c r="D15" s="9">
        <f>158215.86+161599.47</f>
        <v>319815.32999999996</v>
      </c>
      <c r="E15" s="26">
        <v>9095.19</v>
      </c>
      <c r="F15" s="26">
        <v>9095.19</v>
      </c>
      <c r="G15" s="28">
        <v>18190.38</v>
      </c>
      <c r="H15" s="2">
        <v>6244.56</v>
      </c>
      <c r="I15" s="2">
        <v>13827.24</v>
      </c>
      <c r="J15" s="2">
        <v>13827.24</v>
      </c>
      <c r="K15" s="2">
        <v>13827.24</v>
      </c>
      <c r="L15" s="2">
        <v>15067.54</v>
      </c>
      <c r="M15" s="2">
        <v>14988.92</v>
      </c>
      <c r="N15" s="2">
        <v>11073.51</v>
      </c>
      <c r="O15" s="2">
        <v>11073.51</v>
      </c>
      <c r="P15" s="14">
        <f t="shared" si="2"/>
        <v>99929.76</v>
      </c>
      <c r="Q15" s="24">
        <f t="shared" si="3"/>
        <v>55499.184</v>
      </c>
      <c r="R15" s="22">
        <f t="shared" si="0"/>
        <v>173619.324</v>
      </c>
      <c r="S15" s="22">
        <f t="shared" si="1"/>
        <v>146196.00599999996</v>
      </c>
      <c r="T15" s="23">
        <v>180948.64</v>
      </c>
      <c r="U15" s="22">
        <f t="shared" si="4"/>
        <v>-34752.63400000005</v>
      </c>
      <c r="V15" s="23">
        <v>138866.69</v>
      </c>
      <c r="W15" s="31">
        <f t="shared" si="5"/>
        <v>-34752.63399999999</v>
      </c>
      <c r="X15" s="32" t="s">
        <v>24</v>
      </c>
      <c r="Y15" s="2">
        <v>0</v>
      </c>
      <c r="Z15" s="11">
        <f>W15-Y15</f>
        <v>-34752.63399999999</v>
      </c>
    </row>
    <row r="16" spans="1:26" s="16" customFormat="1" ht="12.75">
      <c r="A16" s="12"/>
      <c r="B16" s="12" t="s">
        <v>23</v>
      </c>
      <c r="C16" s="17">
        <f aca="true" t="shared" si="6" ref="C16:V16">SUM(C8:C15)</f>
        <v>13997</v>
      </c>
      <c r="D16" s="18">
        <f t="shared" si="6"/>
        <v>2786104.8200000003</v>
      </c>
      <c r="E16" s="18">
        <f t="shared" si="6"/>
        <v>82302.35</v>
      </c>
      <c r="F16" s="18">
        <f t="shared" si="6"/>
        <v>82302.35</v>
      </c>
      <c r="G16" s="19">
        <f t="shared" si="6"/>
        <v>164604.7</v>
      </c>
      <c r="H16" s="20">
        <f t="shared" si="6"/>
        <v>44754.28</v>
      </c>
      <c r="I16" s="20">
        <f t="shared" si="6"/>
        <v>99098.77</v>
      </c>
      <c r="J16" s="20">
        <f t="shared" si="6"/>
        <v>99098.75000000001</v>
      </c>
      <c r="K16" s="20">
        <f t="shared" si="6"/>
        <v>137608.97</v>
      </c>
      <c r="L16" s="20">
        <f t="shared" si="6"/>
        <v>110529.35</v>
      </c>
      <c r="M16" s="20">
        <f t="shared" si="6"/>
        <v>113006.28</v>
      </c>
      <c r="N16" s="20">
        <f t="shared" si="6"/>
        <v>79363</v>
      </c>
      <c r="O16" s="20">
        <f t="shared" si="6"/>
        <v>79363</v>
      </c>
      <c r="P16" s="20">
        <f t="shared" si="6"/>
        <v>762822.4</v>
      </c>
      <c r="Q16" s="19">
        <f t="shared" si="6"/>
        <v>502212.3600000001</v>
      </c>
      <c r="R16" s="20">
        <f t="shared" si="6"/>
        <v>1429639.46</v>
      </c>
      <c r="S16" s="19">
        <f t="shared" si="6"/>
        <v>1356465.3599999999</v>
      </c>
      <c r="T16" s="17">
        <f t="shared" si="6"/>
        <v>830138.87</v>
      </c>
      <c r="U16" s="19">
        <f t="shared" si="6"/>
        <v>526326.4899999999</v>
      </c>
      <c r="V16" s="17">
        <f t="shared" si="6"/>
        <v>1955965.9500000002</v>
      </c>
      <c r="W16" s="16">
        <v>596631.43</v>
      </c>
      <c r="X16" s="17"/>
      <c r="Y16" s="12">
        <f>SUM(Y8:Y15)</f>
        <v>596631.44</v>
      </c>
      <c r="Z16" s="34">
        <f>SUM(Z8:Z15)</f>
        <v>-70304.94999999995</v>
      </c>
    </row>
  </sheetData>
  <mergeCells count="3">
    <mergeCell ref="C2:U2"/>
    <mergeCell ref="E4:G4"/>
    <mergeCell ref="H4:O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2022-03-16T05:26:30Z</cp:lastPrinted>
  <dcterms:created xsi:type="dcterms:W3CDTF">1996-10-08T23:32:33Z</dcterms:created>
  <dcterms:modified xsi:type="dcterms:W3CDTF">2022-03-23T05:10:18Z</dcterms:modified>
  <cp:category/>
  <cp:version/>
  <cp:contentType/>
  <cp:contentStatus/>
</cp:coreProperties>
</file>