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с изм.тарифом на 01.07.17." sheetId="1" r:id="rId1"/>
  </sheets>
  <definedNames/>
  <calcPr fullCalcOnLoad="1"/>
</workbook>
</file>

<file path=xl/sharedStrings.xml><?xml version="1.0" encoding="utf-8"?>
<sst xmlns="http://schemas.openxmlformats.org/spreadsheetml/2006/main" count="749" uniqueCount="491">
  <si>
    <t>общая</t>
  </si>
  <si>
    <t>Карпинск, пер.Школьный, д.1</t>
  </si>
  <si>
    <t>Карпинск, прое.Декабристов, д.10</t>
  </si>
  <si>
    <t>Карпинск, прое.Нахимова, д.19, к.а</t>
  </si>
  <si>
    <t>Карпинск, прое.Нахимова, д.20</t>
  </si>
  <si>
    <t>Карпинск, прое.Нахимова, д.22</t>
  </si>
  <si>
    <t>Карпинск, прое.Нахимова, д.24</t>
  </si>
  <si>
    <t>Карпинск, прое.Нахимова, д.26</t>
  </si>
  <si>
    <t>Карпинск, прое.Нахимова, д.28</t>
  </si>
  <si>
    <t>Карпинск, ул.8 Марта, д.32</t>
  </si>
  <si>
    <t>Карпинск, ул.8 Марта, д.40</t>
  </si>
  <si>
    <t>Карпинск, ул.8 Марта, д.42</t>
  </si>
  <si>
    <t>Карпинск, ул.8 Марта, д.43</t>
  </si>
  <si>
    <t>Карпинск, ул.8 Марта, д.44</t>
  </si>
  <si>
    <t>Карпинск, ул.8 Марта, д.46</t>
  </si>
  <si>
    <t>Карпинск, ул.8 Марта, д.48</t>
  </si>
  <si>
    <t>Карпинск, ул.8 Марта, д.50</t>
  </si>
  <si>
    <t>Карпинск, ул.8 Марта, д.52</t>
  </si>
  <si>
    <t>Карпинск, ул.8 Марта, д.54</t>
  </si>
  <si>
    <t>Карпинск, ул.8 Марта, д.56</t>
  </si>
  <si>
    <t>Карпинск, ул.8 Марта, д.58</t>
  </si>
  <si>
    <t>Карпинск, ул.8 Марта, д.60</t>
  </si>
  <si>
    <t>Карпинск, ул.8 Марта, д.66</t>
  </si>
  <si>
    <t>Карпинск, ул.8 Марта, д.68</t>
  </si>
  <si>
    <t>Карпинск, ул.8 Марта, д.70</t>
  </si>
  <si>
    <t>Карпинск, ул.8 Марта, д.74</t>
  </si>
  <si>
    <t>Карпинск, ул.8 Марта, д.79</t>
  </si>
  <si>
    <t>Карпинск, ул.9 Мая, д.1</t>
  </si>
  <si>
    <t>Карпинск, ул.9 Мая, д.3</t>
  </si>
  <si>
    <t>Карпинск, ул.9 Мая, д.5</t>
  </si>
  <si>
    <t>Карпинск, ул.Белинского, д.121</t>
  </si>
  <si>
    <t>Карпинск, ул.Белинского, д.126</t>
  </si>
  <si>
    <t>Карпинск, ул.Горняков, д.39</t>
  </si>
  <si>
    <t>Карпинск, ул.Горняков, д.40</t>
  </si>
  <si>
    <t>Карпинск, ул.Заречная, д.4</t>
  </si>
  <si>
    <t>Карпинск, ул.Калинина, д.22</t>
  </si>
  <si>
    <t>Карпинск, ул.Калинина, д.28</t>
  </si>
  <si>
    <t>Карпинск, ул.Калинина, д.69, к.а</t>
  </si>
  <si>
    <t>Карпинск, ул.Карпинского, д.11</t>
  </si>
  <si>
    <t>Карпинск, ул.Карпинского, д.13</t>
  </si>
  <si>
    <t>Карпинск, ул.Карпинского, д.15</t>
  </si>
  <si>
    <t>Карпинск, ул.Карпинского, д.17</t>
  </si>
  <si>
    <t>Карпинск, ул.Карпинского, д.18</t>
  </si>
  <si>
    <t>Карпинск, ул.Карпинского, д.19</t>
  </si>
  <si>
    <t>Карпинск, ул.Карпинского, д.20</t>
  </si>
  <si>
    <t>Карпинск, ул.Карпинского, д.20, к.а</t>
  </si>
  <si>
    <t>Карпинск, ул.Карпинского, д.24</t>
  </si>
  <si>
    <t>Карпинск, ул.Карпинского, д.26</t>
  </si>
  <si>
    <t>Карпинск, ул.Карпинского, д.28</t>
  </si>
  <si>
    <t>Карпинск, ул.Карпинского, д.30</t>
  </si>
  <si>
    <t>Карпинск, ул.Ким, д.17</t>
  </si>
  <si>
    <t>Карпинск, ул.Клубная, д.4</t>
  </si>
  <si>
    <t>Карпинск, ул.Колхозная, д.43</t>
  </si>
  <si>
    <t>Карпинск, ул.Колхозная, д.51</t>
  </si>
  <si>
    <t>Карпинск, ул.Колхозная, д.53</t>
  </si>
  <si>
    <t>Карпинск, ул.Коммунаров, д.47</t>
  </si>
  <si>
    <t>Карпинск, ул.Коммунаров, д.49</t>
  </si>
  <si>
    <t>Карпинск, ул.Коммунаров, д.5</t>
  </si>
  <si>
    <t>Карпинск, ул.Коммунаров, д.50</t>
  </si>
  <si>
    <t>Карпинск, ул.Коммунаров, д.51</t>
  </si>
  <si>
    <t>Карпинск, ул.Коммунаров, д.53, к.а</t>
  </si>
  <si>
    <t>Карпинск, ул.Куйбышева, д.32</t>
  </si>
  <si>
    <t>Карпинск, ул.Куйбышева, д.34</t>
  </si>
  <si>
    <t>Карпинск, ул.Куйбышева, д.36</t>
  </si>
  <si>
    <t>Карпинск, ул.Куйбышева, д.38</t>
  </si>
  <si>
    <t>Карпинск, ул.Куйбышева, д.40</t>
  </si>
  <si>
    <t>Карпинск, ул.Куйбышева, д.42</t>
  </si>
  <si>
    <t>Карпинск, ул.Куйбышева, д.52</t>
  </si>
  <si>
    <t>Карпинск, ул.Ленина, д.100</t>
  </si>
  <si>
    <t>Карпинск, ул.Ленина, д.100, к.а</t>
  </si>
  <si>
    <t>Карпинск, ул.Ленина, д.101</t>
  </si>
  <si>
    <t>Карпинск, ул.Ленина, д.103</t>
  </si>
  <si>
    <t>Карпинск, ул.Ленина, д.105</t>
  </si>
  <si>
    <t>Карпинск, ул.Ленина, д.107</t>
  </si>
  <si>
    <t>Карпинск, ул.Ленина, д.109</t>
  </si>
  <si>
    <t>Карпинск, ул.Ленина, д.110</t>
  </si>
  <si>
    <t>Карпинск, ул.Ленина, д.111</t>
  </si>
  <si>
    <t>Карпинск, ул.Ленина, д.113</t>
  </si>
  <si>
    <t>Карпинск, ул.Ленина, д.114</t>
  </si>
  <si>
    <t>Карпинск, ул.Ленина, д.115</t>
  </si>
  <si>
    <t>Карпинск, ул.Ленина, д.117</t>
  </si>
  <si>
    <t>Карпинск, ул.Ленина, д.118</t>
  </si>
  <si>
    <t>Карпинск, ул.Ленина, д.119</t>
  </si>
  <si>
    <t>Карпинск, ул.Ленина, д.120</t>
  </si>
  <si>
    <t>Карпинск, ул.Ленина, д.121</t>
  </si>
  <si>
    <t>Карпинск, ул.Ленина, д.122</t>
  </si>
  <si>
    <t>Карпинск, ул.Ленина, д.123</t>
  </si>
  <si>
    <t>Карпинск, ул.Ленина, д.124</t>
  </si>
  <si>
    <t>Карпинск, ул.Ленина, д.46</t>
  </si>
  <si>
    <t>Карпинск, ул.Ленина, д.59</t>
  </si>
  <si>
    <t>Карпинск, ул.Ленина, д.76</t>
  </si>
  <si>
    <t>Карпинск, ул.Ленина, д.80</t>
  </si>
  <si>
    <t>Карпинск, ул.Ленина, д.82</t>
  </si>
  <si>
    <t>Карпинск, ул.Ленина, д.82, к.а</t>
  </si>
  <si>
    <t>Карпинск, ул.Ленина, д.84</t>
  </si>
  <si>
    <t>Карпинск, ул.Ленина, д.86</t>
  </si>
  <si>
    <t>Карпинск, ул.Ленина, д.89</t>
  </si>
  <si>
    <t>Карпинск, ул.Ленина, д.91</t>
  </si>
  <si>
    <t>Карпинск, ул.Ленина, д.93</t>
  </si>
  <si>
    <t>Карпинск, ул.Ленина, д.95</t>
  </si>
  <si>
    <t>Карпинск, ул.Ленина, д.97</t>
  </si>
  <si>
    <t>Карпинск, ул.Ленина, д.98</t>
  </si>
  <si>
    <t>Карпинск, ул.Ленина, д.99</t>
  </si>
  <si>
    <t>Карпинск, ул.Лермонтова, д.1</t>
  </si>
  <si>
    <t>Карпинск, ул.Лермонтова, д.10</t>
  </si>
  <si>
    <t>Карпинск, ул.Лермонтова, д.11</t>
  </si>
  <si>
    <t>Карпинск, ул.Лермонтова, д.12</t>
  </si>
  <si>
    <t>Карпинск, ул.Лермонтова, д.13, к.а</t>
  </si>
  <si>
    <t>Карпинск, ул.Лермонтова, д.14</t>
  </si>
  <si>
    <t>Карпинск, ул.Лермонтова, д.17</t>
  </si>
  <si>
    <t>Карпинск, ул.Лермонтова, д.3</t>
  </si>
  <si>
    <t>Карпинск, ул.Лермонтова, д.5</t>
  </si>
  <si>
    <t>Карпинск, ул.Лермонтова, д.7</t>
  </si>
  <si>
    <t>Карпинск, ул.Лермонтова, д.8</t>
  </si>
  <si>
    <t>Карпинск, ул.Лермонтова, д.9</t>
  </si>
  <si>
    <t>Карпинск, ул.Лесопильная, д.12</t>
  </si>
  <si>
    <t>Карпинск, ул.Лесопильная, д.137</t>
  </si>
  <si>
    <t>Карпинск, ул.Лесопильная, д.139</t>
  </si>
  <si>
    <t>Карпинск, ул.Лесопильная, д.16</t>
  </si>
  <si>
    <t>Карпинск, ул.Лесопильная, д.18</t>
  </si>
  <si>
    <t>Карпинск, ул.Лесопильная, д.44</t>
  </si>
  <si>
    <t>Карпинск, ул.Лесопильная, д.61</t>
  </si>
  <si>
    <t>Карпинск, ул.Лесопильная, д.63</t>
  </si>
  <si>
    <t>Карпинск, ул.Лесопильная, д.67</t>
  </si>
  <si>
    <t>Карпинск, ул.Лесопильная, д.69</t>
  </si>
  <si>
    <t>Карпинск, ул.Лесопильная, д.71</t>
  </si>
  <si>
    <t>Карпинск, ул.Луначарского, д.112</t>
  </si>
  <si>
    <t>Карпинск, ул.Луначарского, д.114</t>
  </si>
  <si>
    <t>Карпинск, ул.Луначарского, д.123</t>
  </si>
  <si>
    <t>Карпинск, ул.Луначарского, д.124</t>
  </si>
  <si>
    <t>Карпинск, ул.Луначарского, д.126</t>
  </si>
  <si>
    <t>Карпинск, ул.Луначарского, д.128</t>
  </si>
  <si>
    <t>Карпинск, ул.Луначарского, д.128, к.а</t>
  </si>
  <si>
    <t>Карпинск, ул.Луначарского, д.130</t>
  </si>
  <si>
    <t>Карпинск, ул.Луначарского, д.32</t>
  </si>
  <si>
    <t>Карпинск, ул.Луначарского, д.34</t>
  </si>
  <si>
    <t>Карпинск, ул.Луначарского, д.58</t>
  </si>
  <si>
    <t>Карпинск, ул.Луначарского, д.59</t>
  </si>
  <si>
    <t>Карпинск, ул.Луначарского, д.60</t>
  </si>
  <si>
    <t>Карпинск, ул.Луначарского, д.61</t>
  </si>
  <si>
    <t>Карпинск, ул.Луначарского, д.63</t>
  </si>
  <si>
    <t>Карпинск, ул.Луначарского, д.65</t>
  </si>
  <si>
    <t>Карпинск, ул.Луначарского, д.65, к.а</t>
  </si>
  <si>
    <t>Карпинск, ул.Луначарского, д.70</t>
  </si>
  <si>
    <t>Карпинск, ул.Луначарского, д.72</t>
  </si>
  <si>
    <t>Карпинск, ул.Луначарского, д.74</t>
  </si>
  <si>
    <t>Карпинск, ул.Луначарского, д.74, к.а</t>
  </si>
  <si>
    <t>Карпинск, ул.Луначарского, д.76</t>
  </si>
  <si>
    <t>Карпинск, ул.Луначарского, д.77</t>
  </si>
  <si>
    <t>Карпинск, ул.Луначарского, д.78</t>
  </si>
  <si>
    <t>Карпинск, ул.Луначарского, д.78, к.а</t>
  </si>
  <si>
    <t>Карпинск, ул.Луначарского, д.79</t>
  </si>
  <si>
    <t>Карпинск, ул.Луначарского, д.79, к.а</t>
  </si>
  <si>
    <t>Карпинск, ул.Луначарского, д.80</t>
  </si>
  <si>
    <t>Карпинск, ул.Луначарского, д.81</t>
  </si>
  <si>
    <t>Карпинск, ул.Луначарского, д.82</t>
  </si>
  <si>
    <t>Карпинск, ул.Луначарского, д.83</t>
  </si>
  <si>
    <t>Карпинск, ул.Луначарского, д.84</t>
  </si>
  <si>
    <t>Карпинск, ул.Луначарского, д.86</t>
  </si>
  <si>
    <t>Карпинск, ул.Луначарского, д.90, к.а</t>
  </si>
  <si>
    <t>Карпинск, ул.Луначарского, д.92</t>
  </si>
  <si>
    <t>Карпинск, ул.Луначарского, д.94</t>
  </si>
  <si>
    <t>Карпинск, ул.Максима Горького, д.12</t>
  </si>
  <si>
    <t>Карпинск, ул.Максима Горького, д.13</t>
  </si>
  <si>
    <t>Карпинск, ул.Максима Горького, д.2</t>
  </si>
  <si>
    <t>Карпинск, ул.Максима Горького, д.2, к.а</t>
  </si>
  <si>
    <t>Карпинск, ул.Максима Горького, д.29</t>
  </si>
  <si>
    <t>Карпинск, ул.Максима Горького, д.4</t>
  </si>
  <si>
    <t>Карпинск, ул.Максима Горького, д.4, к.а</t>
  </si>
  <si>
    <t>Карпинск, ул.Максима Горького, д.6</t>
  </si>
  <si>
    <t>Карпинск, ул.Максима Горького, д.6, к.а</t>
  </si>
  <si>
    <t>Карпинск, ул.Максима Горького, д.8</t>
  </si>
  <si>
    <t>Карпинск, ул.Малышева, д.16</t>
  </si>
  <si>
    <t>Карпинск, ул.Малышева, д.18</t>
  </si>
  <si>
    <t>Карпинск, ул.Малышева, д.2, к.б</t>
  </si>
  <si>
    <t>Карпинск, ул.Малышева, д.20</t>
  </si>
  <si>
    <t>Карпинск, ул.Малышева, д.45</t>
  </si>
  <si>
    <t>Карпинск, ул.Малышева, д.47</t>
  </si>
  <si>
    <t>Карпинск, ул.Малышева, д.49</t>
  </si>
  <si>
    <t>Карпинск, ул.Мира, д.14</t>
  </si>
  <si>
    <t>Карпинск, ул.Мира, д.34</t>
  </si>
  <si>
    <t>Карпинск, ул.Мира, д.36</t>
  </si>
  <si>
    <t>Карпинск, ул.Мира, д.36, к.а</t>
  </si>
  <si>
    <t>Карпинск, ул.Мира, д.38</t>
  </si>
  <si>
    <t>Карпинск, ул.Мира, д.38, к.а</t>
  </si>
  <si>
    <t>Карпинск, ул.Мира, д.4</t>
  </si>
  <si>
    <t>Карпинск, ул.Мира, д.40</t>
  </si>
  <si>
    <t>Карпинск, ул.Мира, д.42</t>
  </si>
  <si>
    <t>Карпинск, ул.Мира, д.44</t>
  </si>
  <si>
    <t>Карпинск, ул.Мира, д.45</t>
  </si>
  <si>
    <t>Карпинск, ул.Мира, д.45, к.а</t>
  </si>
  <si>
    <t>Карпинск, ул.Мира, д.48</t>
  </si>
  <si>
    <t>Карпинск, ул.Мира, д.49</t>
  </si>
  <si>
    <t>Карпинск, ул.Мира, д.50</t>
  </si>
  <si>
    <t>Карпинск, ул.Мира, д.50, к.а</t>
  </si>
  <si>
    <t>Карпинск, ул.Мира, д.51</t>
  </si>
  <si>
    <t>Карпинск, ул.Мира, д.52</t>
  </si>
  <si>
    <t>Карпинск, ул.Мира, д.53</t>
  </si>
  <si>
    <t>Карпинск, ул.Мира, д.54</t>
  </si>
  <si>
    <t>Карпинск, ул.Мира, д.54, к.а</t>
  </si>
  <si>
    <t>Карпинск, ул.Мира, д.55</t>
  </si>
  <si>
    <t>Карпинск, ул.Мира, д.56</t>
  </si>
  <si>
    <t>Карпинск, ул.Мира, д.57</t>
  </si>
  <si>
    <t>Карпинск, ул.Мира, д.59</t>
  </si>
  <si>
    <t>Карпинск, ул.Мира, д.6</t>
  </si>
  <si>
    <t>Карпинск, ул.Мира, д.62</t>
  </si>
  <si>
    <t>Карпинск, ул.Мира, д.64</t>
  </si>
  <si>
    <t>Карпинск, ул.Мира, д.65</t>
  </si>
  <si>
    <t>Карпинск, ул.Мира, д.65, к.а</t>
  </si>
  <si>
    <t>Карпинск, ул.Мира, д.66</t>
  </si>
  <si>
    <t>Карпинск, ул.Мира, д.67</t>
  </si>
  <si>
    <t>Карпинск, ул.Мира, д.68</t>
  </si>
  <si>
    <t>Карпинск, ул.Мира, д.70</t>
  </si>
  <si>
    <t>Карпинск, ул.Мира, д.72</t>
  </si>
  <si>
    <t>Карпинск, ул.Мира, д.74</t>
  </si>
  <si>
    <t>Карпинск, ул.Мира, д.76</t>
  </si>
  <si>
    <t>Карпинск, ул.Мира, д.8</t>
  </si>
  <si>
    <t>Карпинск, ул.Мира, д.80</t>
  </si>
  <si>
    <t>Карпинск, ул.Мира, д.81</t>
  </si>
  <si>
    <t>Карпинск, ул.Мира, д.83</t>
  </si>
  <si>
    <t>Карпинск, ул.Мира, д.84</t>
  </si>
  <si>
    <t>Карпинск, ул.Мира, д.85</t>
  </si>
  <si>
    <t>Карпинск, ул.Мира, д.87</t>
  </si>
  <si>
    <t>Карпинск, ул.Мира, д.89</t>
  </si>
  <si>
    <t>Карпинск, ул.Мира, д.91</t>
  </si>
  <si>
    <t>Карпинск, ул.Мира, д.93</t>
  </si>
  <si>
    <t>Карпинск, ул.Мира, д.95</t>
  </si>
  <si>
    <t>Карпинск, ул.Мира, д.97</t>
  </si>
  <si>
    <t>Карпинск, ул.Некрасова, д.41</t>
  </si>
  <si>
    <t>Карпинск, ул.Некрасова, д.81</t>
  </si>
  <si>
    <t>Карпинск, ул.Некрасова, д.83</t>
  </si>
  <si>
    <t>Карпинск, ул.Некрасова, д.85</t>
  </si>
  <si>
    <t>Карпинск, ул.Первомайская, д.42</t>
  </si>
  <si>
    <t>Карпинск, ул.Первомайская, д.61</t>
  </si>
  <si>
    <t>Карпинск, ул.Попова, д.12</t>
  </si>
  <si>
    <t>Карпинск, ул.Попова, д.12, к.а</t>
  </si>
  <si>
    <t>Карпинск, ул.Попова, д.14</t>
  </si>
  <si>
    <t>Карпинск, ул.Попова, д.4</t>
  </si>
  <si>
    <t>Карпинск, ул.Попова, д.6</t>
  </si>
  <si>
    <t>Карпинск, ул.Попова, д.6, к.а</t>
  </si>
  <si>
    <t>Карпинск, ул.Попова, д.8</t>
  </si>
  <si>
    <t>Карпинск, ул.Почтамтская, д.23</t>
  </si>
  <si>
    <t>Карпинск, ул.Почтамтская, д.25</t>
  </si>
  <si>
    <t>Карпинск, ул.Почтамтская, д.31</t>
  </si>
  <si>
    <t>Карпинск, ул.Почтамтская, д.33</t>
  </si>
  <si>
    <t>Карпинск, ул.Почтамтская, д.35</t>
  </si>
  <si>
    <t>Карпинск, ул.Пролетарская, д.66</t>
  </si>
  <si>
    <t>Карпинск, ул.Пролетарская, д.69</t>
  </si>
  <si>
    <t>Карпинск, ул.Пролетарская, д.71</t>
  </si>
  <si>
    <t>Карпинск, ул.Пушкина, д.16</t>
  </si>
  <si>
    <t>Карпинск, ул.Пушкина, д.7</t>
  </si>
  <si>
    <t>Карпинск, ул.Свердлова, д.1</t>
  </si>
  <si>
    <t>Карпинск, ул.Свердлова, д.14</t>
  </si>
  <si>
    <t>Карпинск, ул.Свердлова, д.3</t>
  </si>
  <si>
    <t>Карпинск, ул.Свердлова, д.4</t>
  </si>
  <si>
    <t>Карпинск, ул.Свердлова, д.6</t>
  </si>
  <si>
    <t>Карпинск, ул.Свердлова, д.6, к.а</t>
  </si>
  <si>
    <t>Карпинск, ул.Свердлова, д.7</t>
  </si>
  <si>
    <t>Карпинск, ул.Свердлова, д.8</t>
  </si>
  <si>
    <t>Карпинск, ул.Свободы, д.104</t>
  </si>
  <si>
    <t>Карпинск, ул.Свободы, д.139</t>
  </si>
  <si>
    <t>Карпинск, ул.Свободы, д.141</t>
  </si>
  <si>
    <t>Карпинск, ул.Свободы, д.40</t>
  </si>
  <si>
    <t>Карпинск, ул.Свободы, д.73</t>
  </si>
  <si>
    <t>Карпинск, ул.Серова, д.13</t>
  </si>
  <si>
    <t>Карпинск, ул.Серова, д.15</t>
  </si>
  <si>
    <t>Карпинск, ул.Серова, д.17</t>
  </si>
  <si>
    <t>Карпинск, ул.Серова, д.19</t>
  </si>
  <si>
    <t>Карпинск, ул.Серова, д.23</t>
  </si>
  <si>
    <t>Карпинск, ул.Советская, д.115</t>
  </si>
  <si>
    <t>Карпинск, ул.Советская, д.117</t>
  </si>
  <si>
    <t>Карпинск, ул.Советская, д.119</t>
  </si>
  <si>
    <t>Карпинск, ул.Советская, д.121</t>
  </si>
  <si>
    <t>Карпинск, ул.Советская, д.123</t>
  </si>
  <si>
    <t>Карпинск, ул.Советская, д.125</t>
  </si>
  <si>
    <t>Карпинск, ул.Советская, д.127</t>
  </si>
  <si>
    <t>Карпинск, ул.Советская, д.96</t>
  </si>
  <si>
    <t>Карпинск, ул.Трудовая, д.40</t>
  </si>
  <si>
    <t>Карпинск, ул.Угольщиков, д.75</t>
  </si>
  <si>
    <t>Карпинск, ул.Угольщиков, д.77</t>
  </si>
  <si>
    <t>Карпинск, ул.Угольщиков, д.79</t>
  </si>
  <si>
    <t>Карпинск, ул.Угольщиков, д.81</t>
  </si>
  <si>
    <t>Карпинск, ул.Уральская, д.40</t>
  </si>
  <si>
    <t>Карпинск, ул.Федорова, д.1</t>
  </si>
  <si>
    <t>Карпинск, ул.Федорова, д.3</t>
  </si>
  <si>
    <t>Карпинск, ул.Чайковского, д.147</t>
  </si>
  <si>
    <t>Карпинск, ул.Чайковского, д.44, к.а</t>
  </si>
  <si>
    <t>Карпинск, ул.Чайковского, д.46</t>
  </si>
  <si>
    <t>Карпинск, ул.Чайковского, д.48-3,4</t>
  </si>
  <si>
    <t>Карпинск, ул.Челюскинцев, д.40</t>
  </si>
  <si>
    <t>Карпинск, ул.Чернышевского, д.40</t>
  </si>
  <si>
    <t>Карпинск, пер.Школьный, д.2</t>
  </si>
  <si>
    <t>Карпинск, пер.Школьный, д.4</t>
  </si>
  <si>
    <t>Карпинск, пер.Школьный, д.6</t>
  </si>
  <si>
    <t>Карпинск, прое.Нахимова, д.15</t>
  </si>
  <si>
    <t>Карпинск, прое.Нахимова, д.17</t>
  </si>
  <si>
    <t>Карпинск, прое.Нахимова, д.19</t>
  </si>
  <si>
    <t>Карпинск, ул.Ленина, д.44</t>
  </si>
  <si>
    <t>Карпинск, ул.Ленина, д.48</t>
  </si>
  <si>
    <t>Карпинск, ул.Лермонтова, д.2</t>
  </si>
  <si>
    <t>Карпинск, ул.Лермонтова, д.6</t>
  </si>
  <si>
    <t>Карпинск, ул.Лесопильная, д.65</t>
  </si>
  <si>
    <t>Карпинск, ул.Луначарского, д.102</t>
  </si>
  <si>
    <t>Карпинск, ул.Луначарского, д.104</t>
  </si>
  <si>
    <t>Карпинск, ул.Луначарского, д.106</t>
  </si>
  <si>
    <t>Карпинск, ул.Луначарского, д.69</t>
  </si>
  <si>
    <t>Карпинск, ул.Луначарского, д.73</t>
  </si>
  <si>
    <t>Карпинск, ул.Луначарского, д.87</t>
  </si>
  <si>
    <t>Карпинск, ул.Луначарского, д.89</t>
  </si>
  <si>
    <t>Карпинск, ул.Луначарского, д.91</t>
  </si>
  <si>
    <t>Карпинск, ул.Луначарского, д.93</t>
  </si>
  <si>
    <t>Карпинск, ул.Максима Горького, д.3</t>
  </si>
  <si>
    <t>Карпинск, ул.Максима Горького, д.5</t>
  </si>
  <si>
    <t>Карпинск, ул.Попова, д.11</t>
  </si>
  <si>
    <t>Карпинск, ул.Попова, д.3</t>
  </si>
  <si>
    <t>Карпинск, ул.Попова, д.5</t>
  </si>
  <si>
    <t>Карпинск, ул.Попова, д.9</t>
  </si>
  <si>
    <t>Карпинск, ул.Южная 2-ая, д.1, к.а</t>
  </si>
  <si>
    <t>№</t>
  </si>
  <si>
    <t>п/п</t>
  </si>
  <si>
    <t>т/рем.</t>
  </si>
  <si>
    <t>содерж.</t>
  </si>
  <si>
    <t>тариф</t>
  </si>
  <si>
    <t>Железнодорожный,  д.9</t>
  </si>
  <si>
    <t>жилые</t>
  </si>
  <si>
    <t>нежилые</t>
  </si>
  <si>
    <t>адрес</t>
  </si>
  <si>
    <t>итого:</t>
  </si>
  <si>
    <t>общий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</si>
  <si>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</si>
  <si>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</si>
  <si>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</si>
  <si>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</si>
  <si>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</si>
  <si>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</si>
  <si>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</si>
  <si>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</si>
  <si>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</si>
  <si>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Площадь</t>
  </si>
  <si>
    <t>Карпинск, ул.Мира, д.30</t>
  </si>
  <si>
    <t>Карпинск, ул.Советская, д.113/2</t>
  </si>
  <si>
    <t>Карпинск, ул.Советская, д.113/3</t>
  </si>
  <si>
    <t>ЖЭУ</t>
  </si>
  <si>
    <t>Выполнено</t>
  </si>
  <si>
    <t xml:space="preserve">план на </t>
  </si>
  <si>
    <t>ТБО,ОПУ</t>
  </si>
  <si>
    <t>без ЖБО</t>
  </si>
  <si>
    <t>месяц</t>
  </si>
  <si>
    <t>без упр. ТБО,ЖБО</t>
  </si>
  <si>
    <t>ОПУ,газ.</t>
  </si>
  <si>
    <t>упр.,газ</t>
  </si>
  <si>
    <t>ЖКО</t>
  </si>
  <si>
    <t>Карпинск, ул.Максима Горького, д.14а</t>
  </si>
  <si>
    <t>Карпинск, ул.Советская, д.113/1</t>
  </si>
  <si>
    <t>Годовой план</t>
  </si>
  <si>
    <t>с корректир.</t>
  </si>
  <si>
    <t>долга</t>
  </si>
  <si>
    <t>%</t>
  </si>
  <si>
    <t>дол</t>
  </si>
  <si>
    <t>( включили</t>
  </si>
  <si>
    <t>необходимые</t>
  </si>
  <si>
    <t>работы в должниках)</t>
  </si>
  <si>
    <t>работ</t>
  </si>
  <si>
    <t>остатков</t>
  </si>
  <si>
    <t xml:space="preserve">(с учетом </t>
  </si>
  <si>
    <t>ЖЭУ(мес)</t>
  </si>
  <si>
    <t>ЖКО(мес)</t>
  </si>
  <si>
    <t>январь</t>
  </si>
  <si>
    <t>Выполнены работы</t>
  </si>
  <si>
    <t>февраль</t>
  </si>
  <si>
    <t>апрель</t>
  </si>
  <si>
    <t>ЖЭУ(год)</t>
  </si>
  <si>
    <t>ЖКО(год)</t>
  </si>
  <si>
    <t>за год</t>
  </si>
  <si>
    <t>огр. двор.</t>
  </si>
  <si>
    <t>Карпинск, ул.Ленина, д.88а</t>
  </si>
  <si>
    <t>Карпинск, ул.Почтамтская, д.4</t>
  </si>
  <si>
    <t>изменение плана в связи с отказом от услуг</t>
  </si>
  <si>
    <t>искл.дворн.</t>
  </si>
  <si>
    <t>ГОДОВОЙ ПЛАН 2017</t>
  </si>
  <si>
    <t>долг 2016</t>
  </si>
  <si>
    <t>2015)</t>
  </si>
  <si>
    <t>План на 1 полугодие 2017г</t>
  </si>
  <si>
    <t>План на 2 полугодие 2017г</t>
  </si>
  <si>
    <t>огранич.</t>
  </si>
  <si>
    <t>только const</t>
  </si>
  <si>
    <t>Долг</t>
  </si>
  <si>
    <t>на 2018год</t>
  </si>
  <si>
    <t>по начисл.</t>
  </si>
  <si>
    <t>по оплате</t>
  </si>
  <si>
    <t>остаток</t>
  </si>
  <si>
    <t>с учетом</t>
  </si>
  <si>
    <t>остатков 2015</t>
  </si>
  <si>
    <t>на 01.12.16.</t>
  </si>
  <si>
    <t>доходов 2016.</t>
  </si>
  <si>
    <t>на 01.01.17.</t>
  </si>
  <si>
    <t>по данным РЦУ</t>
  </si>
  <si>
    <t>перерасход</t>
  </si>
  <si>
    <t>с учетом погашения</t>
  </si>
  <si>
    <t>неосвоены</t>
  </si>
  <si>
    <t>итого</t>
  </si>
  <si>
    <t>общий план(1 пол.)</t>
  </si>
  <si>
    <t>ЖЭУ(1 пол.)</t>
  </si>
  <si>
    <t>ЖКО(1 пол)</t>
  </si>
  <si>
    <t>общий план(2 пол.)</t>
  </si>
  <si>
    <t>ЖЭУ(2 пол.)</t>
  </si>
  <si>
    <t>ЖКО(2 пол)</t>
  </si>
  <si>
    <t>ЖЭУ(%)</t>
  </si>
  <si>
    <t>ЖКО(%)</t>
  </si>
  <si>
    <t>общий план(год)/% уменьшения</t>
  </si>
  <si>
    <t>общий план кор.(год)</t>
  </si>
  <si>
    <t>общий план(1пол)/% уменьшения</t>
  </si>
  <si>
    <t>общий план(2пол)/% уменьшения</t>
  </si>
  <si>
    <t>проверка</t>
  </si>
  <si>
    <t>Лезовой</t>
  </si>
  <si>
    <t>план мес. на 1 полугодие</t>
  </si>
  <si>
    <t>план мес. на 2 полугодие</t>
  </si>
  <si>
    <t>ЖЭУср мес</t>
  </si>
  <si>
    <t>ЖКОср.мес</t>
  </si>
  <si>
    <t>всего</t>
  </si>
  <si>
    <t>ср.год</t>
  </si>
  <si>
    <t>всего ср. мес.</t>
  </si>
  <si>
    <t>ЖЭУсогл</t>
  </si>
  <si>
    <t>ЖКОсогл</t>
  </si>
  <si>
    <t>( для актов)</t>
  </si>
  <si>
    <t>Расчет плана по полугодиям</t>
  </si>
  <si>
    <t>по плану(мес)</t>
  </si>
  <si>
    <t>Лезовой(мес)</t>
  </si>
  <si>
    <t>ЖКО+ЖЭУ</t>
  </si>
  <si>
    <t>своими</t>
  </si>
  <si>
    <t>силами</t>
  </si>
  <si>
    <t>сторонними</t>
  </si>
  <si>
    <t>организ.</t>
  </si>
  <si>
    <t xml:space="preserve">ОСТАТОК </t>
  </si>
  <si>
    <t>на 01.01.18.</t>
  </si>
  <si>
    <t>Карпинск, ул.Октябрьская, д.12(искл с 01.01.17)</t>
  </si>
  <si>
    <t>возврат</t>
  </si>
  <si>
    <t>23.03.17.</t>
  </si>
  <si>
    <t>при закр. л/с</t>
  </si>
  <si>
    <t>при закр.л/с</t>
  </si>
  <si>
    <t>НДС</t>
  </si>
  <si>
    <t>Возврат ПК за установку окон,датчиков движения в счет с/ж. с 01.07.15-31.12.16г.</t>
  </si>
  <si>
    <t>ПК(2015-2017гг)</t>
  </si>
  <si>
    <t>Карпинск, ул.8 Марта, д.36( с 03.03.17.)</t>
  </si>
  <si>
    <t>размещено на сайте на 01.01.17.</t>
  </si>
  <si>
    <t>Выполнены работы с 01.01.17.-31.01.17.( в счет остатка по с/ж 2016г.)</t>
  </si>
  <si>
    <r>
      <t xml:space="preserve">Остаток 2016г на </t>
    </r>
    <r>
      <rPr>
        <b/>
        <i/>
        <sz val="11"/>
        <rFont val="Arial"/>
        <family val="2"/>
      </rPr>
      <t>01.01.17.</t>
    </r>
  </si>
  <si>
    <t>1квартал</t>
  </si>
  <si>
    <t>факт</t>
  </si>
  <si>
    <t>за 1 квартал</t>
  </si>
  <si>
    <t>за январь</t>
  </si>
  <si>
    <t>за февраль</t>
  </si>
  <si>
    <t>среднемес. по 1 кварталу</t>
  </si>
  <si>
    <t>за  март</t>
  </si>
  <si>
    <t>Справка по фактическому расходу средств по с/ж</t>
  </si>
  <si>
    <t>на 01.07.17.</t>
  </si>
  <si>
    <t xml:space="preserve">увеличение </t>
  </si>
  <si>
    <t>плана 2017</t>
  </si>
  <si>
    <t>Долг на 2018год</t>
  </si>
  <si>
    <t>за счет переосвоения средств 2016</t>
  </si>
  <si>
    <t>за 1 полугодие</t>
  </si>
  <si>
    <t>возврат 04.08.</t>
  </si>
  <si>
    <t>по заявлен.04.08.</t>
  </si>
  <si>
    <t>воз. с 01.09.17.</t>
  </si>
  <si>
    <t>январь-июнь</t>
  </si>
  <si>
    <t>Карпинск, прое.Нахимова, д.15, к.а иск.03.03.17</t>
  </si>
  <si>
    <t>Карпинск, прое.Нахимова, д.17, к.а иск.03.03.17.</t>
  </si>
  <si>
    <t>Карпинск, ул.Карла Маркса, д.18 иск.03.03.17.</t>
  </si>
  <si>
    <t>Карпинск, ул.Карла Маркса, д.20 иск.03.03.17.</t>
  </si>
  <si>
    <t>Карпинск, ул.Колхозная, д.47 иск.03.03.17.</t>
  </si>
  <si>
    <t>Карпинск, ул.Колхозная, д.49 иск.03.03.17.</t>
  </si>
  <si>
    <t>Карпинск, ул.Ленина, д.127 иск.03.03.17.</t>
  </si>
  <si>
    <t>Карпинск, ул.Ленина, д.131иск.03.03.17.</t>
  </si>
  <si>
    <t>Карпинск, ул.Лесопильная, д.8 иск.03.03.17.</t>
  </si>
  <si>
    <t>Карпинск, ул.Осипенко, д.48 иск.03.03.17</t>
  </si>
  <si>
    <t>Карпинск, ул.Осипенко, д.49 иск.01.10.17.</t>
  </si>
  <si>
    <t>Карпинск, ул.Мира, д.26 иск. 01.10.17.</t>
  </si>
  <si>
    <t>Карпинск, ул.Мира, д.47вкл. 01.10.17.</t>
  </si>
  <si>
    <t>на 2 полугодие</t>
  </si>
  <si>
    <t>Карпинск, пер.Герцена, д.12 иск.01.06.17.</t>
  </si>
  <si>
    <t>Карпинск, ул.Ленина, д.92искл. 01.10.17.</t>
  </si>
  <si>
    <t>от 12.01.18.</t>
  </si>
  <si>
    <t>Возврат за неосвоенные ср-ва по содержанию ОПУ за 2017год</t>
  </si>
  <si>
    <t>с учетом возврата ПК и неосвоенных средств по содержанию ОПУ</t>
  </si>
  <si>
    <t>от 06.02.18.</t>
  </si>
  <si>
    <t>возврат06.02.18.</t>
  </si>
  <si>
    <t>НДС на 01.01.18.</t>
  </si>
  <si>
    <t>возврат 12.02.18.</t>
  </si>
  <si>
    <t>ОСТАТОК 2017</t>
  </si>
  <si>
    <t>Долг за ОДН по эл.энерг.</t>
  </si>
  <si>
    <t>Долг по оплате на 01.12.17.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</si>
</sst>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%"/>
    <numFmt numFmtId="181" formatCode="0.0000%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1"/>
      <name val="Arial"/>
      <family val="2"/>
    </font>
    <font>
      <i/>
      <sz val="14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8"/>
      <color indexed="12"/>
      <name val="Arial"/>
      <family val="2"/>
    </font>
    <font>
      <sz val="10"/>
      <color indexed="8"/>
      <name val="Arial"/>
      <family val="0"/>
    </font>
    <font>
      <sz val="8"/>
      <color indexed="14"/>
      <name val="Arial"/>
      <family val="0"/>
    </font>
    <font>
      <sz val="8"/>
      <color indexed="12"/>
      <name val="Arial"/>
      <family val="0"/>
    </font>
    <font>
      <sz val="8"/>
      <color indexed="19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18" borderId="11" xfId="0" applyFill="1" applyBorder="1" applyAlignment="1">
      <alignment/>
    </xf>
    <xf numFmtId="2" fontId="0" fillId="18" borderId="10" xfId="0" applyNumberFormat="1" applyFill="1" applyBorder="1" applyAlignment="1">
      <alignment/>
    </xf>
    <xf numFmtId="2" fontId="0" fillId="16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18" borderId="12" xfId="0" applyFill="1" applyBorder="1" applyAlignment="1">
      <alignment/>
    </xf>
    <xf numFmtId="0" fontId="0" fillId="0" borderId="0" xfId="0" applyBorder="1" applyAlignment="1">
      <alignment/>
    </xf>
    <xf numFmtId="0" fontId="1" fillId="16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6" borderId="10" xfId="0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11" xfId="0" applyFill="1" applyBorder="1" applyAlignment="1">
      <alignment/>
    </xf>
    <xf numFmtId="0" fontId="0" fillId="18" borderId="0" xfId="0" applyFill="1" applyAlignment="1">
      <alignment/>
    </xf>
    <xf numFmtId="0" fontId="22" fillId="0" borderId="0" xfId="0" applyFont="1" applyBorder="1" applyAlignment="1">
      <alignment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0" xfId="0" applyFill="1" applyBorder="1" applyAlignment="1">
      <alignment/>
    </xf>
    <xf numFmtId="2" fontId="0" fillId="8" borderId="10" xfId="0" applyNumberFormat="1" applyFill="1" applyBorder="1" applyAlignment="1">
      <alignment/>
    </xf>
    <xf numFmtId="0" fontId="0" fillId="8" borderId="18" xfId="0" applyFill="1" applyBorder="1" applyAlignment="1">
      <alignment/>
    </xf>
    <xf numFmtId="0" fontId="0" fillId="18" borderId="13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19" borderId="0" xfId="0" applyFill="1" applyBorder="1" applyAlignment="1">
      <alignment/>
    </xf>
    <xf numFmtId="0" fontId="22" fillId="18" borderId="0" xfId="0" applyFont="1" applyFill="1" applyBorder="1" applyAlignment="1">
      <alignment/>
    </xf>
    <xf numFmtId="0" fontId="0" fillId="19" borderId="10" xfId="0" applyFill="1" applyBorder="1" applyAlignment="1">
      <alignment/>
    </xf>
    <xf numFmtId="2" fontId="0" fillId="19" borderId="10" xfId="0" applyNumberFormat="1" applyFill="1" applyBorder="1" applyAlignment="1">
      <alignment/>
    </xf>
    <xf numFmtId="0" fontId="0" fillId="13" borderId="10" xfId="0" applyFill="1" applyBorder="1" applyAlignment="1">
      <alignment/>
    </xf>
    <xf numFmtId="2" fontId="0" fillId="6" borderId="10" xfId="0" applyNumberFormat="1" applyFill="1" applyBorder="1" applyAlignment="1">
      <alignment/>
    </xf>
    <xf numFmtId="2" fontId="0" fillId="13" borderId="10" xfId="0" applyNumberFormat="1" applyFill="1" applyBorder="1" applyAlignment="1">
      <alignment/>
    </xf>
    <xf numFmtId="0" fontId="0" fillId="8" borderId="19" xfId="0" applyFill="1" applyBorder="1" applyAlignment="1">
      <alignment/>
    </xf>
    <xf numFmtId="0" fontId="0" fillId="16" borderId="13" xfId="0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2" fontId="2" fillId="18" borderId="10" xfId="0" applyNumberFormat="1" applyFont="1" applyFill="1" applyBorder="1" applyAlignment="1">
      <alignment/>
    </xf>
    <xf numFmtId="2" fontId="0" fillId="19" borderId="10" xfId="0" applyNumberFormat="1" applyFont="1" applyFill="1" applyBorder="1" applyAlignment="1">
      <alignment/>
    </xf>
    <xf numFmtId="0" fontId="1" fillId="18" borderId="12" xfId="0" applyFont="1" applyFill="1" applyBorder="1" applyAlignment="1">
      <alignment/>
    </xf>
    <xf numFmtId="9" fontId="0" fillId="8" borderId="10" xfId="0" applyNumberFormat="1" applyFill="1" applyBorder="1" applyAlignment="1">
      <alignment/>
    </xf>
    <xf numFmtId="0" fontId="25" fillId="16" borderId="12" xfId="0" applyFont="1" applyFill="1" applyBorder="1" applyAlignment="1">
      <alignment horizontal="center"/>
    </xf>
    <xf numFmtId="0" fontId="25" fillId="16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7" fillId="0" borderId="0" xfId="0" applyFont="1" applyAlignment="1">
      <alignment/>
    </xf>
    <xf numFmtId="2" fontId="1" fillId="19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8" borderId="10" xfId="0" applyNumberFormat="1" applyFont="1" applyFill="1" applyBorder="1" applyAlignment="1">
      <alignment/>
    </xf>
    <xf numFmtId="2" fontId="0" fillId="20" borderId="10" xfId="0" applyNumberFormat="1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2" fontId="0" fillId="0" borderId="0" xfId="0" applyNumberFormat="1" applyAlignment="1">
      <alignment/>
    </xf>
    <xf numFmtId="0" fontId="27" fillId="8" borderId="10" xfId="0" applyFont="1" applyFill="1" applyBorder="1" applyAlignment="1">
      <alignment/>
    </xf>
    <xf numFmtId="0" fontId="0" fillId="16" borderId="0" xfId="0" applyFill="1" applyAlignment="1">
      <alignment/>
    </xf>
    <xf numFmtId="0" fontId="26" fillId="18" borderId="11" xfId="0" applyFont="1" applyFill="1" applyBorder="1" applyAlignment="1">
      <alignment horizontal="center"/>
    </xf>
    <xf numFmtId="0" fontId="28" fillId="8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1" fillId="16" borderId="10" xfId="0" applyNumberFormat="1" applyFont="1" applyFill="1" applyBorder="1" applyAlignment="1">
      <alignment/>
    </xf>
    <xf numFmtId="0" fontId="29" fillId="18" borderId="12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26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18" borderId="0" xfId="0" applyFont="1" applyFill="1" applyAlignment="1">
      <alignment/>
    </xf>
    <xf numFmtId="0" fontId="26" fillId="18" borderId="12" xfId="0" applyFont="1" applyFill="1" applyBorder="1" applyAlignment="1">
      <alignment horizontal="center"/>
    </xf>
    <xf numFmtId="9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2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30" fillId="0" borderId="0" xfId="0" applyFont="1" applyAlignment="1">
      <alignment/>
    </xf>
    <xf numFmtId="0" fontId="30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2" fontId="1" fillId="0" borderId="18" xfId="0" applyNumberFormat="1" applyFont="1" applyBorder="1" applyAlignment="1">
      <alignment/>
    </xf>
    <xf numFmtId="0" fontId="26" fillId="0" borderId="21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0" fontId="31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2" fontId="32" fillId="18" borderId="10" xfId="0" applyNumberFormat="1" applyFont="1" applyFill="1" applyBorder="1" applyAlignment="1">
      <alignment/>
    </xf>
    <xf numFmtId="0" fontId="32" fillId="18" borderId="18" xfId="0" applyFont="1" applyFill="1" applyBorder="1" applyAlignment="1">
      <alignment/>
    </xf>
    <xf numFmtId="0" fontId="32" fillId="18" borderId="1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2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8" fillId="13" borderId="10" xfId="0" applyFont="1" applyFill="1" applyBorder="1" applyAlignment="1">
      <alignment/>
    </xf>
    <xf numFmtId="0" fontId="27" fillId="6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9" fillId="0" borderId="13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2" fontId="0" fillId="8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16" borderId="10" xfId="0" applyNumberFormat="1" applyFont="1" applyFill="1" applyBorder="1" applyAlignment="1">
      <alignment/>
    </xf>
    <xf numFmtId="2" fontId="2" fillId="18" borderId="10" xfId="0" applyNumberFormat="1" applyFont="1" applyFill="1" applyBorder="1" applyAlignment="1">
      <alignment/>
    </xf>
    <xf numFmtId="2" fontId="0" fillId="8" borderId="10" xfId="0" applyNumberFormat="1" applyFont="1" applyFill="1" applyBorder="1" applyAlignment="1">
      <alignment/>
    </xf>
    <xf numFmtId="2" fontId="0" fillId="18" borderId="10" xfId="0" applyNumberFormat="1" applyFont="1" applyFill="1" applyBorder="1" applyAlignment="1">
      <alignment/>
    </xf>
    <xf numFmtId="9" fontId="0" fillId="8" borderId="10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2" fontId="31" fillId="0" borderId="0" xfId="0" applyNumberFormat="1" applyFont="1" applyAlignment="1">
      <alignment/>
    </xf>
    <xf numFmtId="2" fontId="26" fillId="0" borderId="10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1" fillId="8" borderId="19" xfId="0" applyFont="1" applyFill="1" applyBorder="1" applyAlignment="1">
      <alignment horizontal="center"/>
    </xf>
    <xf numFmtId="2" fontId="26" fillId="16" borderId="10" xfId="0" applyNumberFormat="1" applyFont="1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20" borderId="10" xfId="0" applyNumberFormat="1" applyFill="1" applyBorder="1" applyAlignment="1">
      <alignment/>
    </xf>
    <xf numFmtId="0" fontId="28" fillId="6" borderId="10" xfId="0" applyFont="1" applyFill="1" applyBorder="1" applyAlignment="1">
      <alignment/>
    </xf>
    <xf numFmtId="0" fontId="27" fillId="19" borderId="10" xfId="0" applyFont="1" applyFill="1" applyBorder="1" applyAlignment="1">
      <alignment/>
    </xf>
    <xf numFmtId="4" fontId="0" fillId="20" borderId="1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31" fillId="8" borderId="10" xfId="0" applyFont="1" applyFill="1" applyBorder="1" applyAlignment="1">
      <alignment/>
    </xf>
    <xf numFmtId="2" fontId="27" fillId="0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1" fillId="0" borderId="12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19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2" fontId="1" fillId="19" borderId="11" xfId="0" applyNumberFormat="1" applyFont="1" applyFill="1" applyBorder="1" applyAlignment="1">
      <alignment/>
    </xf>
    <xf numFmtId="2" fontId="26" fillId="19" borderId="16" xfId="0" applyNumberFormat="1" applyFont="1" applyFill="1" applyBorder="1" applyAlignment="1">
      <alignment/>
    </xf>
    <xf numFmtId="2" fontId="1" fillId="19" borderId="16" xfId="0" applyNumberFormat="1" applyFont="1" applyFill="1" applyBorder="1" applyAlignment="1">
      <alignment/>
    </xf>
    <xf numFmtId="2" fontId="0" fillId="6" borderId="10" xfId="0" applyNumberFormat="1" applyFont="1" applyFill="1" applyBorder="1" applyAlignment="1">
      <alignment/>
    </xf>
    <xf numFmtId="2" fontId="44" fillId="0" borderId="10" xfId="0" applyNumberFormat="1" applyFont="1" applyFill="1" applyBorder="1" applyAlignment="1">
      <alignment/>
    </xf>
    <xf numFmtId="2" fontId="0" fillId="13" borderId="10" xfId="0" applyNumberFormat="1" applyFont="1" applyFill="1" applyBorder="1" applyAlignment="1">
      <alignment/>
    </xf>
    <xf numFmtId="2" fontId="27" fillId="0" borderId="10" xfId="0" applyNumberFormat="1" applyFont="1" applyFill="1" applyBorder="1" applyAlignment="1">
      <alignment/>
    </xf>
    <xf numFmtId="2" fontId="40" fillId="0" borderId="1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26" fillId="0" borderId="22" xfId="0" applyFont="1" applyFill="1" applyBorder="1" applyAlignment="1">
      <alignment/>
    </xf>
    <xf numFmtId="0" fontId="26" fillId="0" borderId="12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center"/>
    </xf>
    <xf numFmtId="0" fontId="43" fillId="0" borderId="12" xfId="0" applyFont="1" applyFill="1" applyBorder="1" applyAlignment="1">
      <alignment/>
    </xf>
    <xf numFmtId="14" fontId="37" fillId="0" borderId="12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8" fillId="0" borderId="12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44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2" fontId="29" fillId="0" borderId="11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2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 vertical="top" wrapText="1"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1" fillId="18" borderId="18" xfId="0" applyFont="1" applyFill="1" applyBorder="1" applyAlignment="1">
      <alignment/>
    </xf>
    <xf numFmtId="0" fontId="0" fillId="0" borderId="19" xfId="0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71"/>
  <sheetViews>
    <sheetView tabSelected="1" workbookViewId="0" topLeftCell="A1">
      <pane xSplit="2" ySplit="11" topLeftCell="BE34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P13" sqref="BP13"/>
    </sheetView>
  </sheetViews>
  <sheetFormatPr defaultColWidth="9.140625" defaultRowHeight="12.75"/>
  <cols>
    <col min="1" max="1" width="6.421875" style="0" customWidth="1"/>
    <col min="2" max="2" width="36.28125" style="0" customWidth="1"/>
    <col min="3" max="4" width="13.28125" style="0" customWidth="1"/>
    <col min="5" max="5" width="16.140625" style="0" customWidth="1"/>
    <col min="6" max="6" width="9.57421875" style="0" customWidth="1"/>
    <col min="9" max="9" width="18.00390625" style="0" customWidth="1"/>
    <col min="10" max="10" width="11.57421875" style="0" customWidth="1"/>
    <col min="11" max="11" width="18.8515625" style="0" customWidth="1"/>
    <col min="12" max="12" width="18.57421875" style="0" customWidth="1"/>
    <col min="13" max="13" width="11.8515625" style="0" customWidth="1"/>
    <col min="14" max="14" width="16.7109375" style="0" customWidth="1"/>
    <col min="15" max="15" width="13.28125" style="0" customWidth="1"/>
    <col min="16" max="16" width="16.421875" style="0" customWidth="1"/>
    <col min="17" max="17" width="7.8515625" style="0" customWidth="1"/>
    <col min="18" max="18" width="11.421875" style="0" customWidth="1"/>
    <col min="19" max="19" width="18.28125" style="0" customWidth="1"/>
    <col min="20" max="20" width="12.28125" style="0" customWidth="1"/>
    <col min="21" max="21" width="19.421875" style="0" customWidth="1"/>
    <col min="22" max="24" width="20.7109375" style="0" customWidth="1"/>
    <col min="25" max="25" width="13.7109375" style="0" customWidth="1"/>
    <col min="26" max="26" width="14.140625" style="0" customWidth="1"/>
    <col min="27" max="29" width="10.57421875" style="0" customWidth="1"/>
    <col min="30" max="30" width="11.57421875" style="0" customWidth="1"/>
    <col min="31" max="31" width="13.7109375" style="0" customWidth="1"/>
    <col min="32" max="32" width="14.00390625" style="0" customWidth="1"/>
    <col min="33" max="33" width="12.28125" style="0" customWidth="1"/>
    <col min="34" max="34" width="13.00390625" style="0" customWidth="1"/>
    <col min="35" max="35" width="13.7109375" style="0" customWidth="1"/>
    <col min="36" max="36" width="12.421875" style="0" customWidth="1"/>
    <col min="37" max="37" width="12.7109375" style="0" customWidth="1"/>
    <col min="38" max="38" width="14.7109375" style="0" customWidth="1"/>
    <col min="39" max="39" width="12.421875" style="0" customWidth="1"/>
    <col min="40" max="40" width="14.28125" style="0" customWidth="1"/>
    <col min="41" max="41" width="10.57421875" style="0" customWidth="1"/>
    <col min="42" max="42" width="11.8515625" style="0" customWidth="1"/>
    <col min="43" max="43" width="12.57421875" style="0" customWidth="1"/>
    <col min="44" max="44" width="13.140625" style="0" customWidth="1"/>
    <col min="45" max="45" width="12.421875" style="0" customWidth="1"/>
    <col min="46" max="46" width="13.57421875" style="0" customWidth="1"/>
    <col min="47" max="47" width="12.421875" style="0" customWidth="1"/>
    <col min="48" max="48" width="12.7109375" style="0" customWidth="1"/>
    <col min="49" max="49" width="14.57421875" style="66" customWidth="1"/>
    <col min="50" max="50" width="13.7109375" style="66" customWidth="1"/>
    <col min="51" max="51" width="14.8515625" style="66" customWidth="1"/>
    <col min="52" max="53" width="13.57421875" style="66" customWidth="1"/>
    <col min="54" max="54" width="16.28125" style="66" customWidth="1"/>
    <col min="55" max="55" width="20.28125" style="66" customWidth="1"/>
    <col min="56" max="57" width="19.57421875" style="11" customWidth="1"/>
    <col min="58" max="58" width="15.00390625" style="66" customWidth="1"/>
    <col min="59" max="59" width="19.57421875" style="11" customWidth="1"/>
    <col min="60" max="60" width="19.57421875" style="11" hidden="1" customWidth="1"/>
    <col min="61" max="61" width="22.140625" style="66" hidden="1" customWidth="1"/>
    <col min="62" max="62" width="15.28125" style="66" hidden="1" customWidth="1"/>
    <col min="63" max="63" width="15.421875" style="66" hidden="1" customWidth="1"/>
    <col min="64" max="64" width="12.28125" style="66" hidden="1" customWidth="1"/>
    <col min="65" max="65" width="13.28125" style="66" hidden="1" customWidth="1"/>
    <col min="66" max="66" width="15.00390625" style="66" hidden="1" customWidth="1"/>
    <col min="67" max="67" width="12.28125" style="66" hidden="1" customWidth="1"/>
    <col min="68" max="68" width="13.8515625" style="66" customWidth="1"/>
  </cols>
  <sheetData>
    <row r="1" spans="1:63" ht="18.75">
      <c r="A1" s="16"/>
      <c r="B1" s="31" t="s">
        <v>379</v>
      </c>
      <c r="C1" s="16"/>
      <c r="D1" s="16"/>
      <c r="E1" s="16"/>
      <c r="I1" s="16"/>
      <c r="BI1" s="11"/>
      <c r="BJ1" s="11"/>
      <c r="BK1" s="11"/>
    </row>
    <row r="2" spans="2:23" ht="29.25" customHeight="1">
      <c r="B2" s="17"/>
      <c r="W2" s="47" t="s">
        <v>377</v>
      </c>
    </row>
    <row r="3" spans="1:68" ht="44.25" customHeight="1">
      <c r="A3" s="18"/>
      <c r="B3" s="18"/>
      <c r="C3" s="27"/>
      <c r="D3" s="20" t="s">
        <v>338</v>
      </c>
      <c r="E3" s="37"/>
      <c r="F3" s="204" t="s">
        <v>464</v>
      </c>
      <c r="G3" s="204"/>
      <c r="H3" s="205"/>
      <c r="I3" s="28"/>
      <c r="J3" s="13"/>
      <c r="K3" s="126"/>
      <c r="L3" s="28"/>
      <c r="M3" s="38"/>
      <c r="N3" s="28"/>
      <c r="O3" s="28"/>
      <c r="P3" s="28"/>
      <c r="Q3" s="28"/>
      <c r="R3" s="28"/>
      <c r="S3" s="28"/>
      <c r="T3" s="38"/>
      <c r="U3" s="28"/>
      <c r="V3" s="28"/>
      <c r="W3" s="28"/>
      <c r="X3" s="28"/>
      <c r="Y3" s="196" t="s">
        <v>368</v>
      </c>
      <c r="Z3" s="197"/>
      <c r="AA3" s="196" t="s">
        <v>368</v>
      </c>
      <c r="AB3" s="197"/>
      <c r="AC3" s="196" t="s">
        <v>368</v>
      </c>
      <c r="AD3" s="197"/>
      <c r="AE3" s="196" t="s">
        <v>368</v>
      </c>
      <c r="AF3" s="197"/>
      <c r="AG3" s="196" t="s">
        <v>368</v>
      </c>
      <c r="AH3" s="197"/>
      <c r="AI3" s="196" t="s">
        <v>368</v>
      </c>
      <c r="AJ3" s="197"/>
      <c r="AK3" s="196" t="s">
        <v>368</v>
      </c>
      <c r="AL3" s="197"/>
      <c r="AM3" s="196" t="s">
        <v>368</v>
      </c>
      <c r="AN3" s="197"/>
      <c r="AO3" s="196" t="s">
        <v>368</v>
      </c>
      <c r="AP3" s="197"/>
      <c r="AQ3" s="196" t="s">
        <v>368</v>
      </c>
      <c r="AR3" s="197"/>
      <c r="AS3" s="196" t="s">
        <v>368</v>
      </c>
      <c r="AT3" s="197"/>
      <c r="AU3" s="196" t="s">
        <v>368</v>
      </c>
      <c r="AV3" s="197"/>
      <c r="AW3" s="211" t="s">
        <v>343</v>
      </c>
      <c r="AX3" s="212"/>
      <c r="AY3" s="153"/>
      <c r="AZ3" s="154"/>
      <c r="BA3" s="154"/>
      <c r="BB3" s="155" t="s">
        <v>484</v>
      </c>
      <c r="BC3" s="100"/>
      <c r="BD3" s="216" t="s">
        <v>441</v>
      </c>
      <c r="BE3" s="216" t="s">
        <v>482</v>
      </c>
      <c r="BF3" s="156"/>
      <c r="BG3" s="100"/>
      <c r="BH3" s="100"/>
      <c r="BI3" s="118" t="s">
        <v>446</v>
      </c>
      <c r="BJ3" s="157" t="s">
        <v>386</v>
      </c>
      <c r="BK3" s="158"/>
      <c r="BL3" s="213" t="s">
        <v>445</v>
      </c>
      <c r="BM3" s="214"/>
      <c r="BN3" s="214"/>
      <c r="BO3" s="215"/>
      <c r="BP3" s="118"/>
    </row>
    <row r="4" spans="1:68" ht="17.25" customHeight="1">
      <c r="A4" s="21" t="s">
        <v>318</v>
      </c>
      <c r="B4" s="21" t="s">
        <v>326</v>
      </c>
      <c r="C4" s="21"/>
      <c r="D4" s="21"/>
      <c r="E4" s="21"/>
      <c r="F4" s="18" t="s">
        <v>322</v>
      </c>
      <c r="G4" s="18" t="s">
        <v>322</v>
      </c>
      <c r="H4" s="19" t="s">
        <v>328</v>
      </c>
      <c r="I4" s="29" t="s">
        <v>344</v>
      </c>
      <c r="J4" s="206" t="s">
        <v>382</v>
      </c>
      <c r="K4" s="19" t="s">
        <v>322</v>
      </c>
      <c r="L4" s="29" t="s">
        <v>344</v>
      </c>
      <c r="M4" s="206" t="s">
        <v>383</v>
      </c>
      <c r="N4" s="39" t="s">
        <v>354</v>
      </c>
      <c r="O4" s="39" t="s">
        <v>380</v>
      </c>
      <c r="P4" s="39" t="s">
        <v>354</v>
      </c>
      <c r="Q4" s="29" t="s">
        <v>357</v>
      </c>
      <c r="R4" s="29"/>
      <c r="S4" s="63" t="s">
        <v>354</v>
      </c>
      <c r="T4" s="10" t="s">
        <v>386</v>
      </c>
      <c r="U4" s="39"/>
      <c r="V4" s="39"/>
      <c r="W4" s="39" t="s">
        <v>354</v>
      </c>
      <c r="X4" s="39" t="s">
        <v>354</v>
      </c>
      <c r="Y4" s="198"/>
      <c r="Z4" s="199"/>
      <c r="AA4" s="198"/>
      <c r="AB4" s="199"/>
      <c r="AC4" s="198"/>
      <c r="AD4" s="199"/>
      <c r="AE4" s="198"/>
      <c r="AF4" s="199"/>
      <c r="AG4" s="198"/>
      <c r="AH4" s="199"/>
      <c r="AI4" s="198"/>
      <c r="AJ4" s="199"/>
      <c r="AK4" s="198"/>
      <c r="AL4" s="199"/>
      <c r="AM4" s="198"/>
      <c r="AN4" s="199"/>
      <c r="AO4" s="198"/>
      <c r="AP4" s="199"/>
      <c r="AQ4" s="198"/>
      <c r="AR4" s="199"/>
      <c r="AS4" s="198"/>
      <c r="AT4" s="199"/>
      <c r="AU4" s="198"/>
      <c r="AV4" s="199"/>
      <c r="AW4" s="200"/>
      <c r="AX4" s="201"/>
      <c r="AY4" s="93"/>
      <c r="AZ4" s="94"/>
      <c r="BA4" s="94"/>
      <c r="BB4" s="94" t="s">
        <v>481</v>
      </c>
      <c r="BC4" s="101"/>
      <c r="BD4" s="217"/>
      <c r="BE4" s="217"/>
      <c r="BF4" s="120"/>
      <c r="BG4" s="101"/>
      <c r="BH4" s="101"/>
      <c r="BI4" s="94" t="s">
        <v>388</v>
      </c>
      <c r="BJ4" s="159" t="s">
        <v>389</v>
      </c>
      <c r="BK4" s="160" t="s">
        <v>390</v>
      </c>
      <c r="BL4" s="120"/>
      <c r="BM4" s="120"/>
      <c r="BN4" s="138" t="s">
        <v>487</v>
      </c>
      <c r="BO4" s="120"/>
      <c r="BP4" s="161"/>
    </row>
    <row r="5" spans="1:68" ht="13.5" customHeight="1">
      <c r="A5" s="21" t="s">
        <v>319</v>
      </c>
      <c r="B5" s="21"/>
      <c r="C5" s="21" t="s">
        <v>324</v>
      </c>
      <c r="D5" s="21" t="s">
        <v>325</v>
      </c>
      <c r="E5" s="21" t="s">
        <v>0</v>
      </c>
      <c r="F5" s="21" t="s">
        <v>320</v>
      </c>
      <c r="G5" s="21" t="s">
        <v>321</v>
      </c>
      <c r="H5" s="23"/>
      <c r="I5" s="29" t="s">
        <v>347</v>
      </c>
      <c r="J5" s="206"/>
      <c r="K5" s="23" t="s">
        <v>478</v>
      </c>
      <c r="L5" s="29" t="s">
        <v>347</v>
      </c>
      <c r="M5" s="206"/>
      <c r="N5" s="39">
        <v>2017</v>
      </c>
      <c r="O5" s="39" t="s">
        <v>364</v>
      </c>
      <c r="P5" s="39">
        <v>2017</v>
      </c>
      <c r="Q5" s="29" t="s">
        <v>358</v>
      </c>
      <c r="R5" s="39" t="s">
        <v>384</v>
      </c>
      <c r="S5" s="63">
        <v>2017</v>
      </c>
      <c r="T5" s="10" t="s">
        <v>387</v>
      </c>
      <c r="U5" s="39"/>
      <c r="V5" s="39"/>
      <c r="W5" s="39">
        <v>2017</v>
      </c>
      <c r="X5" s="39">
        <v>2017</v>
      </c>
      <c r="Y5" s="198"/>
      <c r="Z5" s="199"/>
      <c r="AA5" s="198"/>
      <c r="AB5" s="199"/>
      <c r="AC5" s="198"/>
      <c r="AD5" s="199"/>
      <c r="AE5" s="198"/>
      <c r="AF5" s="199"/>
      <c r="AG5" s="198"/>
      <c r="AH5" s="199"/>
      <c r="AI5" s="198"/>
      <c r="AJ5" s="199"/>
      <c r="AK5" s="198"/>
      <c r="AL5" s="199"/>
      <c r="AM5" s="198"/>
      <c r="AN5" s="199"/>
      <c r="AO5" s="198"/>
      <c r="AP5" s="199"/>
      <c r="AQ5" s="198"/>
      <c r="AR5" s="199"/>
      <c r="AS5" s="198"/>
      <c r="AT5" s="199"/>
      <c r="AU5" s="198"/>
      <c r="AV5" s="199"/>
      <c r="AW5" s="200"/>
      <c r="AX5" s="201"/>
      <c r="AY5" s="93"/>
      <c r="AZ5" s="94"/>
      <c r="BA5" s="94"/>
      <c r="BB5" s="162" t="s">
        <v>462</v>
      </c>
      <c r="BC5" s="101"/>
      <c r="BD5" s="217"/>
      <c r="BE5" s="217"/>
      <c r="BF5" s="120"/>
      <c r="BG5" s="101"/>
      <c r="BH5" s="101"/>
      <c r="BI5" s="94" t="s">
        <v>391</v>
      </c>
      <c r="BJ5" s="163" t="s">
        <v>396</v>
      </c>
      <c r="BK5" s="159" t="s">
        <v>442</v>
      </c>
      <c r="BL5" s="120"/>
      <c r="BM5" s="120"/>
      <c r="BN5" s="164" t="s">
        <v>461</v>
      </c>
      <c r="BO5" s="120"/>
      <c r="BP5" s="94"/>
    </row>
    <row r="6" spans="1:68" ht="13.5" customHeight="1">
      <c r="A6" s="21"/>
      <c r="B6" s="21"/>
      <c r="C6" s="21"/>
      <c r="D6" s="21"/>
      <c r="E6" s="21"/>
      <c r="F6" s="21"/>
      <c r="G6" s="21" t="s">
        <v>346</v>
      </c>
      <c r="H6" s="23"/>
      <c r="I6" s="29">
        <v>2017</v>
      </c>
      <c r="J6" s="206"/>
      <c r="K6" s="23"/>
      <c r="L6" s="29">
        <v>2017</v>
      </c>
      <c r="M6" s="206"/>
      <c r="N6" s="39"/>
      <c r="O6" s="39" t="s">
        <v>363</v>
      </c>
      <c r="P6" s="39" t="s">
        <v>355</v>
      </c>
      <c r="Q6" s="29"/>
      <c r="R6" s="39" t="s">
        <v>362</v>
      </c>
      <c r="S6" s="63" t="s">
        <v>355</v>
      </c>
      <c r="T6" s="10"/>
      <c r="U6" s="39"/>
      <c r="V6" s="39"/>
      <c r="W6" s="39" t="s">
        <v>355</v>
      </c>
      <c r="X6" s="39" t="s">
        <v>355</v>
      </c>
      <c r="Y6" s="198"/>
      <c r="Z6" s="199"/>
      <c r="AA6" s="198"/>
      <c r="AB6" s="199"/>
      <c r="AC6" s="198"/>
      <c r="AD6" s="199"/>
      <c r="AE6" s="198"/>
      <c r="AF6" s="199"/>
      <c r="AG6" s="198"/>
      <c r="AH6" s="199"/>
      <c r="AI6" s="198"/>
      <c r="AJ6" s="199"/>
      <c r="AK6" s="198"/>
      <c r="AL6" s="199"/>
      <c r="AM6" s="198"/>
      <c r="AN6" s="199"/>
      <c r="AO6" s="198"/>
      <c r="AP6" s="199"/>
      <c r="AQ6" s="198"/>
      <c r="AR6" s="199"/>
      <c r="AS6" s="198"/>
      <c r="AT6" s="199"/>
      <c r="AU6" s="198"/>
      <c r="AV6" s="199"/>
      <c r="AW6" s="200"/>
      <c r="AX6" s="201"/>
      <c r="AY6" s="93"/>
      <c r="AZ6" s="94"/>
      <c r="BA6" s="94"/>
      <c r="BB6" s="165" t="s">
        <v>436</v>
      </c>
      <c r="BC6" s="101"/>
      <c r="BD6" s="217"/>
      <c r="BE6" s="217"/>
      <c r="BG6" s="101"/>
      <c r="BH6" s="101"/>
      <c r="BI6" s="94" t="s">
        <v>392</v>
      </c>
      <c r="BK6" s="120"/>
      <c r="BL6" s="120"/>
      <c r="BM6" s="120"/>
      <c r="BN6" s="166" t="s">
        <v>485</v>
      </c>
      <c r="BO6" s="120"/>
      <c r="BP6" s="94"/>
    </row>
    <row r="7" spans="1:68" ht="15">
      <c r="A7" s="21"/>
      <c r="B7" s="21"/>
      <c r="C7" s="21"/>
      <c r="D7" s="21"/>
      <c r="E7" s="21"/>
      <c r="F7" s="21"/>
      <c r="G7" s="21" t="s">
        <v>345</v>
      </c>
      <c r="H7" s="23"/>
      <c r="I7" s="8" t="s">
        <v>348</v>
      </c>
      <c r="J7" s="14"/>
      <c r="K7" s="21" t="s">
        <v>348</v>
      </c>
      <c r="L7" s="8" t="s">
        <v>348</v>
      </c>
      <c r="M7" s="14"/>
      <c r="N7" s="42"/>
      <c r="O7" s="39" t="s">
        <v>381</v>
      </c>
      <c r="P7" s="39" t="s">
        <v>356</v>
      </c>
      <c r="Q7" s="8"/>
      <c r="R7" s="8"/>
      <c r="S7" s="63" t="s">
        <v>356</v>
      </c>
      <c r="T7" s="10"/>
      <c r="U7" s="39"/>
      <c r="V7" s="39"/>
      <c r="W7" s="39" t="s">
        <v>356</v>
      </c>
      <c r="X7" s="39" t="s">
        <v>356</v>
      </c>
      <c r="Y7" s="198"/>
      <c r="Z7" s="199"/>
      <c r="AA7" s="198"/>
      <c r="AB7" s="199"/>
      <c r="AC7" s="198"/>
      <c r="AD7" s="199"/>
      <c r="AE7" s="198"/>
      <c r="AF7" s="199"/>
      <c r="AG7" s="198"/>
      <c r="AH7" s="199"/>
      <c r="AI7" s="198"/>
      <c r="AJ7" s="199"/>
      <c r="AK7" s="198"/>
      <c r="AL7" s="199"/>
      <c r="AM7" s="198"/>
      <c r="AN7" s="199"/>
      <c r="AO7" s="198"/>
      <c r="AP7" s="199"/>
      <c r="AQ7" s="198"/>
      <c r="AR7" s="199"/>
      <c r="AS7" s="198"/>
      <c r="AT7" s="199"/>
      <c r="AU7" s="198"/>
      <c r="AV7" s="199"/>
      <c r="AW7" s="200"/>
      <c r="AX7" s="201"/>
      <c r="AY7" s="93"/>
      <c r="AZ7" s="94"/>
      <c r="BA7" s="94"/>
      <c r="BB7" s="167">
        <v>42951</v>
      </c>
      <c r="BC7" s="101"/>
      <c r="BD7" s="217"/>
      <c r="BE7" s="217"/>
      <c r="BG7" s="101"/>
      <c r="BH7" s="101"/>
      <c r="BI7" s="94" t="s">
        <v>394</v>
      </c>
      <c r="BJ7" s="79"/>
      <c r="BK7" s="120"/>
      <c r="BL7" s="120"/>
      <c r="BM7" s="120"/>
      <c r="BN7" s="169"/>
      <c r="BO7" s="120"/>
      <c r="BP7" s="94"/>
    </row>
    <row r="8" spans="1:68" ht="15">
      <c r="A8" s="21"/>
      <c r="B8" s="21"/>
      <c r="C8" s="21"/>
      <c r="D8" s="21"/>
      <c r="E8" s="21"/>
      <c r="F8" s="21"/>
      <c r="G8" s="21"/>
      <c r="H8" s="23"/>
      <c r="I8" s="8"/>
      <c r="J8" s="14"/>
      <c r="K8" s="21"/>
      <c r="L8" s="8"/>
      <c r="M8" s="14"/>
      <c r="N8" s="42"/>
      <c r="O8" s="42"/>
      <c r="P8" s="39"/>
      <c r="Q8" s="8"/>
      <c r="R8" s="8"/>
      <c r="S8" s="44" t="s">
        <v>359</v>
      </c>
      <c r="T8" s="44"/>
      <c r="U8" s="44"/>
      <c r="V8" s="44"/>
      <c r="W8" s="44" t="s">
        <v>359</v>
      </c>
      <c r="X8" s="44" t="s">
        <v>359</v>
      </c>
      <c r="Y8" s="198"/>
      <c r="Z8" s="199"/>
      <c r="AA8" s="198"/>
      <c r="AB8" s="199"/>
      <c r="AC8" s="198"/>
      <c r="AD8" s="199"/>
      <c r="AE8" s="198"/>
      <c r="AF8" s="199"/>
      <c r="AG8" s="198"/>
      <c r="AH8" s="199"/>
      <c r="AI8" s="198"/>
      <c r="AJ8" s="199"/>
      <c r="AK8" s="198"/>
      <c r="AL8" s="199"/>
      <c r="AM8" s="198"/>
      <c r="AN8" s="199"/>
      <c r="AO8" s="198"/>
      <c r="AP8" s="199"/>
      <c r="AQ8" s="198"/>
      <c r="AR8" s="199"/>
      <c r="AS8" s="198"/>
      <c r="AT8" s="199"/>
      <c r="AU8" s="198"/>
      <c r="AV8" s="199"/>
      <c r="AW8" s="200"/>
      <c r="AX8" s="201"/>
      <c r="AY8" s="93"/>
      <c r="AZ8" s="94"/>
      <c r="BA8" s="94"/>
      <c r="BB8" s="165" t="s">
        <v>460</v>
      </c>
      <c r="BC8" s="101"/>
      <c r="BD8" s="217"/>
      <c r="BE8" s="217"/>
      <c r="BG8" s="101"/>
      <c r="BH8" s="101" t="s">
        <v>458</v>
      </c>
      <c r="BI8" s="120"/>
      <c r="BJ8" s="79"/>
      <c r="BK8" s="120"/>
      <c r="BL8" s="120"/>
      <c r="BM8" s="120"/>
      <c r="BN8" s="169"/>
      <c r="BO8" s="120"/>
      <c r="BP8" s="120"/>
    </row>
    <row r="9" spans="1:68" ht="15">
      <c r="A9" s="21"/>
      <c r="B9" s="21"/>
      <c r="C9" s="21"/>
      <c r="D9" s="21"/>
      <c r="E9" s="21"/>
      <c r="F9" s="21"/>
      <c r="G9" s="21"/>
      <c r="H9" s="23"/>
      <c r="I9" s="8"/>
      <c r="J9" s="14"/>
      <c r="K9" s="21"/>
      <c r="L9" s="8"/>
      <c r="M9" s="14"/>
      <c r="N9" s="42"/>
      <c r="O9" s="42"/>
      <c r="P9" s="39"/>
      <c r="Q9" s="8"/>
      <c r="R9" s="8"/>
      <c r="S9" s="44" t="s">
        <v>360</v>
      </c>
      <c r="T9" s="44"/>
      <c r="U9" s="44"/>
      <c r="V9" s="44"/>
      <c r="W9" s="44" t="s">
        <v>360</v>
      </c>
      <c r="X9" s="44" t="s">
        <v>360</v>
      </c>
      <c r="Y9" s="198"/>
      <c r="Z9" s="199"/>
      <c r="AA9" s="198"/>
      <c r="AB9" s="199"/>
      <c r="AC9" s="198"/>
      <c r="AD9" s="199"/>
      <c r="AE9" s="198"/>
      <c r="AF9" s="199"/>
      <c r="AG9" s="198"/>
      <c r="AH9" s="199"/>
      <c r="AI9" s="198"/>
      <c r="AJ9" s="199"/>
      <c r="AK9" s="198"/>
      <c r="AL9" s="199"/>
      <c r="AM9" s="198"/>
      <c r="AN9" s="199"/>
      <c r="AO9" s="198"/>
      <c r="AP9" s="199"/>
      <c r="AQ9" s="198"/>
      <c r="AR9" s="199"/>
      <c r="AS9" s="198"/>
      <c r="AT9" s="199"/>
      <c r="AU9" s="198"/>
      <c r="AV9" s="199"/>
      <c r="AW9" s="200"/>
      <c r="AX9" s="201"/>
      <c r="AY9" s="93" t="s">
        <v>343</v>
      </c>
      <c r="AZ9" s="94" t="s">
        <v>343</v>
      </c>
      <c r="BA9" s="93" t="s">
        <v>343</v>
      </c>
      <c r="BB9" s="170" t="s">
        <v>436</v>
      </c>
      <c r="BC9" s="101" t="s">
        <v>433</v>
      </c>
      <c r="BD9" s="217"/>
      <c r="BE9" s="217"/>
      <c r="BG9" s="101" t="s">
        <v>488</v>
      </c>
      <c r="BH9" s="171" t="s">
        <v>456</v>
      </c>
      <c r="BI9" s="120"/>
      <c r="BJ9" s="79"/>
      <c r="BK9" s="120"/>
      <c r="BL9" s="94" t="s">
        <v>343</v>
      </c>
      <c r="BM9" s="93" t="s">
        <v>343</v>
      </c>
      <c r="BN9" s="94" t="s">
        <v>436</v>
      </c>
      <c r="BO9" s="94" t="s">
        <v>440</v>
      </c>
      <c r="BP9" s="159"/>
    </row>
    <row r="10" spans="1:68" ht="16.5" customHeight="1">
      <c r="A10" s="24"/>
      <c r="B10" s="24"/>
      <c r="C10" s="24"/>
      <c r="D10" s="24"/>
      <c r="E10" s="24"/>
      <c r="F10" s="24"/>
      <c r="G10" s="24" t="s">
        <v>350</v>
      </c>
      <c r="H10" s="22"/>
      <c r="I10" s="4" t="s">
        <v>349</v>
      </c>
      <c r="J10" s="15"/>
      <c r="K10" s="24" t="s">
        <v>349</v>
      </c>
      <c r="L10" s="4" t="s">
        <v>349</v>
      </c>
      <c r="M10" s="15"/>
      <c r="N10" s="4"/>
      <c r="O10" s="4"/>
      <c r="P10" s="4"/>
      <c r="Q10" s="4"/>
      <c r="R10" s="4"/>
      <c r="S10" s="45" t="s">
        <v>361</v>
      </c>
      <c r="T10" s="45"/>
      <c r="U10" s="45"/>
      <c r="V10" s="45"/>
      <c r="W10" s="45" t="s">
        <v>361</v>
      </c>
      <c r="X10" s="45" t="s">
        <v>361</v>
      </c>
      <c r="Y10" s="168" t="s">
        <v>367</v>
      </c>
      <c r="Z10" s="195"/>
      <c r="AA10" s="168" t="s">
        <v>369</v>
      </c>
      <c r="AB10" s="195"/>
      <c r="AC10" s="168" t="s">
        <v>329</v>
      </c>
      <c r="AD10" s="195"/>
      <c r="AE10" s="202" t="s">
        <v>370</v>
      </c>
      <c r="AF10" s="203"/>
      <c r="AG10" s="202" t="s">
        <v>330</v>
      </c>
      <c r="AH10" s="203"/>
      <c r="AI10" s="202" t="s">
        <v>331</v>
      </c>
      <c r="AJ10" s="203"/>
      <c r="AK10" s="202" t="s">
        <v>332</v>
      </c>
      <c r="AL10" s="203"/>
      <c r="AM10" s="202" t="s">
        <v>333</v>
      </c>
      <c r="AN10" s="203"/>
      <c r="AO10" s="202" t="s">
        <v>334</v>
      </c>
      <c r="AP10" s="203"/>
      <c r="AQ10" s="202" t="s">
        <v>335</v>
      </c>
      <c r="AR10" s="203"/>
      <c r="AS10" s="202" t="s">
        <v>336</v>
      </c>
      <c r="AT10" s="203"/>
      <c r="AU10" s="202" t="s">
        <v>337</v>
      </c>
      <c r="AV10" s="203"/>
      <c r="AW10" s="200" t="s">
        <v>373</v>
      </c>
      <c r="AX10" s="201"/>
      <c r="AY10" s="93" t="s">
        <v>373</v>
      </c>
      <c r="AZ10" s="94" t="s">
        <v>429</v>
      </c>
      <c r="BA10" s="94" t="s">
        <v>431</v>
      </c>
      <c r="BB10" s="172" t="s">
        <v>437</v>
      </c>
      <c r="BC10" s="101" t="s">
        <v>434</v>
      </c>
      <c r="BD10" s="217"/>
      <c r="BE10" s="217"/>
      <c r="BG10" s="101" t="s">
        <v>434</v>
      </c>
      <c r="BH10" s="173" t="s">
        <v>457</v>
      </c>
      <c r="BJ10" s="159"/>
      <c r="BK10" s="120"/>
      <c r="BL10" s="94" t="s">
        <v>429</v>
      </c>
      <c r="BM10" s="94" t="s">
        <v>431</v>
      </c>
      <c r="BN10" s="94" t="s">
        <v>437</v>
      </c>
      <c r="BO10" s="94" t="s">
        <v>395</v>
      </c>
      <c r="BP10" s="159"/>
    </row>
    <row r="11" spans="1:68" ht="108.75" customHeight="1">
      <c r="A11" s="24"/>
      <c r="B11" s="21"/>
      <c r="C11" s="21"/>
      <c r="D11" s="21"/>
      <c r="E11" s="23"/>
      <c r="F11" s="21"/>
      <c r="G11" s="21"/>
      <c r="H11" s="23"/>
      <c r="I11" s="8"/>
      <c r="J11" s="14"/>
      <c r="K11" s="23"/>
      <c r="L11" s="8"/>
      <c r="M11" s="14"/>
      <c r="N11" s="8"/>
      <c r="O11" s="8"/>
      <c r="P11" s="8"/>
      <c r="Q11" s="8"/>
      <c r="R11" s="8"/>
      <c r="S11" s="39" t="s">
        <v>328</v>
      </c>
      <c r="T11" s="39"/>
      <c r="U11" s="68" t="s">
        <v>365</v>
      </c>
      <c r="V11" s="68" t="s">
        <v>366</v>
      </c>
      <c r="W11" s="68" t="s">
        <v>371</v>
      </c>
      <c r="X11" s="68" t="s">
        <v>372</v>
      </c>
      <c r="Y11" s="139" t="s">
        <v>342</v>
      </c>
      <c r="Z11" s="139" t="s">
        <v>351</v>
      </c>
      <c r="AA11" s="139" t="s">
        <v>342</v>
      </c>
      <c r="AB11" s="139" t="s">
        <v>351</v>
      </c>
      <c r="AC11" s="139" t="s">
        <v>342</v>
      </c>
      <c r="AD11" s="139" t="s">
        <v>351</v>
      </c>
      <c r="AE11" s="139" t="s">
        <v>342</v>
      </c>
      <c r="AF11" s="139" t="s">
        <v>351</v>
      </c>
      <c r="AG11" s="139" t="s">
        <v>342</v>
      </c>
      <c r="AH11" s="139" t="s">
        <v>351</v>
      </c>
      <c r="AI11" s="139" t="s">
        <v>342</v>
      </c>
      <c r="AJ11" s="139" t="s">
        <v>351</v>
      </c>
      <c r="AK11" s="139" t="s">
        <v>342</v>
      </c>
      <c r="AL11" s="139" t="s">
        <v>351</v>
      </c>
      <c r="AM11" s="139" t="s">
        <v>342</v>
      </c>
      <c r="AN11" s="139" t="s">
        <v>351</v>
      </c>
      <c r="AO11" s="139" t="s">
        <v>342</v>
      </c>
      <c r="AP11" s="139" t="s">
        <v>351</v>
      </c>
      <c r="AQ11" s="139" t="s">
        <v>342</v>
      </c>
      <c r="AR11" s="139" t="s">
        <v>351</v>
      </c>
      <c r="AS11" s="139" t="s">
        <v>342</v>
      </c>
      <c r="AT11" s="139" t="s">
        <v>351</v>
      </c>
      <c r="AU11" s="139" t="s">
        <v>342</v>
      </c>
      <c r="AV11" s="139" t="s">
        <v>351</v>
      </c>
      <c r="AW11" s="154" t="s">
        <v>342</v>
      </c>
      <c r="AX11" s="154" t="s">
        <v>351</v>
      </c>
      <c r="AY11" s="152" t="s">
        <v>428</v>
      </c>
      <c r="AZ11" s="94" t="s">
        <v>430</v>
      </c>
      <c r="BA11" s="94" t="s">
        <v>432</v>
      </c>
      <c r="BB11" s="172" t="s">
        <v>438</v>
      </c>
      <c r="BC11" s="101"/>
      <c r="BD11" s="217"/>
      <c r="BE11" s="217"/>
      <c r="BF11" s="174" t="s">
        <v>489</v>
      </c>
      <c r="BG11" s="175" t="s">
        <v>483</v>
      </c>
      <c r="BH11" s="176" t="s">
        <v>459</v>
      </c>
      <c r="BI11" s="177" t="s">
        <v>444</v>
      </c>
      <c r="BJ11" s="159" t="s">
        <v>393</v>
      </c>
      <c r="BK11" s="159" t="s">
        <v>455</v>
      </c>
      <c r="BL11" s="94" t="s">
        <v>430</v>
      </c>
      <c r="BM11" s="94" t="s">
        <v>432</v>
      </c>
      <c r="BN11" s="94" t="s">
        <v>439</v>
      </c>
      <c r="BO11" s="178" t="s">
        <v>486</v>
      </c>
      <c r="BP11" s="218" t="s">
        <v>490</v>
      </c>
    </row>
    <row r="12" spans="1:68" ht="18" customHeight="1">
      <c r="A12" s="3">
        <v>1</v>
      </c>
      <c r="B12" s="25" t="s">
        <v>323</v>
      </c>
      <c r="C12" s="46">
        <v>411.9</v>
      </c>
      <c r="D12" s="46">
        <v>0</v>
      </c>
      <c r="E12" s="3">
        <f aca="true" t="shared" si="0" ref="E12:E72">C12+D12</f>
        <v>411.9</v>
      </c>
      <c r="F12" s="52">
        <v>3.32</v>
      </c>
      <c r="G12" s="52">
        <v>3.6</v>
      </c>
      <c r="H12" s="52">
        <f aca="true" t="shared" si="1" ref="H12:H76">F12+G12</f>
        <v>6.92</v>
      </c>
      <c r="I12" s="7">
        <f>H12*E12</f>
        <v>2850.348</v>
      </c>
      <c r="J12" s="6">
        <f>I12*6</f>
        <v>17102.088</v>
      </c>
      <c r="K12" s="52">
        <v>6.4</v>
      </c>
      <c r="L12" s="26">
        <f aca="true" t="shared" si="2" ref="L12:L75">E12*K12</f>
        <v>2636.16</v>
      </c>
      <c r="M12" s="6">
        <f>L12*6</f>
        <v>15816.96</v>
      </c>
      <c r="N12" s="40">
        <f aca="true" t="shared" si="3" ref="N12:N75">J12+M12</f>
        <v>32919.047999999995</v>
      </c>
      <c r="O12" s="26"/>
      <c r="P12" s="5">
        <f>N12+O12</f>
        <v>32919.047999999995</v>
      </c>
      <c r="Q12" s="43">
        <f>O12/N12</f>
        <v>0</v>
      </c>
      <c r="R12" s="55" t="s">
        <v>378</v>
      </c>
      <c r="S12" s="95">
        <f>P12</f>
        <v>32919.047999999995</v>
      </c>
      <c r="T12" s="7">
        <f>S12-P12</f>
        <v>0</v>
      </c>
      <c r="U12" s="1">
        <v>1503.72</v>
      </c>
      <c r="V12" s="1">
        <v>1415.04</v>
      </c>
      <c r="W12" s="61">
        <v>18044.64</v>
      </c>
      <c r="X12" s="2">
        <v>16980.44</v>
      </c>
      <c r="Y12" s="1">
        <v>0</v>
      </c>
      <c r="Z12" s="119">
        <v>869.11</v>
      </c>
      <c r="AA12" s="1">
        <v>0</v>
      </c>
      <c r="AB12" s="1">
        <v>869.11</v>
      </c>
      <c r="AC12" s="1">
        <v>0</v>
      </c>
      <c r="AD12" s="1">
        <v>869.11</v>
      </c>
      <c r="AE12" s="119">
        <v>0</v>
      </c>
      <c r="AF12" s="1">
        <v>869.11</v>
      </c>
      <c r="AG12" s="1">
        <v>0</v>
      </c>
      <c r="AH12" s="1">
        <v>869.11</v>
      </c>
      <c r="AI12" s="1">
        <v>0</v>
      </c>
      <c r="AJ12" s="1">
        <v>869.11</v>
      </c>
      <c r="AK12" s="1">
        <v>0</v>
      </c>
      <c r="AL12" s="1">
        <v>910.3</v>
      </c>
      <c r="AM12" s="3">
        <v>0</v>
      </c>
      <c r="AN12" s="3">
        <v>910.3</v>
      </c>
      <c r="AO12" s="1">
        <v>0</v>
      </c>
      <c r="AP12" s="1">
        <v>910.3</v>
      </c>
      <c r="AQ12" s="1">
        <v>424.75</v>
      </c>
      <c r="AR12" s="1">
        <v>1870.71</v>
      </c>
      <c r="AS12" s="1">
        <v>0</v>
      </c>
      <c r="AT12" s="1">
        <v>910.3</v>
      </c>
      <c r="AU12" s="1">
        <v>0</v>
      </c>
      <c r="AV12" s="1">
        <v>910.3</v>
      </c>
      <c r="AW12" s="7">
        <f>Y12+AA12+AC12+AE12+AG12+AI12+AK12+AM12+AO12+AQ12+AS12+AU12</f>
        <v>424.75</v>
      </c>
      <c r="AX12" s="7">
        <f>Z12+AB12+AD12+AF12+AH12+AJ12+AL12+AN12+AP12+AR12+AT12+AV12</f>
        <v>11636.869999999999</v>
      </c>
      <c r="AY12" s="7">
        <f>AW12+AX12</f>
        <v>12061.619999999999</v>
      </c>
      <c r="AZ12" s="7"/>
      <c r="BA12" s="7"/>
      <c r="BB12" s="7"/>
      <c r="BC12" s="102">
        <f>S12-AY12-AZ12-BA12-BB12</f>
        <v>20857.427999999996</v>
      </c>
      <c r="BD12" s="3"/>
      <c r="BE12" s="3"/>
      <c r="BF12" s="3">
        <v>8623.6</v>
      </c>
      <c r="BG12" s="128">
        <f>BC12+BD12+BE12-BF12</f>
        <v>12233.827999999996</v>
      </c>
      <c r="BH12" s="128">
        <v>0</v>
      </c>
      <c r="BI12" s="3">
        <v>58074.25</v>
      </c>
      <c r="BJ12" s="3">
        <v>322076.29</v>
      </c>
      <c r="BK12" s="179">
        <v>0</v>
      </c>
      <c r="BL12" s="3"/>
      <c r="BM12" s="3"/>
      <c r="BN12" s="3"/>
      <c r="BO12" s="180">
        <v>2022.46</v>
      </c>
      <c r="BP12" s="3">
        <v>335891.09</v>
      </c>
    </row>
    <row r="13" spans="1:68" ht="15.75">
      <c r="A13" s="3">
        <v>2</v>
      </c>
      <c r="B13" s="131" t="s">
        <v>479</v>
      </c>
      <c r="C13" s="46">
        <v>131</v>
      </c>
      <c r="D13" s="46">
        <v>0</v>
      </c>
      <c r="E13" s="3">
        <f t="shared" si="0"/>
        <v>131</v>
      </c>
      <c r="F13" s="52">
        <v>3.32</v>
      </c>
      <c r="G13" s="52">
        <v>3.79</v>
      </c>
      <c r="H13" s="147">
        <f t="shared" si="1"/>
        <v>7.109999999999999</v>
      </c>
      <c r="I13" s="7">
        <f aca="true" t="shared" si="4" ref="I13:I72">H13*E13</f>
        <v>931.41</v>
      </c>
      <c r="J13" s="6">
        <f>I13*5</f>
        <v>4657.05</v>
      </c>
      <c r="K13" s="147">
        <v>0</v>
      </c>
      <c r="L13" s="7">
        <f t="shared" si="2"/>
        <v>0</v>
      </c>
      <c r="M13" s="6">
        <f aca="true" t="shared" si="5" ref="M13:M73">L13*6</f>
        <v>0</v>
      </c>
      <c r="N13" s="40">
        <f t="shared" si="3"/>
        <v>4657.05</v>
      </c>
      <c r="O13" s="35"/>
      <c r="P13" s="5">
        <f aca="true" t="shared" si="6" ref="P13:P77">N13+O13</f>
        <v>4657.05</v>
      </c>
      <c r="Q13" s="43">
        <f aca="true" t="shared" si="7" ref="Q13:Q74">O13/N13</f>
        <v>0</v>
      </c>
      <c r="R13" s="55" t="s">
        <v>378</v>
      </c>
      <c r="S13" s="95">
        <f aca="true" t="shared" si="8" ref="S13:S76">P13</f>
        <v>4657.05</v>
      </c>
      <c r="T13" s="7">
        <f aca="true" t="shared" si="9" ref="T13:T77">S13-P13</f>
        <v>0</v>
      </c>
      <c r="U13" s="1">
        <v>0</v>
      </c>
      <c r="V13" s="1">
        <v>953.76</v>
      </c>
      <c r="W13" s="61">
        <v>0</v>
      </c>
      <c r="X13" s="2">
        <v>11445.17</v>
      </c>
      <c r="Y13" s="1">
        <v>0</v>
      </c>
      <c r="Z13" s="1">
        <v>276.41</v>
      </c>
      <c r="AA13" s="1">
        <v>0</v>
      </c>
      <c r="AB13" s="1">
        <v>276.41</v>
      </c>
      <c r="AC13" s="1">
        <v>0</v>
      </c>
      <c r="AD13" s="1">
        <v>276.41</v>
      </c>
      <c r="AE13" s="1">
        <v>0</v>
      </c>
      <c r="AF13" s="1">
        <v>276.41</v>
      </c>
      <c r="AG13" s="1">
        <v>0</v>
      </c>
      <c r="AH13" s="1">
        <v>276.41</v>
      </c>
      <c r="AI13" s="104">
        <v>0</v>
      </c>
      <c r="AJ13" s="104">
        <v>0</v>
      </c>
      <c r="AK13" s="104">
        <v>0</v>
      </c>
      <c r="AL13" s="104">
        <v>0</v>
      </c>
      <c r="AM13" s="104">
        <v>0</v>
      </c>
      <c r="AN13" s="104">
        <v>0</v>
      </c>
      <c r="AO13" s="104">
        <v>0</v>
      </c>
      <c r="AP13" s="104">
        <v>0</v>
      </c>
      <c r="AQ13" s="104">
        <v>0</v>
      </c>
      <c r="AR13" s="104">
        <v>0</v>
      </c>
      <c r="AS13" s="104">
        <v>0</v>
      </c>
      <c r="AT13" s="104">
        <v>0</v>
      </c>
      <c r="AU13" s="104">
        <v>0</v>
      </c>
      <c r="AV13" s="104">
        <v>0</v>
      </c>
      <c r="AW13" s="7">
        <f aca="true" t="shared" si="10" ref="AW13:AW77">Y13+AA13+AC13+AE13+AG13+AI13+AK13+AM13+AO13+AQ13+AS13+AU13</f>
        <v>0</v>
      </c>
      <c r="AX13" s="7">
        <f aca="true" t="shared" si="11" ref="AX13:AX77">Z13+AB13+AD13+AF13+AH13+AJ13+AL13+AN13+AP13+AR13+AT13+AV13</f>
        <v>1382.0500000000002</v>
      </c>
      <c r="AY13" s="7">
        <f aca="true" t="shared" si="12" ref="AY13:AY77">AW13+AX13</f>
        <v>1382.0500000000002</v>
      </c>
      <c r="AZ13" s="7"/>
      <c r="BA13" s="7"/>
      <c r="BB13" s="148">
        <v>3275</v>
      </c>
      <c r="BC13" s="102">
        <f aca="true" t="shared" si="13" ref="BC13:BC77">S13-AY13-AZ13-BA13-BB13</f>
        <v>0</v>
      </c>
      <c r="BD13" s="3"/>
      <c r="BE13" s="3"/>
      <c r="BF13" s="3"/>
      <c r="BG13" s="128">
        <f aca="true" t="shared" si="14" ref="BG13:BG76">BC13+BD13+BE13-BF13</f>
        <v>0</v>
      </c>
      <c r="BH13" s="128">
        <v>0</v>
      </c>
      <c r="BI13" s="3">
        <v>6954.16</v>
      </c>
      <c r="BJ13" s="3">
        <v>50093.77</v>
      </c>
      <c r="BK13" s="179">
        <v>0</v>
      </c>
      <c r="BL13" s="3"/>
      <c r="BM13" s="3"/>
      <c r="BN13" s="181">
        <v>5144.73</v>
      </c>
      <c r="BO13" s="3">
        <f>242.18+1567.25</f>
        <v>1809.43</v>
      </c>
      <c r="BP13" s="3">
        <v>57031.21</v>
      </c>
    </row>
    <row r="14" spans="1:68" ht="15.75">
      <c r="A14" s="3">
        <v>3</v>
      </c>
      <c r="B14" s="32" t="s">
        <v>1</v>
      </c>
      <c r="C14" s="46">
        <v>3411.5</v>
      </c>
      <c r="D14" s="46">
        <v>0</v>
      </c>
      <c r="E14" s="3">
        <f t="shared" si="0"/>
        <v>3411.5</v>
      </c>
      <c r="F14" s="52">
        <v>3.32</v>
      </c>
      <c r="G14" s="52">
        <v>8.97</v>
      </c>
      <c r="H14" s="41">
        <f t="shared" si="1"/>
        <v>12.290000000000001</v>
      </c>
      <c r="I14" s="7">
        <f t="shared" si="4"/>
        <v>41927.33500000001</v>
      </c>
      <c r="J14" s="6">
        <f aca="true" t="shared" si="15" ref="J14:J73">I14*6</f>
        <v>251564.01000000004</v>
      </c>
      <c r="K14" s="41">
        <v>12.85</v>
      </c>
      <c r="L14" s="7">
        <f t="shared" si="2"/>
        <v>43837.775</v>
      </c>
      <c r="M14" s="6">
        <f t="shared" si="5"/>
        <v>263026.65</v>
      </c>
      <c r="N14" s="40">
        <f t="shared" si="3"/>
        <v>514590.66000000003</v>
      </c>
      <c r="O14" s="33">
        <v>-53027.88</v>
      </c>
      <c r="P14" s="5">
        <f t="shared" si="6"/>
        <v>461562.78</v>
      </c>
      <c r="Q14" s="43">
        <f t="shared" si="7"/>
        <v>-0.10304866396137076</v>
      </c>
      <c r="R14" s="55"/>
      <c r="S14" s="95">
        <f t="shared" si="8"/>
        <v>461562.78</v>
      </c>
      <c r="T14" s="7">
        <f t="shared" si="9"/>
        <v>0</v>
      </c>
      <c r="U14" s="1">
        <v>0</v>
      </c>
      <c r="V14" s="1">
        <v>38514.6</v>
      </c>
      <c r="W14" s="61">
        <v>0</v>
      </c>
      <c r="X14" s="2">
        <v>462175.21</v>
      </c>
      <c r="Y14" s="1">
        <v>0</v>
      </c>
      <c r="Z14" s="1">
        <v>42094.81</v>
      </c>
      <c r="AA14" s="1">
        <v>0</v>
      </c>
      <c r="AB14" s="1">
        <v>28550.59</v>
      </c>
      <c r="AC14" s="1">
        <v>0</v>
      </c>
      <c r="AD14" s="1">
        <v>57141.96</v>
      </c>
      <c r="AE14" s="1">
        <v>0</v>
      </c>
      <c r="AF14" s="1">
        <v>265822.37</v>
      </c>
      <c r="AG14" s="1">
        <v>0</v>
      </c>
      <c r="AH14" s="1">
        <v>29059.87</v>
      </c>
      <c r="AI14" s="1">
        <v>0</v>
      </c>
      <c r="AJ14" s="1">
        <v>38765.03</v>
      </c>
      <c r="AK14" s="1">
        <v>0</v>
      </c>
      <c r="AL14" s="1">
        <v>46767.64</v>
      </c>
      <c r="AM14" s="3">
        <v>0</v>
      </c>
      <c r="AN14" s="3">
        <v>38900.6</v>
      </c>
      <c r="AO14" s="1">
        <v>0</v>
      </c>
      <c r="AP14" s="1">
        <v>25190.72</v>
      </c>
      <c r="AQ14" s="1">
        <v>0</v>
      </c>
      <c r="AR14" s="1">
        <v>37360.07</v>
      </c>
      <c r="AS14" s="1">
        <v>0</v>
      </c>
      <c r="AT14" s="1">
        <v>19323.23</v>
      </c>
      <c r="AU14" s="1">
        <v>0</v>
      </c>
      <c r="AV14" s="1">
        <v>24303.86</v>
      </c>
      <c r="AW14" s="7">
        <f t="shared" si="10"/>
        <v>0</v>
      </c>
      <c r="AX14" s="7">
        <f t="shared" si="11"/>
        <v>653280.7499999999</v>
      </c>
      <c r="AY14" s="7">
        <f t="shared" si="12"/>
        <v>653280.7499999999</v>
      </c>
      <c r="AZ14" s="7">
        <f>280+516+180+444+3342</f>
        <v>4762</v>
      </c>
      <c r="BA14" s="7"/>
      <c r="BB14" s="7"/>
      <c r="BC14" s="102">
        <f t="shared" si="13"/>
        <v>-196479.96999999986</v>
      </c>
      <c r="BD14" s="3"/>
      <c r="BE14" s="3">
        <v>8275</v>
      </c>
      <c r="BF14" s="3">
        <v>-38352.75</v>
      </c>
      <c r="BG14" s="128">
        <f t="shared" si="14"/>
        <v>-149852.21999999986</v>
      </c>
      <c r="BH14" s="128">
        <v>0</v>
      </c>
      <c r="BI14" s="3">
        <v>-53027.88</v>
      </c>
      <c r="BJ14" s="3">
        <v>221444.85</v>
      </c>
      <c r="BK14" s="179">
        <v>12775.66</v>
      </c>
      <c r="BL14" s="3"/>
      <c r="BM14" s="3"/>
      <c r="BN14" s="3"/>
      <c r="BO14" s="3">
        <v>0</v>
      </c>
      <c r="BP14" s="3">
        <v>249014.8</v>
      </c>
    </row>
    <row r="15" spans="1:68" ht="15.75">
      <c r="A15" s="3">
        <v>4</v>
      </c>
      <c r="B15" s="12" t="s">
        <v>291</v>
      </c>
      <c r="C15" s="46">
        <v>527.4</v>
      </c>
      <c r="D15" s="46">
        <v>0</v>
      </c>
      <c r="E15" s="3">
        <f t="shared" si="0"/>
        <v>527.4</v>
      </c>
      <c r="F15" s="52">
        <v>3.32</v>
      </c>
      <c r="G15" s="52">
        <v>3.7</v>
      </c>
      <c r="H15" s="147">
        <f t="shared" si="1"/>
        <v>7.02</v>
      </c>
      <c r="I15" s="7">
        <f t="shared" si="4"/>
        <v>3702.3479999999995</v>
      </c>
      <c r="J15" s="6">
        <f t="shared" si="15"/>
        <v>22214.087999999996</v>
      </c>
      <c r="K15" s="147">
        <v>6.6</v>
      </c>
      <c r="L15" s="7">
        <f t="shared" si="2"/>
        <v>3480.8399999999997</v>
      </c>
      <c r="M15" s="6">
        <f t="shared" si="5"/>
        <v>20885.039999999997</v>
      </c>
      <c r="N15" s="40">
        <f t="shared" si="3"/>
        <v>43099.128</v>
      </c>
      <c r="O15" s="35"/>
      <c r="P15" s="5">
        <f t="shared" si="6"/>
        <v>43099.128</v>
      </c>
      <c r="Q15" s="43">
        <f t="shared" si="7"/>
        <v>0</v>
      </c>
      <c r="R15" s="55" t="s">
        <v>378</v>
      </c>
      <c r="S15" s="95">
        <f t="shared" si="8"/>
        <v>43099.128</v>
      </c>
      <c r="T15" s="7">
        <f t="shared" si="9"/>
        <v>0</v>
      </c>
      <c r="U15" s="1">
        <v>0</v>
      </c>
      <c r="V15" s="1">
        <v>3791.2</v>
      </c>
      <c r="W15" s="61">
        <v>0</v>
      </c>
      <c r="X15" s="2">
        <v>45494.45</v>
      </c>
      <c r="Y15" s="1">
        <v>0</v>
      </c>
      <c r="Z15" s="1">
        <v>1112.81</v>
      </c>
      <c r="AA15" s="1">
        <v>0</v>
      </c>
      <c r="AB15" s="1">
        <v>4295.88</v>
      </c>
      <c r="AC15" s="1">
        <v>0</v>
      </c>
      <c r="AD15" s="1">
        <v>1112.81</v>
      </c>
      <c r="AE15" s="1">
        <v>0</v>
      </c>
      <c r="AF15" s="1">
        <v>8043.71</v>
      </c>
      <c r="AG15" s="1">
        <v>0</v>
      </c>
      <c r="AH15" s="1">
        <v>1112.81</v>
      </c>
      <c r="AI15" s="1">
        <v>0</v>
      </c>
      <c r="AJ15" s="1">
        <v>1112.81</v>
      </c>
      <c r="AK15" s="1">
        <v>0</v>
      </c>
      <c r="AL15" s="1">
        <v>1165.55</v>
      </c>
      <c r="AM15" s="3">
        <v>0</v>
      </c>
      <c r="AN15" s="3">
        <v>1165.55</v>
      </c>
      <c r="AO15" s="1">
        <v>0</v>
      </c>
      <c r="AP15" s="1">
        <v>1165.55</v>
      </c>
      <c r="AQ15" s="1">
        <v>0</v>
      </c>
      <c r="AR15" s="1">
        <v>1590.3</v>
      </c>
      <c r="AS15" s="1">
        <v>0</v>
      </c>
      <c r="AT15" s="1">
        <v>14407.19</v>
      </c>
      <c r="AU15" s="1">
        <v>0</v>
      </c>
      <c r="AV15" s="1">
        <v>2122.57</v>
      </c>
      <c r="AW15" s="7">
        <f t="shared" si="10"/>
        <v>0</v>
      </c>
      <c r="AX15" s="7">
        <f t="shared" si="11"/>
        <v>38407.53999999999</v>
      </c>
      <c r="AY15" s="7">
        <f t="shared" si="12"/>
        <v>38407.53999999999</v>
      </c>
      <c r="AZ15" s="7"/>
      <c r="BA15" s="7"/>
      <c r="BB15" s="7"/>
      <c r="BC15" s="102">
        <f t="shared" si="13"/>
        <v>4691.588000000003</v>
      </c>
      <c r="BD15" s="3"/>
      <c r="BE15" s="3"/>
      <c r="BF15" s="3">
        <v>461.82</v>
      </c>
      <c r="BG15" s="128">
        <f t="shared" si="14"/>
        <v>4229.768000000004</v>
      </c>
      <c r="BH15" s="128">
        <v>0</v>
      </c>
      <c r="BI15" s="3">
        <v>6289.89</v>
      </c>
      <c r="BJ15" s="3">
        <v>146010.75</v>
      </c>
      <c r="BK15" s="179">
        <v>0</v>
      </c>
      <c r="BL15" s="3"/>
      <c r="BM15" s="3"/>
      <c r="BN15" s="3"/>
      <c r="BO15" s="3">
        <v>219.05</v>
      </c>
      <c r="BP15" s="3">
        <v>169607.71</v>
      </c>
    </row>
    <row r="16" spans="1:68" ht="15.75">
      <c r="A16" s="3">
        <v>5</v>
      </c>
      <c r="B16" s="12" t="s">
        <v>292</v>
      </c>
      <c r="C16" s="46">
        <v>510.5</v>
      </c>
      <c r="D16" s="46">
        <v>0</v>
      </c>
      <c r="E16" s="3">
        <f t="shared" si="0"/>
        <v>510.5</v>
      </c>
      <c r="F16" s="52">
        <v>3.32</v>
      </c>
      <c r="G16" s="52">
        <v>2.82</v>
      </c>
      <c r="H16" s="147">
        <f t="shared" si="1"/>
        <v>6.14</v>
      </c>
      <c r="I16" s="7">
        <f t="shared" si="4"/>
        <v>3134.47</v>
      </c>
      <c r="J16" s="6">
        <f t="shared" si="15"/>
        <v>18806.82</v>
      </c>
      <c r="K16" s="147">
        <v>7.21</v>
      </c>
      <c r="L16" s="7">
        <f t="shared" si="2"/>
        <v>3680.705</v>
      </c>
      <c r="M16" s="6">
        <f t="shared" si="5"/>
        <v>22084.23</v>
      </c>
      <c r="N16" s="40">
        <f t="shared" si="3"/>
        <v>40891.05</v>
      </c>
      <c r="O16" s="35"/>
      <c r="P16" s="5">
        <f t="shared" si="6"/>
        <v>40891.05</v>
      </c>
      <c r="Q16" s="43">
        <f t="shared" si="7"/>
        <v>0</v>
      </c>
      <c r="R16" s="55" t="s">
        <v>378</v>
      </c>
      <c r="S16" s="95">
        <f t="shared" si="8"/>
        <v>40891.05</v>
      </c>
      <c r="T16" s="7">
        <f t="shared" si="9"/>
        <v>0</v>
      </c>
      <c r="U16" s="1">
        <v>0</v>
      </c>
      <c r="V16" s="1">
        <v>3209.7</v>
      </c>
      <c r="W16" s="61">
        <v>0</v>
      </c>
      <c r="X16" s="2">
        <v>38516.37</v>
      </c>
      <c r="Y16" s="1">
        <v>0</v>
      </c>
      <c r="Z16" s="1">
        <v>1086.02</v>
      </c>
      <c r="AA16" s="1">
        <v>0</v>
      </c>
      <c r="AB16" s="1">
        <v>2336.02</v>
      </c>
      <c r="AC16" s="1">
        <v>0</v>
      </c>
      <c r="AD16" s="1">
        <v>1086.02</v>
      </c>
      <c r="AE16" s="1">
        <v>0</v>
      </c>
      <c r="AF16" s="1">
        <v>6150.12</v>
      </c>
      <c r="AG16" s="1">
        <v>0</v>
      </c>
      <c r="AH16" s="1">
        <v>1739</v>
      </c>
      <c r="AI16" s="1">
        <v>0</v>
      </c>
      <c r="AJ16" s="1">
        <v>16755.7</v>
      </c>
      <c r="AK16" s="1">
        <v>0</v>
      </c>
      <c r="AL16" s="1">
        <v>12204.69</v>
      </c>
      <c r="AM16" s="3">
        <v>0</v>
      </c>
      <c r="AN16" s="3">
        <v>1137.49</v>
      </c>
      <c r="AO16" s="1">
        <v>0</v>
      </c>
      <c r="AP16" s="1">
        <v>16590.82</v>
      </c>
      <c r="AQ16" s="1">
        <v>0</v>
      </c>
      <c r="AR16" s="1">
        <v>1562.24</v>
      </c>
      <c r="AS16" s="1">
        <v>0</v>
      </c>
      <c r="AT16" s="1">
        <v>1137.49</v>
      </c>
      <c r="AU16" s="1">
        <v>0</v>
      </c>
      <c r="AV16" s="1">
        <v>1137.49</v>
      </c>
      <c r="AW16" s="7">
        <f t="shared" si="10"/>
        <v>0</v>
      </c>
      <c r="AX16" s="7">
        <f t="shared" si="11"/>
        <v>62923.09999999999</v>
      </c>
      <c r="AY16" s="7">
        <f t="shared" si="12"/>
        <v>62923.09999999999</v>
      </c>
      <c r="AZ16" s="7"/>
      <c r="BA16" s="7"/>
      <c r="BB16" s="7"/>
      <c r="BC16" s="102">
        <f t="shared" si="13"/>
        <v>-22032.04999999999</v>
      </c>
      <c r="BD16" s="3"/>
      <c r="BE16" s="3"/>
      <c r="BF16" s="3">
        <v>103520.36</v>
      </c>
      <c r="BG16" s="128">
        <f t="shared" si="14"/>
        <v>-125552.40999999999</v>
      </c>
      <c r="BH16" s="128">
        <v>0</v>
      </c>
      <c r="BI16" s="3">
        <v>10299.51</v>
      </c>
      <c r="BJ16" s="3">
        <v>123651.15</v>
      </c>
      <c r="BK16" s="179">
        <v>0</v>
      </c>
      <c r="BL16" s="3"/>
      <c r="BM16" s="3"/>
      <c r="BN16" s="3"/>
      <c r="BO16" s="3">
        <v>358.69</v>
      </c>
      <c r="BP16" s="3">
        <v>140350.46</v>
      </c>
    </row>
    <row r="17" spans="1:68" ht="15.75">
      <c r="A17" s="3">
        <v>6</v>
      </c>
      <c r="B17" s="12" t="s">
        <v>293</v>
      </c>
      <c r="C17" s="46">
        <v>532.7</v>
      </c>
      <c r="D17" s="46">
        <v>0</v>
      </c>
      <c r="E17" s="3">
        <f t="shared" si="0"/>
        <v>532.7</v>
      </c>
      <c r="F17" s="52">
        <v>3.32</v>
      </c>
      <c r="G17" s="52">
        <v>3.92</v>
      </c>
      <c r="H17" s="147">
        <f t="shared" si="1"/>
        <v>7.24</v>
      </c>
      <c r="I17" s="7">
        <f t="shared" si="4"/>
        <v>3856.7480000000005</v>
      </c>
      <c r="J17" s="6">
        <f t="shared" si="15"/>
        <v>23140.488000000005</v>
      </c>
      <c r="K17" s="147">
        <v>8.36</v>
      </c>
      <c r="L17" s="7">
        <f t="shared" si="2"/>
        <v>4453.372</v>
      </c>
      <c r="M17" s="6">
        <f t="shared" si="5"/>
        <v>26720.232000000004</v>
      </c>
      <c r="N17" s="40">
        <f t="shared" si="3"/>
        <v>49860.72000000001</v>
      </c>
      <c r="O17" s="35">
        <v>-5022.69</v>
      </c>
      <c r="P17" s="5">
        <f t="shared" si="6"/>
        <v>44838.030000000006</v>
      </c>
      <c r="Q17" s="43">
        <f t="shared" si="7"/>
        <v>-0.10073440576068694</v>
      </c>
      <c r="R17" s="55" t="s">
        <v>378</v>
      </c>
      <c r="S17" s="95">
        <f t="shared" si="8"/>
        <v>44838.030000000006</v>
      </c>
      <c r="T17" s="7">
        <f t="shared" si="9"/>
        <v>0</v>
      </c>
      <c r="U17" s="1">
        <v>0</v>
      </c>
      <c r="V17" s="1">
        <v>3530.75</v>
      </c>
      <c r="W17" s="61">
        <v>0</v>
      </c>
      <c r="X17" s="2">
        <v>42369.03</v>
      </c>
      <c r="Y17" s="1">
        <v>0</v>
      </c>
      <c r="Z17" s="1">
        <v>1124</v>
      </c>
      <c r="AA17" s="1">
        <v>0</v>
      </c>
      <c r="AB17" s="1">
        <v>2374</v>
      </c>
      <c r="AC17" s="1">
        <v>0</v>
      </c>
      <c r="AD17" s="1">
        <v>1124</v>
      </c>
      <c r="AE17" s="1">
        <v>0</v>
      </c>
      <c r="AF17" s="1">
        <v>1124</v>
      </c>
      <c r="AG17" s="1">
        <v>0</v>
      </c>
      <c r="AH17" s="1">
        <v>1124</v>
      </c>
      <c r="AI17" s="1">
        <v>0</v>
      </c>
      <c r="AJ17" s="1">
        <v>1124</v>
      </c>
      <c r="AK17" s="1">
        <v>0</v>
      </c>
      <c r="AL17" s="1">
        <v>49160.98</v>
      </c>
      <c r="AM17" s="3">
        <v>0</v>
      </c>
      <c r="AN17" s="3">
        <v>1177.27</v>
      </c>
      <c r="AO17" s="1">
        <v>0</v>
      </c>
      <c r="AP17" s="1">
        <v>1720.2</v>
      </c>
      <c r="AQ17" s="1">
        <v>0</v>
      </c>
      <c r="AR17" s="1">
        <v>1602.02</v>
      </c>
      <c r="AS17" s="1">
        <v>0</v>
      </c>
      <c r="AT17" s="1">
        <v>1177.27</v>
      </c>
      <c r="AU17" s="1">
        <v>0</v>
      </c>
      <c r="AV17" s="1">
        <v>1448.73</v>
      </c>
      <c r="AW17" s="7">
        <f t="shared" si="10"/>
        <v>0</v>
      </c>
      <c r="AX17" s="7">
        <f t="shared" si="11"/>
        <v>64280.469999999994</v>
      </c>
      <c r="AY17" s="7">
        <f t="shared" si="12"/>
        <v>64280.469999999994</v>
      </c>
      <c r="AZ17" s="7"/>
      <c r="BA17" s="7"/>
      <c r="BB17" s="7"/>
      <c r="BC17" s="102">
        <f t="shared" si="13"/>
        <v>-19442.439999999988</v>
      </c>
      <c r="BD17" s="3"/>
      <c r="BE17" s="3"/>
      <c r="BF17" s="3">
        <v>-2200.77</v>
      </c>
      <c r="BG17" s="128">
        <f t="shared" si="14"/>
        <v>-17241.669999999987</v>
      </c>
      <c r="BH17" s="128">
        <v>0</v>
      </c>
      <c r="BI17" s="3">
        <v>-5022.69</v>
      </c>
      <c r="BJ17" s="3">
        <v>8085.57</v>
      </c>
      <c r="BK17" s="179">
        <v>0</v>
      </c>
      <c r="BL17" s="3"/>
      <c r="BM17" s="3"/>
      <c r="BN17" s="3"/>
      <c r="BO17" s="3">
        <v>0</v>
      </c>
      <c r="BP17" s="3">
        <v>20866.83</v>
      </c>
    </row>
    <row r="18" spans="1:68" ht="15.75">
      <c r="A18" s="3">
        <v>7</v>
      </c>
      <c r="B18" s="32" t="s">
        <v>2</v>
      </c>
      <c r="C18" s="46">
        <v>600.9</v>
      </c>
      <c r="D18" s="46">
        <v>0</v>
      </c>
      <c r="E18" s="3">
        <f t="shared" si="0"/>
        <v>600.9</v>
      </c>
      <c r="F18" s="52">
        <v>3.32</v>
      </c>
      <c r="G18" s="52">
        <v>7.98</v>
      </c>
      <c r="H18" s="41">
        <f t="shared" si="1"/>
        <v>11.3</v>
      </c>
      <c r="I18" s="7">
        <f t="shared" si="4"/>
        <v>6790.17</v>
      </c>
      <c r="J18" s="6">
        <f t="shared" si="15"/>
        <v>40741.020000000004</v>
      </c>
      <c r="K18" s="41">
        <v>11.25</v>
      </c>
      <c r="L18" s="7">
        <f t="shared" si="2"/>
        <v>6760.125</v>
      </c>
      <c r="M18" s="6">
        <f t="shared" si="5"/>
        <v>40560.75</v>
      </c>
      <c r="N18" s="40">
        <f t="shared" si="3"/>
        <v>81301.77</v>
      </c>
      <c r="O18" s="33">
        <v>-59790.88</v>
      </c>
      <c r="P18" s="5">
        <f t="shared" si="6"/>
        <v>21510.890000000007</v>
      </c>
      <c r="Q18" s="43">
        <f t="shared" si="7"/>
        <v>-0.7354191673809807</v>
      </c>
      <c r="R18" s="55" t="s">
        <v>374</v>
      </c>
      <c r="S18" s="95">
        <f t="shared" si="8"/>
        <v>21510.890000000007</v>
      </c>
      <c r="T18" s="7">
        <f t="shared" si="9"/>
        <v>0</v>
      </c>
      <c r="U18" s="1">
        <v>0</v>
      </c>
      <c r="V18" s="1">
        <v>1970.56</v>
      </c>
      <c r="W18" s="61">
        <v>0</v>
      </c>
      <c r="X18" s="2">
        <v>23646.73</v>
      </c>
      <c r="Y18" s="1">
        <v>0</v>
      </c>
      <c r="Z18" s="1">
        <v>38513.56</v>
      </c>
      <c r="AA18" s="1">
        <v>0</v>
      </c>
      <c r="AB18" s="1">
        <v>1445.55</v>
      </c>
      <c r="AC18" s="1">
        <v>0</v>
      </c>
      <c r="AD18" s="1">
        <v>1445.55</v>
      </c>
      <c r="AE18" s="1">
        <v>0</v>
      </c>
      <c r="AF18" s="1">
        <v>3307.13</v>
      </c>
      <c r="AG18" s="1">
        <v>0</v>
      </c>
      <c r="AH18" s="1">
        <v>1872.49</v>
      </c>
      <c r="AI18" s="1">
        <v>0</v>
      </c>
      <c r="AJ18" s="1">
        <v>1445.55</v>
      </c>
      <c r="AK18" s="1">
        <v>0</v>
      </c>
      <c r="AL18" s="1">
        <v>1505.64</v>
      </c>
      <c r="AM18" s="3">
        <v>0</v>
      </c>
      <c r="AN18" s="3">
        <v>1505.64</v>
      </c>
      <c r="AO18" s="1">
        <v>0</v>
      </c>
      <c r="AP18" s="1">
        <v>1505.64</v>
      </c>
      <c r="AQ18" s="1">
        <v>0</v>
      </c>
      <c r="AR18" s="1">
        <v>2620.99</v>
      </c>
      <c r="AS18" s="1">
        <v>0</v>
      </c>
      <c r="AT18" s="1">
        <v>4755.6</v>
      </c>
      <c r="AU18" s="1">
        <v>0</v>
      </c>
      <c r="AV18" s="1">
        <v>7965.51</v>
      </c>
      <c r="AW18" s="7">
        <f t="shared" si="10"/>
        <v>0</v>
      </c>
      <c r="AX18" s="7">
        <f t="shared" si="11"/>
        <v>67888.84999999999</v>
      </c>
      <c r="AY18" s="7">
        <f t="shared" si="12"/>
        <v>67888.84999999999</v>
      </c>
      <c r="AZ18" s="7"/>
      <c r="BA18" s="7"/>
      <c r="BB18" s="7"/>
      <c r="BC18" s="102">
        <f t="shared" si="13"/>
        <v>-46377.959999999985</v>
      </c>
      <c r="BD18" s="3"/>
      <c r="BE18" s="3"/>
      <c r="BF18" s="3">
        <v>46133.56</v>
      </c>
      <c r="BG18" s="128">
        <f t="shared" si="14"/>
        <v>-92511.51999999999</v>
      </c>
      <c r="BH18" s="128">
        <v>0</v>
      </c>
      <c r="BI18" s="3">
        <v>-59790.88</v>
      </c>
      <c r="BJ18" s="3">
        <v>122559.85</v>
      </c>
      <c r="BK18" s="179">
        <v>0</v>
      </c>
      <c r="BL18" s="3"/>
      <c r="BM18" s="3"/>
      <c r="BN18" s="3"/>
      <c r="BO18" s="3">
        <v>0</v>
      </c>
      <c r="BP18" s="3">
        <v>117010.93</v>
      </c>
    </row>
    <row r="19" spans="1:68" ht="15.75">
      <c r="A19" s="3">
        <v>8</v>
      </c>
      <c r="B19" s="34" t="s">
        <v>294</v>
      </c>
      <c r="C19" s="46">
        <v>338.3</v>
      </c>
      <c r="D19" s="46">
        <v>0</v>
      </c>
      <c r="E19" s="3">
        <f t="shared" si="0"/>
        <v>338.3</v>
      </c>
      <c r="F19" s="52">
        <v>3.32</v>
      </c>
      <c r="G19" s="52">
        <v>6.98</v>
      </c>
      <c r="H19" s="149">
        <f t="shared" si="1"/>
        <v>10.3</v>
      </c>
      <c r="I19" s="7">
        <f t="shared" si="4"/>
        <v>3484.4900000000002</v>
      </c>
      <c r="J19" s="6">
        <f t="shared" si="15"/>
        <v>20906.940000000002</v>
      </c>
      <c r="K19" s="149">
        <v>10.2</v>
      </c>
      <c r="L19" s="7">
        <f t="shared" si="2"/>
        <v>3450.66</v>
      </c>
      <c r="M19" s="6">
        <f t="shared" si="5"/>
        <v>20703.96</v>
      </c>
      <c r="N19" s="40">
        <f t="shared" si="3"/>
        <v>41610.9</v>
      </c>
      <c r="O19" s="36"/>
      <c r="P19" s="5">
        <f t="shared" si="6"/>
        <v>41610.9</v>
      </c>
      <c r="Q19" s="43">
        <f t="shared" si="7"/>
        <v>0</v>
      </c>
      <c r="R19" s="55"/>
      <c r="S19" s="95">
        <f t="shared" si="8"/>
        <v>41610.9</v>
      </c>
      <c r="T19" s="7">
        <f t="shared" si="9"/>
        <v>0</v>
      </c>
      <c r="U19" s="1">
        <v>2356.16</v>
      </c>
      <c r="V19" s="1">
        <v>1211.96</v>
      </c>
      <c r="W19" s="61">
        <v>28273.93</v>
      </c>
      <c r="X19" s="2">
        <v>14543.48</v>
      </c>
      <c r="Y19" s="1">
        <v>0</v>
      </c>
      <c r="Z19" s="1">
        <v>713.81</v>
      </c>
      <c r="AA19" s="1">
        <v>0</v>
      </c>
      <c r="AB19" s="1">
        <v>713.81</v>
      </c>
      <c r="AC19" s="1">
        <v>2196.06</v>
      </c>
      <c r="AD19" s="1">
        <v>713.81</v>
      </c>
      <c r="AE19" s="1">
        <v>0</v>
      </c>
      <c r="AF19" s="1">
        <v>713.81</v>
      </c>
      <c r="AG19" s="1">
        <v>0</v>
      </c>
      <c r="AH19" s="1">
        <v>713.81</v>
      </c>
      <c r="AI19" s="1">
        <v>315.65</v>
      </c>
      <c r="AJ19" s="1">
        <v>713.81</v>
      </c>
      <c r="AK19" s="1">
        <v>35.88</v>
      </c>
      <c r="AL19" s="1">
        <v>1547.81</v>
      </c>
      <c r="AM19" s="3">
        <v>0</v>
      </c>
      <c r="AN19" s="3">
        <v>747.64</v>
      </c>
      <c r="AO19" s="1">
        <v>0</v>
      </c>
      <c r="AP19" s="1">
        <v>747.64</v>
      </c>
      <c r="AQ19" s="1">
        <v>11682.63</v>
      </c>
      <c r="AR19" s="1">
        <v>747.64</v>
      </c>
      <c r="AS19" s="1">
        <v>0</v>
      </c>
      <c r="AT19" s="1">
        <v>747.64</v>
      </c>
      <c r="AU19" s="1">
        <v>1701.81</v>
      </c>
      <c r="AV19" s="1">
        <v>14757.03</v>
      </c>
      <c r="AW19" s="7">
        <f t="shared" si="10"/>
        <v>15932.029999999999</v>
      </c>
      <c r="AX19" s="7">
        <f t="shared" si="11"/>
        <v>23578.260000000002</v>
      </c>
      <c r="AY19" s="7">
        <f t="shared" si="12"/>
        <v>39510.29</v>
      </c>
      <c r="AZ19" s="7"/>
      <c r="BA19" s="7"/>
      <c r="BB19" s="7"/>
      <c r="BC19" s="102">
        <f t="shared" si="13"/>
        <v>2100.6100000000006</v>
      </c>
      <c r="BD19" s="3"/>
      <c r="BE19" s="3"/>
      <c r="BF19" s="3">
        <v>17691.64</v>
      </c>
      <c r="BG19" s="128">
        <f t="shared" si="14"/>
        <v>-15591.029999999999</v>
      </c>
      <c r="BH19" s="128">
        <v>0</v>
      </c>
      <c r="BI19" s="3">
        <v>19877.56</v>
      </c>
      <c r="BJ19" s="3">
        <v>79053.49</v>
      </c>
      <c r="BK19" s="179">
        <v>0</v>
      </c>
      <c r="BL19" s="3"/>
      <c r="BM19" s="3"/>
      <c r="BN19" s="3"/>
      <c r="BO19" s="3">
        <v>692.25</v>
      </c>
      <c r="BP19" s="3">
        <v>67742.24</v>
      </c>
    </row>
    <row r="20" spans="1:68" ht="15.75">
      <c r="A20" s="3">
        <v>9</v>
      </c>
      <c r="B20" s="97" t="s">
        <v>465</v>
      </c>
      <c r="C20" s="46">
        <v>371.2</v>
      </c>
      <c r="D20" s="46">
        <v>0</v>
      </c>
      <c r="E20" s="3">
        <f t="shared" si="0"/>
        <v>371.2</v>
      </c>
      <c r="F20" s="52">
        <v>3.32</v>
      </c>
      <c r="G20" s="52">
        <v>7.92</v>
      </c>
      <c r="H20" s="149">
        <f t="shared" si="1"/>
        <v>11.24</v>
      </c>
      <c r="I20" s="7">
        <f t="shared" si="4"/>
        <v>4172.288</v>
      </c>
      <c r="J20" s="6">
        <f>I20*2</f>
        <v>8344.576</v>
      </c>
      <c r="K20" s="149">
        <v>0</v>
      </c>
      <c r="L20" s="7">
        <f t="shared" si="2"/>
        <v>0</v>
      </c>
      <c r="M20" s="6">
        <f t="shared" si="5"/>
        <v>0</v>
      </c>
      <c r="N20" s="40">
        <f t="shared" si="3"/>
        <v>8344.576</v>
      </c>
      <c r="O20" s="36"/>
      <c r="P20" s="5">
        <f t="shared" si="6"/>
        <v>8344.576</v>
      </c>
      <c r="Q20" s="43">
        <f t="shared" si="7"/>
        <v>0</v>
      </c>
      <c r="R20" s="55"/>
      <c r="S20" s="95">
        <f t="shared" si="8"/>
        <v>8344.576</v>
      </c>
      <c r="T20" s="7">
        <f t="shared" si="9"/>
        <v>0</v>
      </c>
      <c r="U20" s="1">
        <v>2583.83</v>
      </c>
      <c r="V20" s="1">
        <v>1688.59</v>
      </c>
      <c r="W20" s="61">
        <v>31005.95</v>
      </c>
      <c r="X20" s="2">
        <v>20263.12</v>
      </c>
      <c r="Y20" s="1">
        <v>0</v>
      </c>
      <c r="Z20" s="1">
        <v>783.23</v>
      </c>
      <c r="AA20" s="1">
        <v>0</v>
      </c>
      <c r="AB20" s="1">
        <v>783.23</v>
      </c>
      <c r="AC20" s="104">
        <v>0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4">
        <v>0</v>
      </c>
      <c r="AN20" s="104">
        <v>0</v>
      </c>
      <c r="AO20" s="104">
        <v>0</v>
      </c>
      <c r="AP20" s="104">
        <v>0</v>
      </c>
      <c r="AQ20" s="104">
        <v>0</v>
      </c>
      <c r="AR20" s="104">
        <v>0</v>
      </c>
      <c r="AS20" s="104">
        <v>0</v>
      </c>
      <c r="AT20" s="104">
        <v>0</v>
      </c>
      <c r="AU20" s="104">
        <v>0</v>
      </c>
      <c r="AV20" s="104">
        <v>0</v>
      </c>
      <c r="AW20" s="7">
        <f t="shared" si="10"/>
        <v>0</v>
      </c>
      <c r="AX20" s="7">
        <f t="shared" si="11"/>
        <v>1566.46</v>
      </c>
      <c r="AY20" s="7">
        <f t="shared" si="12"/>
        <v>1566.46</v>
      </c>
      <c r="AZ20" s="7"/>
      <c r="BA20" s="150"/>
      <c r="BB20" s="150">
        <v>6727.59</v>
      </c>
      <c r="BC20" s="102">
        <f t="shared" si="13"/>
        <v>50.52599999999893</v>
      </c>
      <c r="BD20" s="3"/>
      <c r="BE20" s="3"/>
      <c r="BF20" s="3"/>
      <c r="BG20" s="128">
        <f t="shared" si="14"/>
        <v>50.52599999999893</v>
      </c>
      <c r="BH20" s="128">
        <v>0</v>
      </c>
      <c r="BI20" s="3">
        <v>31456</v>
      </c>
      <c r="BJ20" s="3">
        <v>117124.44</v>
      </c>
      <c r="BK20" s="179">
        <v>0</v>
      </c>
      <c r="BL20" s="3"/>
      <c r="BM20" s="182"/>
      <c r="BN20" s="182">
        <v>31456</v>
      </c>
      <c r="BO20" s="3">
        <v>0</v>
      </c>
      <c r="BP20" s="3">
        <v>81553.69</v>
      </c>
    </row>
    <row r="21" spans="1:68" ht="15.75">
      <c r="A21" s="3">
        <v>10</v>
      </c>
      <c r="B21" s="34" t="s">
        <v>295</v>
      </c>
      <c r="C21" s="46">
        <v>579.8</v>
      </c>
      <c r="D21" s="46">
        <v>0</v>
      </c>
      <c r="E21" s="3">
        <f t="shared" si="0"/>
        <v>579.8</v>
      </c>
      <c r="F21" s="52">
        <v>3.32</v>
      </c>
      <c r="G21" s="52">
        <v>4.8</v>
      </c>
      <c r="H21" s="149">
        <f t="shared" si="1"/>
        <v>8.12</v>
      </c>
      <c r="I21" s="7">
        <f t="shared" si="4"/>
        <v>4707.975999999999</v>
      </c>
      <c r="J21" s="6">
        <f t="shared" si="15"/>
        <v>28247.855999999992</v>
      </c>
      <c r="K21" s="149">
        <v>8.55</v>
      </c>
      <c r="L21" s="7">
        <f t="shared" si="2"/>
        <v>4957.29</v>
      </c>
      <c r="M21" s="6">
        <f t="shared" si="5"/>
        <v>29743.739999999998</v>
      </c>
      <c r="N21" s="40">
        <f t="shared" si="3"/>
        <v>57991.59599999999</v>
      </c>
      <c r="O21" s="36">
        <v>0</v>
      </c>
      <c r="P21" s="5">
        <f t="shared" si="6"/>
        <v>57991.59599999999</v>
      </c>
      <c r="Q21" s="43">
        <f t="shared" si="7"/>
        <v>0</v>
      </c>
      <c r="R21" s="55" t="s">
        <v>378</v>
      </c>
      <c r="S21" s="95">
        <f t="shared" si="8"/>
        <v>57991.59599999999</v>
      </c>
      <c r="T21" s="7">
        <f t="shared" si="9"/>
        <v>0</v>
      </c>
      <c r="U21" s="1">
        <v>2173.51</v>
      </c>
      <c r="V21" s="1">
        <v>2647.46</v>
      </c>
      <c r="W21" s="61">
        <v>26082.12</v>
      </c>
      <c r="X21" s="2">
        <v>31769.48</v>
      </c>
      <c r="Y21" s="1">
        <v>5429.11</v>
      </c>
      <c r="Z21" s="1">
        <v>1223.38</v>
      </c>
      <c r="AA21" s="1">
        <v>0</v>
      </c>
      <c r="AB21" s="1">
        <v>1223.38</v>
      </c>
      <c r="AC21" s="1">
        <v>2167.57</v>
      </c>
      <c r="AD21" s="1">
        <v>1223.38</v>
      </c>
      <c r="AE21" s="1">
        <v>0</v>
      </c>
      <c r="AF21" s="1">
        <v>1223.38</v>
      </c>
      <c r="AG21" s="1">
        <v>270.87</v>
      </c>
      <c r="AH21" s="1">
        <v>1223.38</v>
      </c>
      <c r="AI21" s="1">
        <v>0</v>
      </c>
      <c r="AJ21" s="1">
        <v>3292.19</v>
      </c>
      <c r="AK21" s="1">
        <v>57.96</v>
      </c>
      <c r="AL21" s="1">
        <v>1281.36</v>
      </c>
      <c r="AM21" s="3">
        <v>0</v>
      </c>
      <c r="AN21" s="3">
        <v>1281.36</v>
      </c>
      <c r="AO21" s="1">
        <v>27248.92</v>
      </c>
      <c r="AP21" s="1">
        <v>1281.36</v>
      </c>
      <c r="AQ21" s="1">
        <v>13825.33</v>
      </c>
      <c r="AR21" s="1">
        <v>1281.36</v>
      </c>
      <c r="AS21" s="1">
        <v>511.33</v>
      </c>
      <c r="AT21" s="1">
        <v>1281.36</v>
      </c>
      <c r="AU21" s="1">
        <v>1424.54</v>
      </c>
      <c r="AV21" s="1">
        <v>1281.36</v>
      </c>
      <c r="AW21" s="7">
        <f t="shared" si="10"/>
        <v>50935.630000000005</v>
      </c>
      <c r="AX21" s="7">
        <f t="shared" si="11"/>
        <v>17097.250000000004</v>
      </c>
      <c r="AY21" s="7">
        <f t="shared" si="12"/>
        <v>68032.88</v>
      </c>
      <c r="AZ21" s="7"/>
      <c r="BA21" s="7"/>
      <c r="BB21" s="7"/>
      <c r="BC21" s="102">
        <f t="shared" si="13"/>
        <v>-10041.284000000014</v>
      </c>
      <c r="BD21" s="3"/>
      <c r="BE21" s="3"/>
      <c r="BF21" s="3">
        <v>1666.73</v>
      </c>
      <c r="BG21" s="128">
        <f t="shared" si="14"/>
        <v>-11708.014000000014</v>
      </c>
      <c r="BH21" s="128">
        <v>0</v>
      </c>
      <c r="BI21" s="3">
        <v>4779.22</v>
      </c>
      <c r="BJ21" s="3">
        <v>161342.68</v>
      </c>
      <c r="BK21" s="179">
        <v>0</v>
      </c>
      <c r="BL21" s="3"/>
      <c r="BM21" s="3"/>
      <c r="BN21" s="3"/>
      <c r="BO21" s="3">
        <v>166.44</v>
      </c>
      <c r="BP21" s="3">
        <v>182526.69</v>
      </c>
    </row>
    <row r="22" spans="1:68" ht="15.75">
      <c r="A22" s="3">
        <v>11</v>
      </c>
      <c r="B22" s="97" t="s">
        <v>466</v>
      </c>
      <c r="C22" s="46">
        <v>585.6</v>
      </c>
      <c r="D22" s="46">
        <v>0</v>
      </c>
      <c r="E22" s="3">
        <f t="shared" si="0"/>
        <v>585.6</v>
      </c>
      <c r="F22" s="52">
        <v>3.32</v>
      </c>
      <c r="G22" s="52">
        <v>7.92</v>
      </c>
      <c r="H22" s="149">
        <f t="shared" si="1"/>
        <v>11.24</v>
      </c>
      <c r="I22" s="7">
        <f t="shared" si="4"/>
        <v>6582.144</v>
      </c>
      <c r="J22" s="6">
        <f>I22*2</f>
        <v>13164.288</v>
      </c>
      <c r="K22" s="149">
        <v>0</v>
      </c>
      <c r="L22" s="7">
        <f t="shared" si="2"/>
        <v>0</v>
      </c>
      <c r="M22" s="6">
        <f t="shared" si="5"/>
        <v>0</v>
      </c>
      <c r="N22" s="40">
        <f t="shared" si="3"/>
        <v>13164.288</v>
      </c>
      <c r="O22" s="36"/>
      <c r="P22" s="5">
        <f t="shared" si="6"/>
        <v>13164.288</v>
      </c>
      <c r="Q22" s="43">
        <f t="shared" si="7"/>
        <v>0</v>
      </c>
      <c r="R22" s="55"/>
      <c r="S22" s="95">
        <f t="shared" si="8"/>
        <v>13164.288</v>
      </c>
      <c r="T22" s="7">
        <f t="shared" si="9"/>
        <v>0</v>
      </c>
      <c r="U22" s="1">
        <v>4076.21</v>
      </c>
      <c r="V22" s="1">
        <v>2663.9</v>
      </c>
      <c r="W22" s="61">
        <v>48914.56</v>
      </c>
      <c r="X22" s="2">
        <v>31966.83</v>
      </c>
      <c r="Y22" s="1">
        <v>0</v>
      </c>
      <c r="Z22" s="1">
        <v>4182.8</v>
      </c>
      <c r="AA22" s="1">
        <v>0</v>
      </c>
      <c r="AB22" s="1">
        <v>1235.62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4">
        <v>0</v>
      </c>
      <c r="AR22" s="104">
        <v>0</v>
      </c>
      <c r="AS22" s="104">
        <v>0</v>
      </c>
      <c r="AT22" s="104">
        <v>0</v>
      </c>
      <c r="AU22" s="104">
        <v>0</v>
      </c>
      <c r="AV22" s="104">
        <v>0</v>
      </c>
      <c r="AW22" s="7">
        <f t="shared" si="10"/>
        <v>0</v>
      </c>
      <c r="AX22" s="7">
        <f t="shared" si="11"/>
        <v>5418.42</v>
      </c>
      <c r="AY22" s="7">
        <f t="shared" si="12"/>
        <v>5418.42</v>
      </c>
      <c r="AZ22" s="7"/>
      <c r="BA22" s="150"/>
      <c r="BB22" s="150">
        <v>7666.15</v>
      </c>
      <c r="BC22" s="102">
        <f t="shared" si="13"/>
        <v>79.71800000000076</v>
      </c>
      <c r="BD22" s="3"/>
      <c r="BE22" s="3"/>
      <c r="BF22" s="3"/>
      <c r="BG22" s="128">
        <f t="shared" si="14"/>
        <v>79.71800000000076</v>
      </c>
      <c r="BH22" s="128">
        <v>0</v>
      </c>
      <c r="BI22" s="3">
        <v>60612.94</v>
      </c>
      <c r="BJ22" s="3">
        <v>93902.54</v>
      </c>
      <c r="BK22" s="179">
        <v>0</v>
      </c>
      <c r="BL22" s="3"/>
      <c r="BM22" s="182"/>
      <c r="BN22" s="182">
        <v>60612.94</v>
      </c>
      <c r="BO22" s="3">
        <v>0</v>
      </c>
      <c r="BP22" s="3">
        <v>25927.15</v>
      </c>
    </row>
    <row r="23" spans="1:68" ht="15.75">
      <c r="A23" s="3">
        <v>12</v>
      </c>
      <c r="B23" s="34" t="s">
        <v>296</v>
      </c>
      <c r="C23" s="46">
        <v>399.3</v>
      </c>
      <c r="D23" s="46">
        <v>0</v>
      </c>
      <c r="E23" s="3">
        <f t="shared" si="0"/>
        <v>399.3</v>
      </c>
      <c r="F23" s="52">
        <v>3.32</v>
      </c>
      <c r="G23" s="52">
        <v>6.98</v>
      </c>
      <c r="H23" s="149">
        <f t="shared" si="1"/>
        <v>10.3</v>
      </c>
      <c r="I23" s="7">
        <f t="shared" si="4"/>
        <v>4112.79</v>
      </c>
      <c r="J23" s="6">
        <f>I23*6</f>
        <v>24676.739999999998</v>
      </c>
      <c r="K23" s="149">
        <v>10.2</v>
      </c>
      <c r="L23" s="7">
        <f t="shared" si="2"/>
        <v>4072.8599999999997</v>
      </c>
      <c r="M23" s="6">
        <f t="shared" si="5"/>
        <v>24437.159999999996</v>
      </c>
      <c r="N23" s="40">
        <f t="shared" si="3"/>
        <v>49113.899999999994</v>
      </c>
      <c r="O23" s="36">
        <v>-1367.89</v>
      </c>
      <c r="P23" s="5">
        <f t="shared" si="6"/>
        <v>47746.009999999995</v>
      </c>
      <c r="Q23" s="43">
        <f t="shared" si="7"/>
        <v>-0.027851382195264483</v>
      </c>
      <c r="R23" s="57" t="s">
        <v>374</v>
      </c>
      <c r="S23" s="95">
        <f t="shared" si="8"/>
        <v>47746.009999999995</v>
      </c>
      <c r="T23" s="7">
        <f t="shared" si="9"/>
        <v>0</v>
      </c>
      <c r="U23" s="1">
        <v>2708.05</v>
      </c>
      <c r="V23" s="1">
        <v>1389.45</v>
      </c>
      <c r="W23" s="61">
        <v>32496.65</v>
      </c>
      <c r="X23" s="2">
        <v>16673.43</v>
      </c>
      <c r="Y23" s="1">
        <v>0</v>
      </c>
      <c r="Z23" s="1">
        <v>842.52</v>
      </c>
      <c r="AA23" s="1">
        <v>0</v>
      </c>
      <c r="AB23" s="1">
        <v>4907.75</v>
      </c>
      <c r="AC23" s="1">
        <v>0</v>
      </c>
      <c r="AD23" s="1">
        <v>842.52</v>
      </c>
      <c r="AE23" s="1">
        <v>0</v>
      </c>
      <c r="AF23" s="1">
        <v>842.52</v>
      </c>
      <c r="AG23" s="1">
        <v>270.87</v>
      </c>
      <c r="AH23" s="1">
        <v>842.52</v>
      </c>
      <c r="AI23" s="1">
        <v>0</v>
      </c>
      <c r="AJ23" s="1">
        <v>842.52</v>
      </c>
      <c r="AK23" s="1">
        <v>0</v>
      </c>
      <c r="AL23" s="1">
        <v>882.45</v>
      </c>
      <c r="AM23" s="3">
        <v>542.93</v>
      </c>
      <c r="AN23" s="3">
        <v>882.45</v>
      </c>
      <c r="AO23" s="1">
        <v>1919.76</v>
      </c>
      <c r="AP23" s="1">
        <v>882.45</v>
      </c>
      <c r="AQ23" s="1">
        <v>0</v>
      </c>
      <c r="AR23" s="1">
        <v>882.45</v>
      </c>
      <c r="AS23" s="1">
        <v>0</v>
      </c>
      <c r="AT23" s="1">
        <v>1493.75</v>
      </c>
      <c r="AU23" s="1">
        <v>1416.85</v>
      </c>
      <c r="AV23" s="1">
        <v>882.45</v>
      </c>
      <c r="AW23" s="7">
        <f t="shared" si="10"/>
        <v>4150.41</v>
      </c>
      <c r="AX23" s="7">
        <f t="shared" si="11"/>
        <v>15026.350000000006</v>
      </c>
      <c r="AY23" s="7">
        <f t="shared" si="12"/>
        <v>19176.760000000006</v>
      </c>
      <c r="AZ23" s="7"/>
      <c r="BA23" s="7"/>
      <c r="BB23" s="7"/>
      <c r="BC23" s="102">
        <f t="shared" si="13"/>
        <v>28569.24999999999</v>
      </c>
      <c r="BD23" s="3"/>
      <c r="BE23" s="3"/>
      <c r="BF23" s="3">
        <v>27639.29</v>
      </c>
      <c r="BG23" s="128">
        <f t="shared" si="14"/>
        <v>929.9599999999882</v>
      </c>
      <c r="BH23" s="128">
        <v>0</v>
      </c>
      <c r="BI23" s="3">
        <v>-1367.89</v>
      </c>
      <c r="BJ23" s="3">
        <v>117417.64</v>
      </c>
      <c r="BK23" s="179">
        <v>0</v>
      </c>
      <c r="BL23" s="3"/>
      <c r="BM23" s="3"/>
      <c r="BN23" s="3"/>
      <c r="BO23" s="3">
        <v>0</v>
      </c>
      <c r="BP23" s="3">
        <v>144597.67</v>
      </c>
    </row>
    <row r="24" spans="1:68" ht="15.75">
      <c r="A24" s="3">
        <v>13</v>
      </c>
      <c r="B24" s="34" t="s">
        <v>3</v>
      </c>
      <c r="C24" s="46">
        <v>407.4</v>
      </c>
      <c r="D24" s="46">
        <v>0</v>
      </c>
      <c r="E24" s="3">
        <f t="shared" si="0"/>
        <v>407.4</v>
      </c>
      <c r="F24" s="52">
        <v>3.32</v>
      </c>
      <c r="G24" s="52">
        <v>7.98</v>
      </c>
      <c r="H24" s="149">
        <f t="shared" si="1"/>
        <v>11.3</v>
      </c>
      <c r="I24" s="7">
        <f t="shared" si="4"/>
        <v>4603.62</v>
      </c>
      <c r="J24" s="6">
        <f t="shared" si="15"/>
        <v>27621.72</v>
      </c>
      <c r="K24" s="149">
        <v>11.15</v>
      </c>
      <c r="L24" s="7">
        <f t="shared" si="2"/>
        <v>4542.51</v>
      </c>
      <c r="M24" s="6">
        <f t="shared" si="5"/>
        <v>27255.06</v>
      </c>
      <c r="N24" s="40">
        <f t="shared" si="3"/>
        <v>54876.78</v>
      </c>
      <c r="O24" s="36"/>
      <c r="P24" s="5">
        <f t="shared" si="6"/>
        <v>54876.78</v>
      </c>
      <c r="Q24" s="43">
        <f t="shared" si="7"/>
        <v>0</v>
      </c>
      <c r="R24" s="55" t="s">
        <v>374</v>
      </c>
      <c r="S24" s="95">
        <f t="shared" si="8"/>
        <v>54876.78</v>
      </c>
      <c r="T24" s="7">
        <f t="shared" si="9"/>
        <v>0</v>
      </c>
      <c r="U24" s="1">
        <v>2784.04</v>
      </c>
      <c r="V24" s="1">
        <v>1930.07</v>
      </c>
      <c r="W24" s="61">
        <v>33408.44</v>
      </c>
      <c r="X24" s="2">
        <v>23160.84</v>
      </c>
      <c r="Y24" s="1">
        <v>0</v>
      </c>
      <c r="Z24" s="1">
        <v>859.61</v>
      </c>
      <c r="AA24" s="1">
        <v>0</v>
      </c>
      <c r="AB24" s="1">
        <v>859.61</v>
      </c>
      <c r="AC24" s="1">
        <v>90505.79</v>
      </c>
      <c r="AD24" s="1">
        <v>859.61</v>
      </c>
      <c r="AE24" s="1">
        <v>0</v>
      </c>
      <c r="AF24" s="1">
        <v>859.61</v>
      </c>
      <c r="AG24" s="1">
        <v>1886.11</v>
      </c>
      <c r="AH24" s="1">
        <v>859.61</v>
      </c>
      <c r="AI24" s="1">
        <v>-26269.17</v>
      </c>
      <c r="AJ24" s="1">
        <v>859.61</v>
      </c>
      <c r="AK24" s="1">
        <v>0</v>
      </c>
      <c r="AL24" s="1">
        <v>900.35</v>
      </c>
      <c r="AM24" s="3">
        <v>0</v>
      </c>
      <c r="AN24" s="3">
        <v>900.35</v>
      </c>
      <c r="AO24" s="1">
        <v>1345.7</v>
      </c>
      <c r="AP24" s="1">
        <v>900.35</v>
      </c>
      <c r="AQ24" s="1">
        <v>424.75</v>
      </c>
      <c r="AR24" s="1">
        <v>900.35</v>
      </c>
      <c r="AS24" s="1">
        <v>0</v>
      </c>
      <c r="AT24" s="1">
        <v>900.35</v>
      </c>
      <c r="AU24" s="1">
        <v>2319.7</v>
      </c>
      <c r="AV24" s="1">
        <v>900.35</v>
      </c>
      <c r="AW24" s="7">
        <f t="shared" si="10"/>
        <v>70212.87999999999</v>
      </c>
      <c r="AX24" s="7">
        <f t="shared" si="11"/>
        <v>10559.760000000002</v>
      </c>
      <c r="AY24" s="7">
        <f t="shared" si="12"/>
        <v>80772.63999999998</v>
      </c>
      <c r="AZ24" s="7"/>
      <c r="BA24" s="7"/>
      <c r="BB24" s="7"/>
      <c r="BC24" s="102">
        <f t="shared" si="13"/>
        <v>-25895.859999999986</v>
      </c>
      <c r="BD24" s="3"/>
      <c r="BE24" s="3"/>
      <c r="BF24" s="3">
        <v>172.5</v>
      </c>
      <c r="BG24" s="128">
        <f t="shared" si="14"/>
        <v>-26068.359999999986</v>
      </c>
      <c r="BH24" s="128">
        <v>0</v>
      </c>
      <c r="BI24" s="3">
        <v>28095.07</v>
      </c>
      <c r="BJ24" s="3">
        <v>91195.56</v>
      </c>
      <c r="BK24" s="179">
        <v>0</v>
      </c>
      <c r="BL24" s="3"/>
      <c r="BM24" s="3"/>
      <c r="BN24" s="3"/>
      <c r="BO24" s="3">
        <v>978.42</v>
      </c>
      <c r="BP24" s="3">
        <v>91988.79</v>
      </c>
    </row>
    <row r="25" spans="1:68" ht="15.75">
      <c r="A25" s="3">
        <v>14</v>
      </c>
      <c r="B25" s="25" t="s">
        <v>4</v>
      </c>
      <c r="C25" s="46">
        <v>3409.9</v>
      </c>
      <c r="D25" s="46">
        <v>118</v>
      </c>
      <c r="E25" s="3">
        <f t="shared" si="0"/>
        <v>3527.9</v>
      </c>
      <c r="F25" s="52">
        <v>3.32</v>
      </c>
      <c r="G25" s="52">
        <v>8.39</v>
      </c>
      <c r="H25" s="52">
        <f t="shared" si="1"/>
        <v>11.71</v>
      </c>
      <c r="I25" s="7">
        <f t="shared" si="4"/>
        <v>41311.709</v>
      </c>
      <c r="J25" s="6">
        <f t="shared" si="15"/>
        <v>247870.25400000002</v>
      </c>
      <c r="K25" s="52">
        <v>12.29</v>
      </c>
      <c r="L25" s="7">
        <f t="shared" si="2"/>
        <v>43357.890999999996</v>
      </c>
      <c r="M25" s="6">
        <f t="shared" si="5"/>
        <v>260147.34599999996</v>
      </c>
      <c r="N25" s="40">
        <f t="shared" si="3"/>
        <v>508017.6</v>
      </c>
      <c r="O25" s="26"/>
      <c r="P25" s="5">
        <f t="shared" si="6"/>
        <v>508017.6</v>
      </c>
      <c r="Q25" s="43">
        <f t="shared" si="7"/>
        <v>0</v>
      </c>
      <c r="R25" s="55"/>
      <c r="S25" s="95">
        <f t="shared" si="8"/>
        <v>508017.6</v>
      </c>
      <c r="T25" s="7">
        <f t="shared" si="9"/>
        <v>0</v>
      </c>
      <c r="U25" s="1">
        <v>25558.81</v>
      </c>
      <c r="V25" s="1">
        <v>16744.38</v>
      </c>
      <c r="W25" s="61">
        <v>306705.7</v>
      </c>
      <c r="X25" s="2">
        <v>200932.58</v>
      </c>
      <c r="Y25" s="1">
        <v>12735.03</v>
      </c>
      <c r="Z25" s="119">
        <v>9195.48</v>
      </c>
      <c r="AA25" s="1">
        <v>66708.53</v>
      </c>
      <c r="AB25" s="1">
        <v>11372.34</v>
      </c>
      <c r="AC25" s="1">
        <v>13120.7</v>
      </c>
      <c r="AD25" s="1">
        <v>7441.76</v>
      </c>
      <c r="AE25" s="119">
        <v>10448.08</v>
      </c>
      <c r="AF25" s="1">
        <v>10499.13</v>
      </c>
      <c r="AG25" s="1">
        <v>14005.32</v>
      </c>
      <c r="AH25" s="1">
        <v>7441.76</v>
      </c>
      <c r="AI25" s="1">
        <v>23372.4</v>
      </c>
      <c r="AJ25" s="1">
        <v>10288.44</v>
      </c>
      <c r="AK25" s="1">
        <v>18464.88</v>
      </c>
      <c r="AL25" s="1">
        <v>19669.45</v>
      </c>
      <c r="AM25" s="3">
        <v>44195.91</v>
      </c>
      <c r="AN25" s="3">
        <v>7794.45</v>
      </c>
      <c r="AO25" s="1">
        <v>51456.77</v>
      </c>
      <c r="AP25" s="1">
        <v>11527.35</v>
      </c>
      <c r="AQ25" s="1">
        <v>12275.13</v>
      </c>
      <c r="AR25" s="1">
        <v>39470.56</v>
      </c>
      <c r="AS25" s="1">
        <v>16352.08</v>
      </c>
      <c r="AT25" s="1">
        <v>9127.64</v>
      </c>
      <c r="AU25" s="1">
        <v>13112.31</v>
      </c>
      <c r="AV25" s="1">
        <v>9732.54</v>
      </c>
      <c r="AW25" s="7">
        <f t="shared" si="10"/>
        <v>296247.14</v>
      </c>
      <c r="AX25" s="7">
        <f t="shared" si="11"/>
        <v>153560.9</v>
      </c>
      <c r="AY25" s="7">
        <f t="shared" si="12"/>
        <v>449808.04000000004</v>
      </c>
      <c r="AZ25" s="7"/>
      <c r="BA25" s="7"/>
      <c r="BB25" s="7"/>
      <c r="BC25" s="102">
        <f t="shared" si="13"/>
        <v>58209.55999999994</v>
      </c>
      <c r="BD25" s="3">
        <v>2256.9</v>
      </c>
      <c r="BE25" s="3">
        <v>7020</v>
      </c>
      <c r="BF25" s="3">
        <v>13725.51</v>
      </c>
      <c r="BG25" s="128">
        <f t="shared" si="14"/>
        <v>53760.94999999993</v>
      </c>
      <c r="BH25" s="128">
        <v>0</v>
      </c>
      <c r="BI25" s="3">
        <v>322228.12</v>
      </c>
      <c r="BJ25" s="3">
        <v>180035.72</v>
      </c>
      <c r="BK25" s="179">
        <v>0</v>
      </c>
      <c r="BL25" s="3"/>
      <c r="BM25" s="3">
        <f>179547.98+20469</f>
        <v>200016.98</v>
      </c>
      <c r="BN25" s="3"/>
      <c r="BO25" s="180">
        <v>11221.74</v>
      </c>
      <c r="BP25" s="3">
        <v>173663.5</v>
      </c>
    </row>
    <row r="26" spans="1:68" ht="15.75" customHeight="1">
      <c r="A26" s="3">
        <v>15</v>
      </c>
      <c r="B26" s="25" t="s">
        <v>5</v>
      </c>
      <c r="C26" s="46">
        <v>3274.4</v>
      </c>
      <c r="D26" s="46">
        <v>179.1</v>
      </c>
      <c r="E26" s="3">
        <f t="shared" si="0"/>
        <v>3453.5</v>
      </c>
      <c r="F26" s="52">
        <v>3.32</v>
      </c>
      <c r="G26" s="52">
        <v>8.39</v>
      </c>
      <c r="H26" s="52">
        <f t="shared" si="1"/>
        <v>11.71</v>
      </c>
      <c r="I26" s="7">
        <f t="shared" si="4"/>
        <v>40440.485</v>
      </c>
      <c r="J26" s="6">
        <f t="shared" si="15"/>
        <v>242642.91</v>
      </c>
      <c r="K26" s="52">
        <v>12.29</v>
      </c>
      <c r="L26" s="7">
        <f t="shared" si="2"/>
        <v>42443.515</v>
      </c>
      <c r="M26" s="6">
        <f t="shared" si="5"/>
        <v>254661.09</v>
      </c>
      <c r="N26" s="40">
        <f t="shared" si="3"/>
        <v>497304</v>
      </c>
      <c r="O26" s="26"/>
      <c r="P26" s="5">
        <f t="shared" si="6"/>
        <v>497304</v>
      </c>
      <c r="Q26" s="43">
        <f t="shared" si="7"/>
        <v>0</v>
      </c>
      <c r="R26" s="55"/>
      <c r="S26" s="95">
        <f t="shared" si="8"/>
        <v>497304</v>
      </c>
      <c r="T26" s="7">
        <f t="shared" si="9"/>
        <v>0</v>
      </c>
      <c r="U26" s="1">
        <v>25019.8</v>
      </c>
      <c r="V26" s="1">
        <v>16391.26</v>
      </c>
      <c r="W26" s="61">
        <v>300237.57</v>
      </c>
      <c r="X26" s="2">
        <v>196695.11</v>
      </c>
      <c r="Y26" s="1">
        <v>10726.01</v>
      </c>
      <c r="Z26" s="119">
        <v>20613.02</v>
      </c>
      <c r="AA26" s="1">
        <v>78064.6</v>
      </c>
      <c r="AB26" s="1">
        <v>8878.99</v>
      </c>
      <c r="AC26" s="1">
        <v>12159.2</v>
      </c>
      <c r="AD26" s="1">
        <v>29098</v>
      </c>
      <c r="AE26" s="119">
        <v>12008.08</v>
      </c>
      <c r="AF26" s="1">
        <v>15429.64</v>
      </c>
      <c r="AG26" s="1">
        <v>51049.04</v>
      </c>
      <c r="AH26" s="1">
        <v>13674.16</v>
      </c>
      <c r="AI26" s="1">
        <v>40145.44</v>
      </c>
      <c r="AJ26" s="1">
        <v>7958.43</v>
      </c>
      <c r="AK26" s="1">
        <v>27791.49</v>
      </c>
      <c r="AL26" s="1">
        <v>26541.63</v>
      </c>
      <c r="AM26" s="3">
        <v>39597.92</v>
      </c>
      <c r="AN26" s="3">
        <v>14417.5</v>
      </c>
      <c r="AO26" s="1">
        <v>65709.94</v>
      </c>
      <c r="AP26" s="1">
        <v>17506.36</v>
      </c>
      <c r="AQ26" s="1">
        <v>12217.52</v>
      </c>
      <c r="AR26" s="1">
        <v>9802.31</v>
      </c>
      <c r="AS26" s="1">
        <v>13536.66</v>
      </c>
      <c r="AT26" s="1">
        <v>8088.39</v>
      </c>
      <c r="AU26" s="1">
        <v>13676.03</v>
      </c>
      <c r="AV26" s="1">
        <v>17359.66</v>
      </c>
      <c r="AW26" s="7">
        <f t="shared" si="10"/>
        <v>376681.93</v>
      </c>
      <c r="AX26" s="7">
        <f t="shared" si="11"/>
        <v>189368.09</v>
      </c>
      <c r="AY26" s="7">
        <f t="shared" si="12"/>
        <v>566050.02</v>
      </c>
      <c r="AZ26" s="7"/>
      <c r="BA26" s="7"/>
      <c r="BB26" s="7"/>
      <c r="BC26" s="102">
        <f t="shared" si="13"/>
        <v>-68746.02000000002</v>
      </c>
      <c r="BD26" s="3"/>
      <c r="BE26" s="3">
        <v>2408</v>
      </c>
      <c r="BF26" s="3">
        <v>20536.01</v>
      </c>
      <c r="BG26" s="128">
        <f t="shared" si="14"/>
        <v>-86874.03000000001</v>
      </c>
      <c r="BH26" s="128">
        <v>0</v>
      </c>
      <c r="BI26" s="3">
        <v>89292.9</v>
      </c>
      <c r="BJ26" s="3">
        <v>102156.98</v>
      </c>
      <c r="BK26" s="179">
        <v>0</v>
      </c>
      <c r="BL26" s="3"/>
      <c r="BM26" s="3">
        <f>53771.63-38822.22</f>
        <v>14949.409999999996</v>
      </c>
      <c r="BN26" s="3"/>
      <c r="BO26" s="180">
        <v>3109.67</v>
      </c>
      <c r="BP26" s="3">
        <v>137773.66</v>
      </c>
    </row>
    <row r="27" spans="1:68" ht="15.75" customHeight="1">
      <c r="A27" s="3">
        <v>16</v>
      </c>
      <c r="B27" s="25" t="s">
        <v>6</v>
      </c>
      <c r="C27" s="46">
        <v>3373.5</v>
      </c>
      <c r="D27" s="46">
        <v>62.4</v>
      </c>
      <c r="E27" s="3">
        <f t="shared" si="0"/>
        <v>3435.9</v>
      </c>
      <c r="F27" s="52">
        <v>3.32</v>
      </c>
      <c r="G27" s="52">
        <v>8.39</v>
      </c>
      <c r="H27" s="52">
        <f t="shared" si="1"/>
        <v>11.71</v>
      </c>
      <c r="I27" s="7">
        <f t="shared" si="4"/>
        <v>40234.389</v>
      </c>
      <c r="J27" s="6">
        <f t="shared" si="15"/>
        <v>241406.33400000003</v>
      </c>
      <c r="K27" s="52">
        <v>12.29</v>
      </c>
      <c r="L27" s="7">
        <f t="shared" si="2"/>
        <v>42227.210999999996</v>
      </c>
      <c r="M27" s="6">
        <f t="shared" si="5"/>
        <v>253363.26599999997</v>
      </c>
      <c r="N27" s="40">
        <f t="shared" si="3"/>
        <v>494769.6</v>
      </c>
      <c r="O27" s="26">
        <v>-249898.04</v>
      </c>
      <c r="P27" s="5">
        <f t="shared" si="6"/>
        <v>244871.55999999997</v>
      </c>
      <c r="Q27" s="43">
        <f t="shared" si="7"/>
        <v>-0.5050796168560073</v>
      </c>
      <c r="R27" s="55"/>
      <c r="S27" s="95">
        <f t="shared" si="8"/>
        <v>244871.55999999997</v>
      </c>
      <c r="T27" s="7">
        <f t="shared" si="9"/>
        <v>0</v>
      </c>
      <c r="U27" s="1">
        <v>12021.35</v>
      </c>
      <c r="V27" s="1">
        <v>8353.82</v>
      </c>
      <c r="W27" s="61">
        <v>144256.26</v>
      </c>
      <c r="X27" s="2">
        <v>100245.87</v>
      </c>
      <c r="Y27" s="1">
        <v>11992.67</v>
      </c>
      <c r="Z27" s="1">
        <v>16504.77</v>
      </c>
      <c r="AA27" s="1">
        <v>67300.7</v>
      </c>
      <c r="AB27" s="1">
        <v>10973.59</v>
      </c>
      <c r="AC27" s="1">
        <v>9105.67</v>
      </c>
      <c r="AD27" s="1">
        <v>17326.86</v>
      </c>
      <c r="AE27" s="1">
        <v>12919.62</v>
      </c>
      <c r="AF27" s="1">
        <v>26949.95</v>
      </c>
      <c r="AG27" s="1">
        <v>37676.25</v>
      </c>
      <c r="AH27" s="1">
        <v>15902.4</v>
      </c>
      <c r="AI27" s="1">
        <v>21396.71</v>
      </c>
      <c r="AJ27" s="1">
        <v>7951.68</v>
      </c>
      <c r="AK27" s="1">
        <v>11545.3</v>
      </c>
      <c r="AL27" s="1">
        <v>17120.15</v>
      </c>
      <c r="AM27" s="3">
        <v>11545.3</v>
      </c>
      <c r="AN27" s="3">
        <v>7771.43</v>
      </c>
      <c r="AO27" s="1">
        <v>13517.99</v>
      </c>
      <c r="AP27" s="1">
        <v>9182.09</v>
      </c>
      <c r="AQ27" s="1">
        <v>98170.79</v>
      </c>
      <c r="AR27" s="1">
        <v>8973.68</v>
      </c>
      <c r="AS27" s="1">
        <v>13073.1</v>
      </c>
      <c r="AT27" s="1">
        <v>14328.58</v>
      </c>
      <c r="AU27" s="1">
        <v>11788.82</v>
      </c>
      <c r="AV27" s="1">
        <v>9943.19</v>
      </c>
      <c r="AW27" s="7">
        <f t="shared" si="10"/>
        <v>320032.9199999999</v>
      </c>
      <c r="AX27" s="7">
        <f t="shared" si="11"/>
        <v>162928.36999999997</v>
      </c>
      <c r="AY27" s="7">
        <f t="shared" si="12"/>
        <v>482961.2899999999</v>
      </c>
      <c r="AZ27" s="7">
        <v>1292</v>
      </c>
      <c r="BA27" s="7"/>
      <c r="BB27" s="7"/>
      <c r="BC27" s="102">
        <f t="shared" si="13"/>
        <v>-239381.72999999995</v>
      </c>
      <c r="BD27" s="3"/>
      <c r="BE27" s="3">
        <v>2408</v>
      </c>
      <c r="BF27" s="3">
        <v>2444.23</v>
      </c>
      <c r="BG27" s="128">
        <f t="shared" si="14"/>
        <v>-239417.95999999996</v>
      </c>
      <c r="BH27" s="128">
        <v>0</v>
      </c>
      <c r="BI27" s="3">
        <v>-249898.04</v>
      </c>
      <c r="BJ27" s="3">
        <v>207774.09</v>
      </c>
      <c r="BK27" s="179">
        <v>1920.38</v>
      </c>
      <c r="BL27" s="3"/>
      <c r="BM27" s="3"/>
      <c r="BN27" s="3"/>
      <c r="BO27" s="3">
        <v>0</v>
      </c>
      <c r="BP27" s="3">
        <v>238625.14</v>
      </c>
    </row>
    <row r="28" spans="1:68" ht="15.75" customHeight="1">
      <c r="A28" s="3">
        <v>17</v>
      </c>
      <c r="B28" s="25" t="s">
        <v>7</v>
      </c>
      <c r="C28" s="46">
        <v>3287.5</v>
      </c>
      <c r="D28" s="46">
        <v>113.1</v>
      </c>
      <c r="E28" s="3">
        <f t="shared" si="0"/>
        <v>3400.6</v>
      </c>
      <c r="F28" s="52">
        <v>3.32</v>
      </c>
      <c r="G28" s="52">
        <v>8.39</v>
      </c>
      <c r="H28" s="52">
        <f t="shared" si="1"/>
        <v>11.71</v>
      </c>
      <c r="I28" s="7">
        <f t="shared" si="4"/>
        <v>39821.026000000005</v>
      </c>
      <c r="J28" s="6">
        <f t="shared" si="15"/>
        <v>238926.15600000002</v>
      </c>
      <c r="K28" s="52">
        <v>12.29</v>
      </c>
      <c r="L28" s="7">
        <f t="shared" si="2"/>
        <v>41793.373999999996</v>
      </c>
      <c r="M28" s="6">
        <f t="shared" si="5"/>
        <v>250760.24399999998</v>
      </c>
      <c r="N28" s="40">
        <f t="shared" si="3"/>
        <v>489686.4</v>
      </c>
      <c r="O28" s="26">
        <v>-45545.4</v>
      </c>
      <c r="P28" s="5">
        <f t="shared" si="6"/>
        <v>444141</v>
      </c>
      <c r="Q28" s="43">
        <f t="shared" si="7"/>
        <v>-0.09300932188437334</v>
      </c>
      <c r="R28" s="55"/>
      <c r="S28" s="95">
        <f t="shared" si="8"/>
        <v>444141</v>
      </c>
      <c r="T28" s="7">
        <f t="shared" si="9"/>
        <v>0</v>
      </c>
      <c r="U28" s="1">
        <v>22207.46</v>
      </c>
      <c r="V28" s="1">
        <v>14773.82</v>
      </c>
      <c r="W28" s="61">
        <v>266489.55</v>
      </c>
      <c r="X28" s="2">
        <v>177285.82</v>
      </c>
      <c r="Y28" s="1">
        <v>12114.95</v>
      </c>
      <c r="Z28" s="1">
        <v>9779.32</v>
      </c>
      <c r="AA28" s="1">
        <v>89266.38</v>
      </c>
      <c r="AB28" s="1">
        <v>12905.72</v>
      </c>
      <c r="AC28" s="1">
        <v>9011.59</v>
      </c>
      <c r="AD28" s="1">
        <v>10953.15</v>
      </c>
      <c r="AE28" s="1">
        <v>9011.59</v>
      </c>
      <c r="AF28" s="1">
        <v>7352.92</v>
      </c>
      <c r="AG28" s="1">
        <v>9011.59</v>
      </c>
      <c r="AH28" s="1">
        <v>8412.09</v>
      </c>
      <c r="AI28" s="1">
        <v>21041.84</v>
      </c>
      <c r="AJ28" s="1">
        <v>7483.52</v>
      </c>
      <c r="AK28" s="1">
        <v>12600.69</v>
      </c>
      <c r="AL28" s="1">
        <v>18095.88</v>
      </c>
      <c r="AM28" s="3">
        <v>39348.91</v>
      </c>
      <c r="AN28" s="3">
        <v>8517.71</v>
      </c>
      <c r="AO28" s="1">
        <v>28597.43</v>
      </c>
      <c r="AP28" s="1">
        <v>7692.98</v>
      </c>
      <c r="AQ28" s="1">
        <v>12965.37</v>
      </c>
      <c r="AR28" s="1">
        <v>9561.83</v>
      </c>
      <c r="AS28" s="1">
        <v>13492.59</v>
      </c>
      <c r="AT28" s="1">
        <v>9026.17</v>
      </c>
      <c r="AU28" s="1">
        <v>11669.54</v>
      </c>
      <c r="AV28" s="1">
        <v>7692.98</v>
      </c>
      <c r="AW28" s="7">
        <f t="shared" si="10"/>
        <v>268132.47</v>
      </c>
      <c r="AX28" s="7">
        <f t="shared" si="11"/>
        <v>117474.26999999999</v>
      </c>
      <c r="AY28" s="7">
        <f t="shared" si="12"/>
        <v>385606.74</v>
      </c>
      <c r="AZ28" s="7"/>
      <c r="BA28" s="7"/>
      <c r="BB28" s="7"/>
      <c r="BC28" s="102">
        <f t="shared" si="13"/>
        <v>58534.26000000001</v>
      </c>
      <c r="BD28" s="3"/>
      <c r="BE28" s="3">
        <v>2408</v>
      </c>
      <c r="BF28" s="3">
        <v>9410.12</v>
      </c>
      <c r="BG28" s="128">
        <f t="shared" si="14"/>
        <v>51532.14000000001</v>
      </c>
      <c r="BH28" s="128">
        <v>0</v>
      </c>
      <c r="BI28" s="3">
        <v>-45545.4</v>
      </c>
      <c r="BJ28" s="3">
        <v>125970.51</v>
      </c>
      <c r="BK28" s="179">
        <v>22737.54</v>
      </c>
      <c r="BL28" s="3"/>
      <c r="BM28" s="3"/>
      <c r="BN28" s="3"/>
      <c r="BO28" s="3">
        <v>0</v>
      </c>
      <c r="BP28" s="3">
        <v>124756.74</v>
      </c>
    </row>
    <row r="29" spans="1:68" ht="15.75" customHeight="1">
      <c r="A29" s="3">
        <v>18</v>
      </c>
      <c r="B29" s="25" t="s">
        <v>8</v>
      </c>
      <c r="C29" s="46">
        <v>3399</v>
      </c>
      <c r="D29" s="46">
        <v>0</v>
      </c>
      <c r="E29" s="3">
        <f t="shared" si="0"/>
        <v>3399</v>
      </c>
      <c r="F29" s="52">
        <v>3.32</v>
      </c>
      <c r="G29" s="52">
        <v>6.82</v>
      </c>
      <c r="H29" s="52">
        <f t="shared" si="1"/>
        <v>10.14</v>
      </c>
      <c r="I29" s="7">
        <f t="shared" si="4"/>
        <v>34465.86</v>
      </c>
      <c r="J29" s="6">
        <f t="shared" si="15"/>
        <v>206795.16</v>
      </c>
      <c r="K29" s="52">
        <v>12.29</v>
      </c>
      <c r="L29" s="7">
        <f t="shared" si="2"/>
        <v>41773.71</v>
      </c>
      <c r="M29" s="6">
        <f t="shared" si="5"/>
        <v>250642.26</v>
      </c>
      <c r="N29" s="40">
        <f t="shared" si="3"/>
        <v>457437.42000000004</v>
      </c>
      <c r="O29" s="26"/>
      <c r="P29" s="5">
        <f t="shared" si="6"/>
        <v>457437.42000000004</v>
      </c>
      <c r="Q29" s="43">
        <f t="shared" si="7"/>
        <v>0</v>
      </c>
      <c r="R29" s="55"/>
      <c r="S29" s="95">
        <f t="shared" si="8"/>
        <v>457437.42000000004</v>
      </c>
      <c r="T29" s="7">
        <f t="shared" si="9"/>
        <v>0</v>
      </c>
      <c r="U29" s="1">
        <v>19263.66</v>
      </c>
      <c r="V29" s="1">
        <v>16029.38</v>
      </c>
      <c r="W29" s="61">
        <v>231163.97</v>
      </c>
      <c r="X29" s="2">
        <v>192352.52</v>
      </c>
      <c r="Y29" s="1">
        <v>9537.26</v>
      </c>
      <c r="Z29" s="119">
        <v>6290.29</v>
      </c>
      <c r="AA29" s="1">
        <v>45638.02</v>
      </c>
      <c r="AB29" s="1">
        <v>7953.42</v>
      </c>
      <c r="AC29" s="1">
        <v>9007.35</v>
      </c>
      <c r="AD29" s="1">
        <v>7349.54</v>
      </c>
      <c r="AE29" s="119">
        <v>9007.35</v>
      </c>
      <c r="AF29" s="1">
        <v>7349.54</v>
      </c>
      <c r="AG29" s="1">
        <v>10118.29</v>
      </c>
      <c r="AH29" s="1">
        <v>7480.14</v>
      </c>
      <c r="AI29" s="1">
        <v>52884.32</v>
      </c>
      <c r="AJ29" s="1">
        <v>11523.61</v>
      </c>
      <c r="AK29" s="1">
        <v>0</v>
      </c>
      <c r="AL29" s="1">
        <v>36424.47</v>
      </c>
      <c r="AM29" s="3">
        <v>12433.14</v>
      </c>
      <c r="AN29" s="3">
        <v>7961.36</v>
      </c>
      <c r="AO29" s="1">
        <v>11420.64</v>
      </c>
      <c r="AP29" s="1">
        <v>-1987.89</v>
      </c>
      <c r="AQ29" s="1">
        <v>11845.39</v>
      </c>
      <c r="AR29" s="1">
        <v>7680.29</v>
      </c>
      <c r="AS29" s="1">
        <v>11420.64</v>
      </c>
      <c r="AT29" s="1">
        <v>7689.44</v>
      </c>
      <c r="AU29" s="1">
        <v>33654.71</v>
      </c>
      <c r="AV29" s="1">
        <v>7689.44</v>
      </c>
      <c r="AW29" s="7">
        <f t="shared" si="10"/>
        <v>216967.11000000002</v>
      </c>
      <c r="AX29" s="7">
        <f t="shared" si="11"/>
        <v>113403.65000000001</v>
      </c>
      <c r="AY29" s="7">
        <f t="shared" si="12"/>
        <v>330370.76</v>
      </c>
      <c r="AZ29" s="7"/>
      <c r="BA29" s="7"/>
      <c r="BB29" s="7"/>
      <c r="BC29" s="102">
        <f t="shared" si="13"/>
        <v>127066.66000000003</v>
      </c>
      <c r="BD29" s="3"/>
      <c r="BE29" s="3">
        <v>5867</v>
      </c>
      <c r="BF29" s="3">
        <v>31611.93</v>
      </c>
      <c r="BG29" s="128">
        <f t="shared" si="14"/>
        <v>101321.73000000004</v>
      </c>
      <c r="BH29" s="128">
        <v>0</v>
      </c>
      <c r="BI29" s="3">
        <v>143132.08</v>
      </c>
      <c r="BJ29" s="3">
        <v>103155.61</v>
      </c>
      <c r="BK29" s="179">
        <v>0</v>
      </c>
      <c r="BL29" s="3">
        <f>1571+859+323</f>
        <v>2753</v>
      </c>
      <c r="BM29" s="3">
        <v>17398.04</v>
      </c>
      <c r="BN29" s="3"/>
      <c r="BO29" s="180">
        <v>4929.93</v>
      </c>
      <c r="BP29" s="3">
        <v>114815.68</v>
      </c>
    </row>
    <row r="30" spans="1:68" ht="15.75" customHeight="1">
      <c r="A30" s="3">
        <v>19</v>
      </c>
      <c r="B30" s="25" t="s">
        <v>9</v>
      </c>
      <c r="C30" s="46">
        <v>6082.2</v>
      </c>
      <c r="D30" s="46">
        <v>0</v>
      </c>
      <c r="E30" s="3">
        <f t="shared" si="0"/>
        <v>6082.2</v>
      </c>
      <c r="F30" s="52">
        <v>3.32</v>
      </c>
      <c r="G30" s="52">
        <v>8.97</v>
      </c>
      <c r="H30" s="52">
        <f t="shared" si="1"/>
        <v>12.290000000000001</v>
      </c>
      <c r="I30" s="7">
        <f t="shared" si="4"/>
        <v>74750.238</v>
      </c>
      <c r="J30" s="6">
        <f t="shared" si="15"/>
        <v>448501.42799999996</v>
      </c>
      <c r="K30" s="52">
        <v>12.85</v>
      </c>
      <c r="L30" s="7">
        <f t="shared" si="2"/>
        <v>78156.26999999999</v>
      </c>
      <c r="M30" s="6">
        <f t="shared" si="5"/>
        <v>468937.61999999994</v>
      </c>
      <c r="N30" s="40">
        <f t="shared" si="3"/>
        <v>917439.048</v>
      </c>
      <c r="O30" s="26">
        <v>-79226.92</v>
      </c>
      <c r="P30" s="5">
        <f t="shared" si="6"/>
        <v>838212.1279999999</v>
      </c>
      <c r="Q30" s="43">
        <f t="shared" si="7"/>
        <v>-0.0863566033871277</v>
      </c>
      <c r="R30" s="55"/>
      <c r="S30" s="95">
        <f t="shared" si="8"/>
        <v>838212.1279999999</v>
      </c>
      <c r="T30" s="7">
        <f t="shared" si="9"/>
        <v>0</v>
      </c>
      <c r="U30" s="1">
        <v>40852.33</v>
      </c>
      <c r="V30" s="1">
        <v>29089.67</v>
      </c>
      <c r="W30" s="61">
        <v>490227.96</v>
      </c>
      <c r="X30" s="2">
        <v>349076.05</v>
      </c>
      <c r="Y30" s="1">
        <v>253301.84</v>
      </c>
      <c r="Z30" s="1">
        <v>26179.29</v>
      </c>
      <c r="AA30" s="1">
        <v>17895.59</v>
      </c>
      <c r="AB30" s="1">
        <v>34391.39</v>
      </c>
      <c r="AC30" s="1">
        <v>17603.32</v>
      </c>
      <c r="AD30" s="1">
        <v>15037</v>
      </c>
      <c r="AE30" s="1">
        <v>16117.83</v>
      </c>
      <c r="AF30" s="1">
        <v>14016.46</v>
      </c>
      <c r="AG30" s="1">
        <v>17903.4</v>
      </c>
      <c r="AH30" s="1">
        <v>31414.95</v>
      </c>
      <c r="AI30" s="1">
        <v>33848.9</v>
      </c>
      <c r="AJ30" s="1">
        <v>48578.99</v>
      </c>
      <c r="AK30" s="1">
        <v>148717.07</v>
      </c>
      <c r="AL30" s="1">
        <v>15475.63</v>
      </c>
      <c r="AM30" s="3">
        <v>56978.18</v>
      </c>
      <c r="AN30" s="3">
        <v>34496.58</v>
      </c>
      <c r="AO30" s="1">
        <v>63909.29</v>
      </c>
      <c r="AP30" s="1">
        <v>26326.73</v>
      </c>
      <c r="AQ30" s="1">
        <v>51673.81</v>
      </c>
      <c r="AR30" s="1">
        <v>18186.63</v>
      </c>
      <c r="AS30" s="1">
        <v>27473.41</v>
      </c>
      <c r="AT30" s="1">
        <v>21471.98</v>
      </c>
      <c r="AU30" s="1">
        <v>29430.87</v>
      </c>
      <c r="AV30" s="1">
        <v>20978.23</v>
      </c>
      <c r="AW30" s="7">
        <f t="shared" si="10"/>
        <v>734853.5100000002</v>
      </c>
      <c r="AX30" s="7">
        <f t="shared" si="11"/>
        <v>306553.8599999999</v>
      </c>
      <c r="AY30" s="7">
        <f t="shared" si="12"/>
        <v>1041407.3700000001</v>
      </c>
      <c r="AZ30" s="7">
        <v>8122</v>
      </c>
      <c r="BA30" s="7">
        <f>450+980</f>
        <v>1430</v>
      </c>
      <c r="BB30" s="7"/>
      <c r="BC30" s="102">
        <f t="shared" si="13"/>
        <v>-212747.2420000002</v>
      </c>
      <c r="BD30" s="3"/>
      <c r="BE30" s="3">
        <v>8619</v>
      </c>
      <c r="BF30" s="3">
        <v>-9685.06</v>
      </c>
      <c r="BG30" s="128">
        <f t="shared" si="14"/>
        <v>-194443.1820000002</v>
      </c>
      <c r="BH30" s="128">
        <v>0</v>
      </c>
      <c r="BI30" s="3">
        <v>-79226.92</v>
      </c>
      <c r="BJ30" s="3">
        <v>346647.81</v>
      </c>
      <c r="BK30" s="179">
        <v>60456.82</v>
      </c>
      <c r="BL30" s="3"/>
      <c r="BM30" s="3"/>
      <c r="BN30" s="3"/>
      <c r="BO30" s="3">
        <v>0</v>
      </c>
      <c r="BP30" s="3">
        <v>384408.1</v>
      </c>
    </row>
    <row r="31" spans="1:68" ht="15.75" customHeight="1">
      <c r="A31" s="3">
        <v>20</v>
      </c>
      <c r="B31" s="54" t="s">
        <v>443</v>
      </c>
      <c r="C31" s="46">
        <v>4248.8</v>
      </c>
      <c r="D31" s="46">
        <v>0</v>
      </c>
      <c r="E31" s="99">
        <f>C31+D31</f>
        <v>4248.8</v>
      </c>
      <c r="F31" s="105">
        <v>3.32</v>
      </c>
      <c r="G31" s="105">
        <v>8.52</v>
      </c>
      <c r="H31" s="105">
        <f>F31+G31</f>
        <v>11.84</v>
      </c>
      <c r="I31" s="106">
        <f>H31*E31</f>
        <v>50305.792</v>
      </c>
      <c r="J31" s="107">
        <f>I31*4</f>
        <v>201223.168</v>
      </c>
      <c r="K31" s="105">
        <v>12.29</v>
      </c>
      <c r="L31" s="106">
        <f t="shared" si="2"/>
        <v>52217.752</v>
      </c>
      <c r="M31" s="107">
        <f t="shared" si="5"/>
        <v>313306.512</v>
      </c>
      <c r="N31" s="108">
        <f t="shared" si="3"/>
        <v>514529.68</v>
      </c>
      <c r="O31" s="109"/>
      <c r="P31" s="110">
        <f>N31+O31</f>
        <v>514529.68</v>
      </c>
      <c r="Q31" s="111">
        <f>O31/N31</f>
        <v>0</v>
      </c>
      <c r="R31" s="112"/>
      <c r="S31" s="95">
        <f t="shared" si="8"/>
        <v>514529.68</v>
      </c>
      <c r="T31" s="113">
        <f>S31-P31</f>
        <v>0</v>
      </c>
      <c r="U31" s="114">
        <v>0</v>
      </c>
      <c r="V31" s="115">
        <f>S31/12</f>
        <v>42877.473333333335</v>
      </c>
      <c r="W31" s="116">
        <v>0</v>
      </c>
      <c r="X31" s="117">
        <v>502246.91</v>
      </c>
      <c r="Y31" s="1"/>
      <c r="Z31" s="1">
        <v>0</v>
      </c>
      <c r="AA31" s="1"/>
      <c r="AB31" s="1"/>
      <c r="AC31" s="1"/>
      <c r="AD31" s="1">
        <v>14014.92</v>
      </c>
      <c r="AE31" s="1"/>
      <c r="AF31" s="1">
        <v>14014.92</v>
      </c>
      <c r="AG31" s="1">
        <v>0</v>
      </c>
      <c r="AH31" s="1">
        <v>15125.86</v>
      </c>
      <c r="AI31" s="1">
        <v>0</v>
      </c>
      <c r="AJ31" s="1">
        <v>14014.92</v>
      </c>
      <c r="AK31" s="1">
        <v>0</v>
      </c>
      <c r="AL31" s="1">
        <v>22261.62</v>
      </c>
      <c r="AM31" s="3">
        <v>0</v>
      </c>
      <c r="AN31" s="3">
        <v>20944.61</v>
      </c>
      <c r="AO31" s="1">
        <v>0</v>
      </c>
      <c r="AP31" s="1">
        <v>20944.61</v>
      </c>
      <c r="AQ31" s="1">
        <v>0</v>
      </c>
      <c r="AR31" s="1">
        <v>21905.02</v>
      </c>
      <c r="AS31" s="1">
        <v>0</v>
      </c>
      <c r="AT31" s="1">
        <v>22988.67</v>
      </c>
      <c r="AU31" s="1">
        <v>0</v>
      </c>
      <c r="AV31" s="1">
        <v>29125.23</v>
      </c>
      <c r="AW31" s="7">
        <f>Y31+AA31+AC31+AE31+AG31+AI31+AK31+AM31+AO31+AQ31+AS31+AU31</f>
        <v>0</v>
      </c>
      <c r="AX31" s="7">
        <f>Z31+AB31+AD31+AF31+AH31+AJ31+AL31+AN31+AP31+AR31+AT31+AV31</f>
        <v>195340.37999999998</v>
      </c>
      <c r="AY31" s="7">
        <f>AW31+AX31</f>
        <v>195340.37999999998</v>
      </c>
      <c r="AZ31" s="7"/>
      <c r="BA31" s="7">
        <f>980</f>
        <v>980</v>
      </c>
      <c r="BB31" s="7"/>
      <c r="BC31" s="102">
        <f t="shared" si="13"/>
        <v>318209.30000000005</v>
      </c>
      <c r="BD31" s="3"/>
      <c r="BE31" s="3">
        <v>2408</v>
      </c>
      <c r="BF31" s="3">
        <v>-25613.74</v>
      </c>
      <c r="BG31" s="128">
        <f t="shared" si="14"/>
        <v>346231.04000000004</v>
      </c>
      <c r="BH31" s="128">
        <v>0</v>
      </c>
      <c r="BI31" s="183">
        <v>0</v>
      </c>
      <c r="BJ31" s="3">
        <v>0</v>
      </c>
      <c r="BK31" s="179">
        <v>0</v>
      </c>
      <c r="BL31" s="3">
        <v>0</v>
      </c>
      <c r="BM31" s="3">
        <v>0</v>
      </c>
      <c r="BN31" s="3">
        <v>0</v>
      </c>
      <c r="BO31" s="183"/>
      <c r="BP31" s="3">
        <v>279318.64</v>
      </c>
    </row>
    <row r="32" spans="1:68" ht="15.75" customHeight="1">
      <c r="A32" s="3">
        <v>21</v>
      </c>
      <c r="B32" s="32" t="s">
        <v>10</v>
      </c>
      <c r="C32" s="46">
        <v>1325.4</v>
      </c>
      <c r="D32" s="46">
        <v>0</v>
      </c>
      <c r="E32" s="3">
        <f t="shared" si="0"/>
        <v>1325.4</v>
      </c>
      <c r="F32" s="52">
        <v>3.32</v>
      </c>
      <c r="G32" s="52">
        <v>7.98</v>
      </c>
      <c r="H32" s="41">
        <f t="shared" si="1"/>
        <v>11.3</v>
      </c>
      <c r="I32" s="7">
        <f t="shared" si="4"/>
        <v>14977.020000000002</v>
      </c>
      <c r="J32" s="6">
        <f t="shared" si="15"/>
        <v>89862.12000000001</v>
      </c>
      <c r="K32" s="41">
        <v>11.16</v>
      </c>
      <c r="L32" s="7">
        <f t="shared" si="2"/>
        <v>14791.464000000002</v>
      </c>
      <c r="M32" s="6">
        <f t="shared" si="5"/>
        <v>88748.78400000001</v>
      </c>
      <c r="N32" s="40">
        <f t="shared" si="3"/>
        <v>178610.90400000004</v>
      </c>
      <c r="O32" s="33">
        <v>-4405.19</v>
      </c>
      <c r="P32" s="5">
        <f t="shared" si="6"/>
        <v>174205.71400000004</v>
      </c>
      <c r="Q32" s="43">
        <f t="shared" si="7"/>
        <v>-0.0246636118027822</v>
      </c>
      <c r="R32" s="57" t="s">
        <v>374</v>
      </c>
      <c r="S32" s="95">
        <f t="shared" si="8"/>
        <v>174205.71400000004</v>
      </c>
      <c r="T32" s="7">
        <f t="shared" si="9"/>
        <v>0</v>
      </c>
      <c r="U32" s="1">
        <v>0</v>
      </c>
      <c r="V32" s="1">
        <v>14969.37</v>
      </c>
      <c r="W32" s="61">
        <v>0</v>
      </c>
      <c r="X32" s="2">
        <v>179632.43</v>
      </c>
      <c r="Y32" s="1">
        <v>0</v>
      </c>
      <c r="Z32" s="1">
        <v>21098.79</v>
      </c>
      <c r="AA32" s="1">
        <v>0</v>
      </c>
      <c r="AB32" s="1">
        <v>2972.77</v>
      </c>
      <c r="AC32" s="1">
        <v>0</v>
      </c>
      <c r="AD32" s="1">
        <v>38319.87</v>
      </c>
      <c r="AE32" s="1">
        <v>0</v>
      </c>
      <c r="AF32" s="1">
        <v>14964.61</v>
      </c>
      <c r="AG32" s="1">
        <v>0</v>
      </c>
      <c r="AH32" s="1">
        <v>2972.77</v>
      </c>
      <c r="AI32" s="1">
        <v>0</v>
      </c>
      <c r="AJ32" s="1">
        <v>2972.77</v>
      </c>
      <c r="AK32" s="1">
        <v>0</v>
      </c>
      <c r="AL32" s="1">
        <v>4843.9</v>
      </c>
      <c r="AM32" s="3">
        <v>0</v>
      </c>
      <c r="AN32" s="3">
        <v>35321.28</v>
      </c>
      <c r="AO32" s="1">
        <v>0</v>
      </c>
      <c r="AP32" s="1">
        <v>4931.44</v>
      </c>
      <c r="AQ32" s="1">
        <v>0</v>
      </c>
      <c r="AR32" s="1">
        <v>15842.21</v>
      </c>
      <c r="AS32" s="1">
        <v>0</v>
      </c>
      <c r="AT32" s="1">
        <v>3590.28</v>
      </c>
      <c r="AU32" s="1">
        <v>0</v>
      </c>
      <c r="AV32" s="1">
        <v>7477.24</v>
      </c>
      <c r="AW32" s="7">
        <f t="shared" si="10"/>
        <v>0</v>
      </c>
      <c r="AX32" s="7">
        <f t="shared" si="11"/>
        <v>155307.93</v>
      </c>
      <c r="AY32" s="7">
        <f t="shared" si="12"/>
        <v>155307.93</v>
      </c>
      <c r="AZ32" s="7"/>
      <c r="BA32" s="7"/>
      <c r="BB32" s="7"/>
      <c r="BC32" s="102">
        <f t="shared" si="13"/>
        <v>18897.784000000043</v>
      </c>
      <c r="BD32" s="3"/>
      <c r="BE32" s="3"/>
      <c r="BF32" s="3">
        <v>18074.05</v>
      </c>
      <c r="BG32" s="128">
        <f t="shared" si="14"/>
        <v>823.734000000044</v>
      </c>
      <c r="BH32" s="128">
        <v>0</v>
      </c>
      <c r="BI32" s="3">
        <v>-4405.19</v>
      </c>
      <c r="BJ32" s="3">
        <v>68838.14</v>
      </c>
      <c r="BK32" s="179">
        <v>0</v>
      </c>
      <c r="BL32" s="3"/>
      <c r="BM32" s="3"/>
      <c r="BN32" s="3"/>
      <c r="BO32" s="3">
        <v>0</v>
      </c>
      <c r="BP32" s="3">
        <v>91839.95</v>
      </c>
    </row>
    <row r="33" spans="1:68" ht="15.75" customHeight="1">
      <c r="A33" s="3">
        <v>22</v>
      </c>
      <c r="B33" s="32" t="s">
        <v>11</v>
      </c>
      <c r="C33" s="46">
        <v>499</v>
      </c>
      <c r="D33" s="46">
        <v>0</v>
      </c>
      <c r="E33" s="3">
        <f t="shared" si="0"/>
        <v>499</v>
      </c>
      <c r="F33" s="52">
        <v>3.32</v>
      </c>
      <c r="G33" s="52">
        <v>7.98</v>
      </c>
      <c r="H33" s="41">
        <f t="shared" si="1"/>
        <v>11.3</v>
      </c>
      <c r="I33" s="7">
        <f t="shared" si="4"/>
        <v>5638.700000000001</v>
      </c>
      <c r="J33" s="6">
        <f t="shared" si="15"/>
        <v>33832.200000000004</v>
      </c>
      <c r="K33" s="41">
        <v>11.16</v>
      </c>
      <c r="L33" s="7">
        <f t="shared" si="2"/>
        <v>5568.84</v>
      </c>
      <c r="M33" s="6">
        <f t="shared" si="5"/>
        <v>33413.04</v>
      </c>
      <c r="N33" s="40">
        <f t="shared" si="3"/>
        <v>67245.24</v>
      </c>
      <c r="O33" s="33"/>
      <c r="P33" s="5">
        <f t="shared" si="6"/>
        <v>67245.24</v>
      </c>
      <c r="Q33" s="43">
        <f t="shared" si="7"/>
        <v>0</v>
      </c>
      <c r="R33" s="57" t="s">
        <v>374</v>
      </c>
      <c r="S33" s="95">
        <f t="shared" si="8"/>
        <v>67245.24</v>
      </c>
      <c r="T33" s="7">
        <f t="shared" si="9"/>
        <v>0</v>
      </c>
      <c r="U33" s="1">
        <v>0</v>
      </c>
      <c r="V33" s="1">
        <v>5774.03</v>
      </c>
      <c r="W33" s="61">
        <v>0</v>
      </c>
      <c r="X33" s="2">
        <v>69288.35</v>
      </c>
      <c r="Y33" s="1">
        <v>0</v>
      </c>
      <c r="Z33" s="1">
        <v>1858</v>
      </c>
      <c r="AA33" s="1">
        <v>0</v>
      </c>
      <c r="AB33" s="1">
        <v>1230.54</v>
      </c>
      <c r="AC33" s="1">
        <v>0</v>
      </c>
      <c r="AD33" s="1">
        <v>10585.66</v>
      </c>
      <c r="AE33" s="1">
        <v>0</v>
      </c>
      <c r="AF33" s="1">
        <v>1230.54</v>
      </c>
      <c r="AG33" s="1">
        <v>0</v>
      </c>
      <c r="AH33" s="1">
        <v>1230.54</v>
      </c>
      <c r="AI33" s="1">
        <v>0</v>
      </c>
      <c r="AJ33" s="1">
        <v>1971.96</v>
      </c>
      <c r="AK33" s="1">
        <v>0</v>
      </c>
      <c r="AL33" s="1">
        <v>2494.7</v>
      </c>
      <c r="AM33" s="3">
        <v>0</v>
      </c>
      <c r="AN33" s="3">
        <v>7297.44</v>
      </c>
      <c r="AO33" s="1">
        <v>0</v>
      </c>
      <c r="AP33" s="1">
        <v>1280.44</v>
      </c>
      <c r="AQ33" s="1">
        <v>0</v>
      </c>
      <c r="AR33" s="1">
        <v>2240.85</v>
      </c>
      <c r="AS33" s="1">
        <v>0</v>
      </c>
      <c r="AT33" s="1">
        <v>1765.48</v>
      </c>
      <c r="AU33" s="1">
        <v>0</v>
      </c>
      <c r="AV33" s="1">
        <v>1947.03</v>
      </c>
      <c r="AW33" s="7">
        <f t="shared" si="10"/>
        <v>0</v>
      </c>
      <c r="AX33" s="7">
        <f t="shared" si="11"/>
        <v>35133.18</v>
      </c>
      <c r="AY33" s="7">
        <f t="shared" si="12"/>
        <v>35133.18</v>
      </c>
      <c r="AZ33" s="7"/>
      <c r="BA33" s="7">
        <v>4170.69</v>
      </c>
      <c r="BB33" s="7"/>
      <c r="BC33" s="102">
        <f t="shared" si="13"/>
        <v>27941.370000000006</v>
      </c>
      <c r="BD33" s="3"/>
      <c r="BE33" s="3"/>
      <c r="BF33" s="3">
        <v>12546.35</v>
      </c>
      <c r="BG33" s="128">
        <f t="shared" si="14"/>
        <v>15395.020000000006</v>
      </c>
      <c r="BH33" s="128">
        <v>0</v>
      </c>
      <c r="BI33" s="3">
        <v>3828.87</v>
      </c>
      <c r="BJ33" s="3">
        <v>9308.29</v>
      </c>
      <c r="BK33" s="179">
        <v>0</v>
      </c>
      <c r="BL33" s="3">
        <v>3695.53</v>
      </c>
      <c r="BM33" s="3"/>
      <c r="BN33" s="3"/>
      <c r="BO33" s="3">
        <v>133.34</v>
      </c>
      <c r="BP33" s="3">
        <v>7199.29</v>
      </c>
    </row>
    <row r="34" spans="1:68" ht="15.75" customHeight="1">
      <c r="A34" s="3">
        <v>23</v>
      </c>
      <c r="B34" s="32" t="s">
        <v>12</v>
      </c>
      <c r="C34" s="46">
        <v>4617.4</v>
      </c>
      <c r="D34" s="46">
        <v>42.6</v>
      </c>
      <c r="E34" s="3">
        <f t="shared" si="0"/>
        <v>4660</v>
      </c>
      <c r="F34" s="52">
        <v>3.32</v>
      </c>
      <c r="G34" s="52">
        <v>8.39</v>
      </c>
      <c r="H34" s="41">
        <f t="shared" si="1"/>
        <v>11.71</v>
      </c>
      <c r="I34" s="7">
        <f t="shared" si="4"/>
        <v>54568.600000000006</v>
      </c>
      <c r="J34" s="6">
        <f t="shared" si="15"/>
        <v>327411.60000000003</v>
      </c>
      <c r="K34" s="41">
        <v>12.25</v>
      </c>
      <c r="L34" s="7">
        <f t="shared" si="2"/>
        <v>57085</v>
      </c>
      <c r="M34" s="6">
        <f t="shared" si="5"/>
        <v>342510</v>
      </c>
      <c r="N34" s="40">
        <f t="shared" si="3"/>
        <v>669921.6000000001</v>
      </c>
      <c r="O34" s="33"/>
      <c r="P34" s="5">
        <f t="shared" si="6"/>
        <v>669921.6000000001</v>
      </c>
      <c r="Q34" s="43">
        <f t="shared" si="7"/>
        <v>0</v>
      </c>
      <c r="R34" s="55"/>
      <c r="S34" s="95">
        <f t="shared" si="8"/>
        <v>669921.6000000001</v>
      </c>
      <c r="T34" s="7">
        <f t="shared" si="9"/>
        <v>0</v>
      </c>
      <c r="U34" s="1">
        <v>0</v>
      </c>
      <c r="V34" s="1">
        <v>55878.25</v>
      </c>
      <c r="W34" s="61">
        <v>0</v>
      </c>
      <c r="X34" s="2">
        <v>670538.96</v>
      </c>
      <c r="Y34" s="1">
        <v>0</v>
      </c>
      <c r="Z34" s="119">
        <v>27103.12</v>
      </c>
      <c r="AA34" s="1">
        <v>0</v>
      </c>
      <c r="AB34" s="1">
        <v>62517.03</v>
      </c>
      <c r="AC34" s="1">
        <v>0</v>
      </c>
      <c r="AD34" s="1">
        <v>90488.22</v>
      </c>
      <c r="AE34" s="119">
        <v>0</v>
      </c>
      <c r="AF34" s="1">
        <v>106446.23</v>
      </c>
      <c r="AG34" s="1">
        <v>0</v>
      </c>
      <c r="AH34" s="1">
        <v>52491.97</v>
      </c>
      <c r="AI34" s="1">
        <v>0</v>
      </c>
      <c r="AJ34" s="1">
        <v>46919.45</v>
      </c>
      <c r="AK34" s="1">
        <v>0</v>
      </c>
      <c r="AL34" s="1">
        <v>43211.2</v>
      </c>
      <c r="AM34" s="3">
        <v>0</v>
      </c>
      <c r="AN34" s="3">
        <v>50376.15</v>
      </c>
      <c r="AO34" s="1">
        <v>0</v>
      </c>
      <c r="AP34" s="1">
        <v>54036.1</v>
      </c>
      <c r="AQ34" s="1">
        <v>0</v>
      </c>
      <c r="AR34" s="1">
        <v>36548.31</v>
      </c>
      <c r="AS34" s="1">
        <v>0</v>
      </c>
      <c r="AT34" s="1">
        <v>54008.79</v>
      </c>
      <c r="AU34" s="1">
        <v>0</v>
      </c>
      <c r="AV34" s="1">
        <v>31326.25</v>
      </c>
      <c r="AW34" s="7">
        <f t="shared" si="10"/>
        <v>0</v>
      </c>
      <c r="AX34" s="7">
        <f t="shared" si="11"/>
        <v>655472.8200000001</v>
      </c>
      <c r="AY34" s="7">
        <f t="shared" si="12"/>
        <v>655472.8200000001</v>
      </c>
      <c r="AZ34" s="7"/>
      <c r="BA34" s="7"/>
      <c r="BB34" s="7"/>
      <c r="BC34" s="102">
        <f t="shared" si="13"/>
        <v>14448.780000000028</v>
      </c>
      <c r="BD34" s="3"/>
      <c r="BE34" s="3">
        <v>2408</v>
      </c>
      <c r="BF34" s="3">
        <v>-33266.76</v>
      </c>
      <c r="BG34" s="128">
        <f t="shared" si="14"/>
        <v>50123.54000000003</v>
      </c>
      <c r="BH34" s="128">
        <v>0</v>
      </c>
      <c r="BI34" s="3">
        <v>186453</v>
      </c>
      <c r="BJ34" s="3">
        <v>216245.37</v>
      </c>
      <c r="BK34" s="179">
        <v>2908.9</v>
      </c>
      <c r="BL34" s="3"/>
      <c r="BM34" s="3"/>
      <c r="BN34" s="3"/>
      <c r="BO34" s="180">
        <v>6493.31</v>
      </c>
      <c r="BP34" s="3">
        <v>186282.67</v>
      </c>
    </row>
    <row r="35" spans="1:68" ht="15.75" customHeight="1">
      <c r="A35" s="3">
        <v>24</v>
      </c>
      <c r="B35" s="32" t="s">
        <v>13</v>
      </c>
      <c r="C35" s="46">
        <v>500.6</v>
      </c>
      <c r="D35" s="46">
        <v>0</v>
      </c>
      <c r="E35" s="3">
        <f t="shared" si="0"/>
        <v>500.6</v>
      </c>
      <c r="F35" s="52">
        <v>3.32</v>
      </c>
      <c r="G35" s="52">
        <v>7.98</v>
      </c>
      <c r="H35" s="41">
        <f t="shared" si="1"/>
        <v>11.3</v>
      </c>
      <c r="I35" s="7">
        <f t="shared" si="4"/>
        <v>5656.780000000001</v>
      </c>
      <c r="J35" s="6">
        <f t="shared" si="15"/>
        <v>33940.68000000001</v>
      </c>
      <c r="K35" s="41">
        <v>11.16</v>
      </c>
      <c r="L35" s="7">
        <f t="shared" si="2"/>
        <v>5586.696</v>
      </c>
      <c r="M35" s="6">
        <f t="shared" si="5"/>
        <v>33520.176</v>
      </c>
      <c r="N35" s="40">
        <f t="shared" si="3"/>
        <v>67460.856</v>
      </c>
      <c r="O35" s="33">
        <v>-19564.02</v>
      </c>
      <c r="P35" s="5">
        <f t="shared" si="6"/>
        <v>47896.835999999996</v>
      </c>
      <c r="Q35" s="43">
        <f t="shared" si="7"/>
        <v>-0.2900055107513015</v>
      </c>
      <c r="R35" s="57" t="s">
        <v>374</v>
      </c>
      <c r="S35" s="95">
        <f t="shared" si="8"/>
        <v>47896.835999999996</v>
      </c>
      <c r="T35" s="7">
        <f t="shared" si="9"/>
        <v>0</v>
      </c>
      <c r="U35" s="1">
        <v>0</v>
      </c>
      <c r="V35" s="1">
        <v>4162.21</v>
      </c>
      <c r="W35" s="61">
        <v>0</v>
      </c>
      <c r="X35" s="2">
        <v>49946.49</v>
      </c>
      <c r="Y35" s="1">
        <v>0</v>
      </c>
      <c r="Z35" s="1">
        <v>1860.74</v>
      </c>
      <c r="AA35" s="1">
        <v>0</v>
      </c>
      <c r="AB35" s="1">
        <v>1233.28</v>
      </c>
      <c r="AC35" s="1">
        <v>0</v>
      </c>
      <c r="AD35" s="1">
        <v>17925.09</v>
      </c>
      <c r="AE35" s="1">
        <v>0</v>
      </c>
      <c r="AF35" s="1">
        <v>1233.28</v>
      </c>
      <c r="AG35" s="1">
        <v>0</v>
      </c>
      <c r="AH35" s="1">
        <v>1233.28</v>
      </c>
      <c r="AI35" s="1">
        <v>0</v>
      </c>
      <c r="AJ35" s="1">
        <v>1974.7</v>
      </c>
      <c r="AK35" s="1">
        <v>0</v>
      </c>
      <c r="AL35" s="1">
        <v>1283.31</v>
      </c>
      <c r="AM35" s="3">
        <v>0</v>
      </c>
      <c r="AN35" s="3">
        <v>11962.8</v>
      </c>
      <c r="AO35" s="1">
        <v>0</v>
      </c>
      <c r="AP35" s="1">
        <v>1283.31</v>
      </c>
      <c r="AQ35" s="1">
        <v>0</v>
      </c>
      <c r="AR35" s="1">
        <v>2243.72</v>
      </c>
      <c r="AS35" s="1">
        <v>0</v>
      </c>
      <c r="AT35" s="1">
        <v>2099.8</v>
      </c>
      <c r="AU35" s="1">
        <v>0</v>
      </c>
      <c r="AV35" s="1">
        <v>1283.31</v>
      </c>
      <c r="AW35" s="7">
        <f t="shared" si="10"/>
        <v>0</v>
      </c>
      <c r="AX35" s="7">
        <f t="shared" si="11"/>
        <v>45616.619999999995</v>
      </c>
      <c r="AY35" s="7">
        <f t="shared" si="12"/>
        <v>45616.619999999995</v>
      </c>
      <c r="AZ35" s="7"/>
      <c r="BA35" s="7"/>
      <c r="BB35" s="7"/>
      <c r="BC35" s="102">
        <f t="shared" si="13"/>
        <v>2280.2160000000003</v>
      </c>
      <c r="BD35" s="3"/>
      <c r="BE35" s="3"/>
      <c r="BF35" s="3">
        <v>5575.82</v>
      </c>
      <c r="BG35" s="128">
        <f t="shared" si="14"/>
        <v>-3295.6039999999994</v>
      </c>
      <c r="BH35" s="128">
        <v>0</v>
      </c>
      <c r="BI35" s="3">
        <v>-19564.02</v>
      </c>
      <c r="BJ35" s="3">
        <v>30623.41</v>
      </c>
      <c r="BK35" s="179">
        <v>0</v>
      </c>
      <c r="BL35" s="3"/>
      <c r="BM35" s="3"/>
      <c r="BN35" s="3"/>
      <c r="BO35" s="3">
        <v>0</v>
      </c>
      <c r="BP35" s="3">
        <v>38236.81</v>
      </c>
    </row>
    <row r="36" spans="1:68" ht="15.75" customHeight="1">
      <c r="A36" s="3">
        <v>25</v>
      </c>
      <c r="B36" s="32" t="s">
        <v>14</v>
      </c>
      <c r="C36" s="46">
        <v>1322.4</v>
      </c>
      <c r="D36" s="46">
        <v>0</v>
      </c>
      <c r="E36" s="3">
        <f t="shared" si="0"/>
        <v>1322.4</v>
      </c>
      <c r="F36" s="52">
        <v>3.32</v>
      </c>
      <c r="G36" s="52">
        <v>3.76</v>
      </c>
      <c r="H36" s="41">
        <f t="shared" si="1"/>
        <v>7.08</v>
      </c>
      <c r="I36" s="7">
        <f t="shared" si="4"/>
        <v>9362.592</v>
      </c>
      <c r="J36" s="6">
        <f t="shared" si="15"/>
        <v>56175.552</v>
      </c>
      <c r="K36" s="41">
        <v>7.87</v>
      </c>
      <c r="L36" s="7">
        <f t="shared" si="2"/>
        <v>10407.288</v>
      </c>
      <c r="M36" s="6">
        <f t="shared" si="5"/>
        <v>62443.728</v>
      </c>
      <c r="N36" s="40">
        <f t="shared" si="3"/>
        <v>118619.28</v>
      </c>
      <c r="O36" s="33">
        <v>-31083.3</v>
      </c>
      <c r="P36" s="5">
        <f t="shared" si="6"/>
        <v>87535.98</v>
      </c>
      <c r="Q36" s="43">
        <f t="shared" si="7"/>
        <v>-0.2620425617150939</v>
      </c>
      <c r="R36" s="55" t="s">
        <v>378</v>
      </c>
      <c r="S36" s="95">
        <f t="shared" si="8"/>
        <v>87535.98</v>
      </c>
      <c r="T36" s="7">
        <f t="shared" si="9"/>
        <v>0</v>
      </c>
      <c r="U36" s="1">
        <v>0</v>
      </c>
      <c r="V36" s="1">
        <v>6997.02</v>
      </c>
      <c r="W36" s="61">
        <v>0</v>
      </c>
      <c r="X36" s="2">
        <v>83964.23</v>
      </c>
      <c r="Y36" s="1">
        <v>0</v>
      </c>
      <c r="Z36" s="1">
        <v>4222.83</v>
      </c>
      <c r="AA36" s="1">
        <v>0</v>
      </c>
      <c r="AB36" s="1">
        <v>2967.91</v>
      </c>
      <c r="AC36" s="1">
        <v>0</v>
      </c>
      <c r="AD36" s="1">
        <v>20110.09</v>
      </c>
      <c r="AE36" s="1">
        <v>0</v>
      </c>
      <c r="AF36" s="1">
        <v>12732.82</v>
      </c>
      <c r="AG36" s="1">
        <v>0</v>
      </c>
      <c r="AH36" s="1">
        <v>2967.91</v>
      </c>
      <c r="AI36" s="1">
        <v>0</v>
      </c>
      <c r="AJ36" s="1">
        <v>14170.5</v>
      </c>
      <c r="AK36" s="1">
        <v>0</v>
      </c>
      <c r="AL36" s="1">
        <v>4637.33</v>
      </c>
      <c r="AM36" s="3">
        <v>0</v>
      </c>
      <c r="AN36" s="3">
        <v>3775.32</v>
      </c>
      <c r="AO36" s="1">
        <v>0</v>
      </c>
      <c r="AP36" s="1">
        <v>3100.15</v>
      </c>
      <c r="AQ36" s="1">
        <v>0</v>
      </c>
      <c r="AR36" s="1">
        <v>4060.56</v>
      </c>
      <c r="AS36" s="1">
        <v>0</v>
      </c>
      <c r="AT36" s="1">
        <v>3100.15</v>
      </c>
      <c r="AU36" s="1">
        <v>0</v>
      </c>
      <c r="AV36" s="1">
        <v>9530.51</v>
      </c>
      <c r="AW36" s="7">
        <f t="shared" si="10"/>
        <v>0</v>
      </c>
      <c r="AX36" s="7">
        <f t="shared" si="11"/>
        <v>85376.07999999999</v>
      </c>
      <c r="AY36" s="7">
        <f t="shared" si="12"/>
        <v>85376.07999999999</v>
      </c>
      <c r="AZ36" s="7">
        <v>2388</v>
      </c>
      <c r="BA36" s="7">
        <v>450</v>
      </c>
      <c r="BB36" s="7"/>
      <c r="BC36" s="102">
        <f t="shared" si="13"/>
        <v>-678.0999999999913</v>
      </c>
      <c r="BD36" s="3"/>
      <c r="BE36" s="3"/>
      <c r="BF36" s="3">
        <v>12422.69</v>
      </c>
      <c r="BG36" s="128">
        <f t="shared" si="14"/>
        <v>-13100.789999999992</v>
      </c>
      <c r="BH36" s="128">
        <v>0</v>
      </c>
      <c r="BI36" s="3">
        <v>-31083.3</v>
      </c>
      <c r="BJ36" s="3">
        <v>61864.11</v>
      </c>
      <c r="BK36" s="179">
        <v>0</v>
      </c>
      <c r="BL36" s="3"/>
      <c r="BM36" s="3"/>
      <c r="BN36" s="3"/>
      <c r="BO36" s="3">
        <v>0</v>
      </c>
      <c r="BP36" s="3">
        <v>78019.09</v>
      </c>
    </row>
    <row r="37" spans="1:68" ht="15.75" customHeight="1">
      <c r="A37" s="3">
        <v>26</v>
      </c>
      <c r="B37" s="32" t="s">
        <v>15</v>
      </c>
      <c r="C37" s="46">
        <v>1424.6</v>
      </c>
      <c r="D37" s="46">
        <v>0</v>
      </c>
      <c r="E37" s="3">
        <f t="shared" si="0"/>
        <v>1424.6</v>
      </c>
      <c r="F37" s="52">
        <v>3.32</v>
      </c>
      <c r="G37" s="52">
        <v>8.2</v>
      </c>
      <c r="H37" s="41">
        <f t="shared" si="1"/>
        <v>11.52</v>
      </c>
      <c r="I37" s="7">
        <f t="shared" si="4"/>
        <v>16411.392</v>
      </c>
      <c r="J37" s="6">
        <f t="shared" si="15"/>
        <v>98468.352</v>
      </c>
      <c r="K37" s="41">
        <v>11.5</v>
      </c>
      <c r="L37" s="7">
        <f t="shared" si="2"/>
        <v>16382.9</v>
      </c>
      <c r="M37" s="6">
        <f t="shared" si="5"/>
        <v>98297.4</v>
      </c>
      <c r="N37" s="40">
        <f t="shared" si="3"/>
        <v>196765.75199999998</v>
      </c>
      <c r="O37" s="33">
        <v>-58723.7</v>
      </c>
      <c r="P37" s="5">
        <f t="shared" si="6"/>
        <v>138042.05199999997</v>
      </c>
      <c r="Q37" s="43">
        <f t="shared" si="7"/>
        <v>-0.2984447212134762</v>
      </c>
      <c r="R37" s="55" t="s">
        <v>374</v>
      </c>
      <c r="S37" s="95">
        <f t="shared" si="8"/>
        <v>138042.05199999997</v>
      </c>
      <c r="T37" s="7">
        <f t="shared" si="9"/>
        <v>0</v>
      </c>
      <c r="U37" s="1">
        <v>0</v>
      </c>
      <c r="V37" s="1">
        <v>11911.62</v>
      </c>
      <c r="W37" s="61">
        <v>0</v>
      </c>
      <c r="X37" s="2">
        <v>142939.48</v>
      </c>
      <c r="Y37" s="1">
        <v>0</v>
      </c>
      <c r="Z37" s="1">
        <v>9570.99</v>
      </c>
      <c r="AA37" s="1">
        <v>0</v>
      </c>
      <c r="AB37" s="1">
        <v>42851.75</v>
      </c>
      <c r="AC37" s="1">
        <v>0</v>
      </c>
      <c r="AD37" s="1">
        <v>11105.55</v>
      </c>
      <c r="AE37" s="1">
        <v>0</v>
      </c>
      <c r="AF37" s="1">
        <v>10380.88</v>
      </c>
      <c r="AG37" s="1">
        <v>0</v>
      </c>
      <c r="AH37" s="1">
        <v>6995.17</v>
      </c>
      <c r="AI37" s="1">
        <v>0</v>
      </c>
      <c r="AJ37" s="1">
        <v>8857.07</v>
      </c>
      <c r="AK37" s="1">
        <v>0</v>
      </c>
      <c r="AL37" s="1">
        <v>11688.52</v>
      </c>
      <c r="AM37" s="3">
        <v>0</v>
      </c>
      <c r="AN37" s="3">
        <v>12545.8</v>
      </c>
      <c r="AO37" s="1">
        <v>0</v>
      </c>
      <c r="AP37" s="1">
        <v>7556.83</v>
      </c>
      <c r="AQ37" s="1">
        <v>0</v>
      </c>
      <c r="AR37" s="1">
        <v>23871.53</v>
      </c>
      <c r="AS37" s="1">
        <v>0</v>
      </c>
      <c r="AT37" s="1">
        <v>4705.02</v>
      </c>
      <c r="AU37" s="1">
        <v>0</v>
      </c>
      <c r="AV37" s="1">
        <v>3326.02</v>
      </c>
      <c r="AW37" s="7">
        <f t="shared" si="10"/>
        <v>0</v>
      </c>
      <c r="AX37" s="7">
        <f t="shared" si="11"/>
        <v>153455.13</v>
      </c>
      <c r="AY37" s="7">
        <f t="shared" si="12"/>
        <v>153455.13</v>
      </c>
      <c r="AZ37" s="7"/>
      <c r="BA37" s="7"/>
      <c r="BB37" s="7"/>
      <c r="BC37" s="102">
        <f t="shared" si="13"/>
        <v>-15413.078000000038</v>
      </c>
      <c r="BD37" s="3"/>
      <c r="BE37" s="3"/>
      <c r="BF37" s="3">
        <v>20960.53</v>
      </c>
      <c r="BG37" s="128">
        <f t="shared" si="14"/>
        <v>-36373.60800000004</v>
      </c>
      <c r="BH37" s="128">
        <v>0</v>
      </c>
      <c r="BI37" s="3">
        <v>-58723.7</v>
      </c>
      <c r="BJ37" s="3">
        <v>99184.54</v>
      </c>
      <c r="BK37" s="179">
        <v>0</v>
      </c>
      <c r="BL37" s="3"/>
      <c r="BM37" s="3"/>
      <c r="BN37" s="3"/>
      <c r="BO37" s="3">
        <v>0</v>
      </c>
      <c r="BP37" s="3">
        <v>97384.49</v>
      </c>
    </row>
    <row r="38" spans="1:68" ht="15.75" customHeight="1">
      <c r="A38" s="3">
        <v>27</v>
      </c>
      <c r="B38" s="32" t="s">
        <v>16</v>
      </c>
      <c r="C38" s="46">
        <v>493.4</v>
      </c>
      <c r="D38" s="46">
        <v>0</v>
      </c>
      <c r="E38" s="3">
        <f t="shared" si="0"/>
        <v>493.4</v>
      </c>
      <c r="F38" s="52">
        <v>3.32</v>
      </c>
      <c r="G38" s="52">
        <v>7.98</v>
      </c>
      <c r="H38" s="41">
        <f t="shared" si="1"/>
        <v>11.3</v>
      </c>
      <c r="I38" s="7">
        <f t="shared" si="4"/>
        <v>5575.42</v>
      </c>
      <c r="J38" s="6">
        <f t="shared" si="15"/>
        <v>33452.520000000004</v>
      </c>
      <c r="K38" s="41">
        <v>11.16</v>
      </c>
      <c r="L38" s="7">
        <f t="shared" si="2"/>
        <v>5506.344</v>
      </c>
      <c r="M38" s="6">
        <f t="shared" si="5"/>
        <v>33038.064</v>
      </c>
      <c r="N38" s="40">
        <f t="shared" si="3"/>
        <v>66490.584</v>
      </c>
      <c r="O38" s="33">
        <v>-39031.16</v>
      </c>
      <c r="P38" s="5">
        <f t="shared" si="6"/>
        <v>27459.424</v>
      </c>
      <c r="Q38" s="43">
        <f t="shared" si="7"/>
        <v>-0.5870178550394444</v>
      </c>
      <c r="R38" s="55" t="s">
        <v>374</v>
      </c>
      <c r="S38" s="95">
        <f t="shared" si="8"/>
        <v>27459.424</v>
      </c>
      <c r="T38" s="7">
        <f t="shared" si="9"/>
        <v>0</v>
      </c>
      <c r="U38" s="1">
        <v>0</v>
      </c>
      <c r="V38" s="1">
        <v>2456.63</v>
      </c>
      <c r="W38" s="61">
        <v>0</v>
      </c>
      <c r="X38" s="2">
        <v>29479.6</v>
      </c>
      <c r="Y38" s="1">
        <v>0</v>
      </c>
      <c r="Z38" s="1">
        <v>1846.18</v>
      </c>
      <c r="AA38" s="1">
        <v>0</v>
      </c>
      <c r="AB38" s="1">
        <v>1218.72</v>
      </c>
      <c r="AC38" s="1">
        <v>0</v>
      </c>
      <c r="AD38" s="1">
        <v>8086.55</v>
      </c>
      <c r="AE38" s="1">
        <v>0</v>
      </c>
      <c r="AF38" s="1">
        <v>4274.73</v>
      </c>
      <c r="AG38" s="1">
        <v>0</v>
      </c>
      <c r="AH38" s="1">
        <v>3971.97</v>
      </c>
      <c r="AI38" s="1">
        <v>0</v>
      </c>
      <c r="AJ38" s="1">
        <v>11239.11</v>
      </c>
      <c r="AK38" s="1">
        <v>0</v>
      </c>
      <c r="AL38" s="1">
        <v>3013.42</v>
      </c>
      <c r="AM38" s="3">
        <v>0</v>
      </c>
      <c r="AN38" s="3">
        <v>6513.96</v>
      </c>
      <c r="AO38" s="1">
        <v>0</v>
      </c>
      <c r="AP38" s="1">
        <v>1268.06</v>
      </c>
      <c r="AQ38" s="1">
        <v>0</v>
      </c>
      <c r="AR38" s="1">
        <v>2465.19</v>
      </c>
      <c r="AS38" s="1">
        <v>0</v>
      </c>
      <c r="AT38" s="1">
        <v>2393.08</v>
      </c>
      <c r="AU38" s="1">
        <v>0</v>
      </c>
      <c r="AV38" s="1">
        <v>1268.06</v>
      </c>
      <c r="AW38" s="7">
        <f t="shared" si="10"/>
        <v>0</v>
      </c>
      <c r="AX38" s="7">
        <f t="shared" si="11"/>
        <v>47559.03</v>
      </c>
      <c r="AY38" s="7">
        <f t="shared" si="12"/>
        <v>47559.03</v>
      </c>
      <c r="AZ38" s="7"/>
      <c r="BA38" s="7"/>
      <c r="BB38" s="7"/>
      <c r="BC38" s="102">
        <f t="shared" si="13"/>
        <v>-20099.606</v>
      </c>
      <c r="BD38" s="3"/>
      <c r="BE38" s="3"/>
      <c r="BF38" s="3">
        <v>5280.42</v>
      </c>
      <c r="BG38" s="128">
        <f t="shared" si="14"/>
        <v>-25380.025999999998</v>
      </c>
      <c r="BH38" s="128">
        <v>0</v>
      </c>
      <c r="BI38" s="3">
        <v>-39031.16</v>
      </c>
      <c r="BJ38" s="3">
        <v>40553.06</v>
      </c>
      <c r="BK38" s="179">
        <v>0</v>
      </c>
      <c r="BL38" s="3"/>
      <c r="BM38" s="3"/>
      <c r="BN38" s="3"/>
      <c r="BO38" s="3">
        <v>0</v>
      </c>
      <c r="BP38" s="3">
        <v>30652.98</v>
      </c>
    </row>
    <row r="39" spans="1:68" ht="15.75" customHeight="1">
      <c r="A39" s="3">
        <v>28</v>
      </c>
      <c r="B39" s="32" t="s">
        <v>17</v>
      </c>
      <c r="C39" s="46">
        <v>1357.9</v>
      </c>
      <c r="D39" s="46">
        <v>0</v>
      </c>
      <c r="E39" s="3">
        <f t="shared" si="0"/>
        <v>1357.9</v>
      </c>
      <c r="F39" s="52">
        <v>3.32</v>
      </c>
      <c r="G39" s="52">
        <v>7.98</v>
      </c>
      <c r="H39" s="41">
        <f t="shared" si="1"/>
        <v>11.3</v>
      </c>
      <c r="I39" s="7">
        <f t="shared" si="4"/>
        <v>15344.270000000002</v>
      </c>
      <c r="J39" s="6">
        <f t="shared" si="15"/>
        <v>92065.62000000001</v>
      </c>
      <c r="K39" s="41">
        <v>11.16</v>
      </c>
      <c r="L39" s="7">
        <f t="shared" si="2"/>
        <v>15154.164</v>
      </c>
      <c r="M39" s="6">
        <f t="shared" si="5"/>
        <v>90924.984</v>
      </c>
      <c r="N39" s="40">
        <f t="shared" si="3"/>
        <v>182990.604</v>
      </c>
      <c r="O39" s="33">
        <v>-2123.18</v>
      </c>
      <c r="P39" s="5">
        <f t="shared" si="6"/>
        <v>180867.424</v>
      </c>
      <c r="Q39" s="43">
        <f t="shared" si="7"/>
        <v>-0.011602672233378715</v>
      </c>
      <c r="R39" s="57" t="s">
        <v>374</v>
      </c>
      <c r="S39" s="95">
        <f t="shared" si="8"/>
        <v>180867.424</v>
      </c>
      <c r="T39" s="7">
        <f t="shared" si="9"/>
        <v>0</v>
      </c>
      <c r="U39" s="1">
        <v>0</v>
      </c>
      <c r="V39" s="1">
        <v>15535.6</v>
      </c>
      <c r="W39" s="61">
        <v>0</v>
      </c>
      <c r="X39" s="2">
        <v>186427.21</v>
      </c>
      <c r="Y39" s="1">
        <v>0</v>
      </c>
      <c r="Z39" s="1">
        <v>11061.73</v>
      </c>
      <c r="AA39" s="1">
        <v>0</v>
      </c>
      <c r="AB39" s="1">
        <v>15038.85</v>
      </c>
      <c r="AC39" s="1">
        <v>0</v>
      </c>
      <c r="AD39" s="1">
        <v>27419.33</v>
      </c>
      <c r="AE39" s="1">
        <v>0</v>
      </c>
      <c r="AF39" s="1">
        <v>7178.81</v>
      </c>
      <c r="AG39" s="1">
        <v>0</v>
      </c>
      <c r="AH39" s="1">
        <v>2865.17</v>
      </c>
      <c r="AI39" s="1">
        <v>0</v>
      </c>
      <c r="AJ39" s="1">
        <v>12870.51</v>
      </c>
      <c r="AK39" s="1">
        <v>0</v>
      </c>
      <c r="AL39" s="1">
        <v>8926.07</v>
      </c>
      <c r="AM39" s="3">
        <v>0</v>
      </c>
      <c r="AN39" s="3">
        <v>18726.42</v>
      </c>
      <c r="AO39" s="1">
        <v>0</v>
      </c>
      <c r="AP39" s="1">
        <v>3972.55</v>
      </c>
      <c r="AQ39" s="1">
        <v>0</v>
      </c>
      <c r="AR39" s="1">
        <v>19852.55</v>
      </c>
      <c r="AS39" s="1">
        <v>0</v>
      </c>
      <c r="AT39" s="1">
        <v>4302.49</v>
      </c>
      <c r="AU39" s="1">
        <v>0</v>
      </c>
      <c r="AV39" s="1">
        <v>3993.52</v>
      </c>
      <c r="AW39" s="7">
        <f t="shared" si="10"/>
        <v>0</v>
      </c>
      <c r="AX39" s="7">
        <f t="shared" si="11"/>
        <v>136208</v>
      </c>
      <c r="AY39" s="7">
        <f t="shared" si="12"/>
        <v>136208</v>
      </c>
      <c r="AZ39" s="7"/>
      <c r="BA39" s="7"/>
      <c r="BB39" s="7"/>
      <c r="BC39" s="102">
        <f t="shared" si="13"/>
        <v>44659.424</v>
      </c>
      <c r="BD39" s="3"/>
      <c r="BE39" s="3"/>
      <c r="BF39" s="3">
        <v>55187.83</v>
      </c>
      <c r="BG39" s="128">
        <f t="shared" si="14"/>
        <v>-10528.406000000003</v>
      </c>
      <c r="BH39" s="128">
        <v>0</v>
      </c>
      <c r="BI39" s="3">
        <v>-2123.18</v>
      </c>
      <c r="BJ39" s="3">
        <v>156184.95</v>
      </c>
      <c r="BK39" s="179">
        <v>0</v>
      </c>
      <c r="BL39" s="3"/>
      <c r="BM39" s="3"/>
      <c r="BN39" s="3"/>
      <c r="BO39" s="3">
        <v>0</v>
      </c>
      <c r="BP39" s="3">
        <v>175642.82</v>
      </c>
    </row>
    <row r="40" spans="1:68" ht="15.75" customHeight="1">
      <c r="A40" s="3">
        <v>29</v>
      </c>
      <c r="B40" s="25" t="s">
        <v>18</v>
      </c>
      <c r="C40" s="46">
        <v>2533.2</v>
      </c>
      <c r="D40" s="46">
        <v>0</v>
      </c>
      <c r="E40" s="3">
        <f t="shared" si="0"/>
        <v>2533.2</v>
      </c>
      <c r="F40" s="52">
        <v>3.32</v>
      </c>
      <c r="G40" s="52">
        <v>7.42</v>
      </c>
      <c r="H40" s="52">
        <f t="shared" si="1"/>
        <v>10.74</v>
      </c>
      <c r="I40" s="7">
        <f t="shared" si="4"/>
        <v>27206.568</v>
      </c>
      <c r="J40" s="6">
        <f t="shared" si="15"/>
        <v>163239.408</v>
      </c>
      <c r="K40" s="52">
        <v>12.33</v>
      </c>
      <c r="L40" s="7">
        <f t="shared" si="2"/>
        <v>31234.355999999996</v>
      </c>
      <c r="M40" s="6">
        <f t="shared" si="5"/>
        <v>187406.13599999997</v>
      </c>
      <c r="N40" s="40">
        <f t="shared" si="3"/>
        <v>350645.544</v>
      </c>
      <c r="O40" s="26">
        <v>-109980.26</v>
      </c>
      <c r="P40" s="5">
        <f t="shared" si="6"/>
        <v>240665.28399999999</v>
      </c>
      <c r="Q40" s="43">
        <f t="shared" si="7"/>
        <v>-0.3136508131413756</v>
      </c>
      <c r="R40" s="55"/>
      <c r="S40" s="95">
        <f t="shared" si="8"/>
        <v>240665.28399999999</v>
      </c>
      <c r="T40" s="7">
        <f t="shared" si="9"/>
        <v>0</v>
      </c>
      <c r="U40" s="1">
        <v>10095.03</v>
      </c>
      <c r="V40" s="1">
        <v>8599.47</v>
      </c>
      <c r="W40" s="61">
        <v>121140.39</v>
      </c>
      <c r="X40" s="2">
        <v>103193.66</v>
      </c>
      <c r="Y40" s="1">
        <v>6713.25</v>
      </c>
      <c r="Z40" s="1">
        <v>6596.37</v>
      </c>
      <c r="AA40" s="1">
        <v>7456.08</v>
      </c>
      <c r="AB40" s="1">
        <v>5730.98</v>
      </c>
      <c r="AC40" s="1">
        <v>10717.86</v>
      </c>
      <c r="AD40" s="1">
        <v>10147.83</v>
      </c>
      <c r="AE40" s="1">
        <v>27419.57</v>
      </c>
      <c r="AF40" s="1">
        <v>44742.15</v>
      </c>
      <c r="AG40" s="1">
        <v>7524.79</v>
      </c>
      <c r="AH40" s="1">
        <v>5522.91</v>
      </c>
      <c r="AI40" s="1">
        <v>9604.14</v>
      </c>
      <c r="AJ40" s="1">
        <v>14871.63</v>
      </c>
      <c r="AK40" s="1">
        <v>10082.14</v>
      </c>
      <c r="AL40" s="1">
        <v>7796.33</v>
      </c>
      <c r="AM40" s="3">
        <v>9850.29</v>
      </c>
      <c r="AN40" s="3">
        <v>7321.84</v>
      </c>
      <c r="AO40" s="1">
        <v>42868.69</v>
      </c>
      <c r="AP40" s="1">
        <v>10026.67</v>
      </c>
      <c r="AQ40" s="1">
        <v>35194.21</v>
      </c>
      <c r="AR40" s="1">
        <v>9316.91</v>
      </c>
      <c r="AS40" s="1">
        <v>22509.2</v>
      </c>
      <c r="AT40" s="1">
        <v>6442.83</v>
      </c>
      <c r="AU40" s="1">
        <v>11758.12</v>
      </c>
      <c r="AV40" s="1">
        <v>8341.74</v>
      </c>
      <c r="AW40" s="7">
        <f t="shared" si="10"/>
        <v>201698.34</v>
      </c>
      <c r="AX40" s="7">
        <f t="shared" si="11"/>
        <v>136858.19</v>
      </c>
      <c r="AY40" s="7">
        <f t="shared" si="12"/>
        <v>338556.53</v>
      </c>
      <c r="AZ40" s="7"/>
      <c r="BA40" s="7"/>
      <c r="BB40" s="7"/>
      <c r="BC40" s="102">
        <f t="shared" si="13"/>
        <v>-97891.24600000004</v>
      </c>
      <c r="BD40" s="3"/>
      <c r="BE40" s="3">
        <v>5867</v>
      </c>
      <c r="BF40" s="3">
        <v>88942.66</v>
      </c>
      <c r="BG40" s="128">
        <f t="shared" si="14"/>
        <v>-180966.90600000005</v>
      </c>
      <c r="BH40" s="128">
        <v>0</v>
      </c>
      <c r="BI40" s="3">
        <v>-109980.26</v>
      </c>
      <c r="BJ40" s="3">
        <v>236064.99</v>
      </c>
      <c r="BK40" s="179">
        <v>0</v>
      </c>
      <c r="BL40" s="3"/>
      <c r="BM40" s="3"/>
      <c r="BN40" s="3"/>
      <c r="BO40" s="3">
        <v>0</v>
      </c>
      <c r="BP40" s="3">
        <v>279246.96</v>
      </c>
    </row>
    <row r="41" spans="1:68" ht="15.75" customHeight="1">
      <c r="A41" s="3">
        <v>30</v>
      </c>
      <c r="B41" s="32" t="s">
        <v>19</v>
      </c>
      <c r="C41" s="46">
        <v>3202.3</v>
      </c>
      <c r="D41" s="46">
        <v>0</v>
      </c>
      <c r="E41" s="3">
        <f t="shared" si="0"/>
        <v>3202.3</v>
      </c>
      <c r="F41" s="52">
        <v>3.32</v>
      </c>
      <c r="G41" s="52">
        <v>8.52</v>
      </c>
      <c r="H41" s="41">
        <f t="shared" si="1"/>
        <v>11.84</v>
      </c>
      <c r="I41" s="7">
        <f t="shared" si="4"/>
        <v>37915.232</v>
      </c>
      <c r="J41" s="6">
        <f t="shared" si="15"/>
        <v>227491.39200000002</v>
      </c>
      <c r="K41" s="41">
        <v>12.33</v>
      </c>
      <c r="L41" s="7">
        <f t="shared" si="2"/>
        <v>39484.359000000004</v>
      </c>
      <c r="M41" s="6">
        <f t="shared" si="5"/>
        <v>236906.15400000004</v>
      </c>
      <c r="N41" s="40">
        <f t="shared" si="3"/>
        <v>464397.5460000001</v>
      </c>
      <c r="O41" s="33"/>
      <c r="P41" s="5">
        <f t="shared" si="6"/>
        <v>464397.5460000001</v>
      </c>
      <c r="Q41" s="43">
        <f t="shared" si="7"/>
        <v>0</v>
      </c>
      <c r="R41" s="55"/>
      <c r="S41" s="95">
        <f t="shared" si="8"/>
        <v>464397.5460000001</v>
      </c>
      <c r="T41" s="7">
        <f t="shared" si="9"/>
        <v>0</v>
      </c>
      <c r="U41" s="1">
        <v>0</v>
      </c>
      <c r="V41" s="1">
        <v>38825.2</v>
      </c>
      <c r="W41" s="61">
        <v>0</v>
      </c>
      <c r="X41" s="2">
        <v>465902.37</v>
      </c>
      <c r="Y41" s="1">
        <v>0</v>
      </c>
      <c r="Z41" s="119">
        <v>69605.27</v>
      </c>
      <c r="AA41" s="1">
        <v>0</v>
      </c>
      <c r="AB41" s="1">
        <v>67309.32</v>
      </c>
      <c r="AC41" s="1">
        <v>0</v>
      </c>
      <c r="AD41" s="1">
        <v>39485.12</v>
      </c>
      <c r="AE41" s="119">
        <v>0</v>
      </c>
      <c r="AF41" s="1">
        <v>48791.18</v>
      </c>
      <c r="AG41" s="1">
        <v>0</v>
      </c>
      <c r="AH41" s="1">
        <v>20221.34</v>
      </c>
      <c r="AI41" s="1">
        <v>0</v>
      </c>
      <c r="AJ41" s="1">
        <v>27755.22</v>
      </c>
      <c r="AK41" s="1">
        <v>0</v>
      </c>
      <c r="AL41" s="1">
        <v>21590.21</v>
      </c>
      <c r="AM41" s="3">
        <v>0</v>
      </c>
      <c r="AN41" s="3">
        <v>20304.15</v>
      </c>
      <c r="AO41" s="1">
        <v>0</v>
      </c>
      <c r="AP41" s="1">
        <v>22263.78</v>
      </c>
      <c r="AQ41" s="1">
        <v>0</v>
      </c>
      <c r="AR41" s="1">
        <v>41890.48</v>
      </c>
      <c r="AS41" s="1">
        <v>0</v>
      </c>
      <c r="AT41" s="1">
        <v>22351.15</v>
      </c>
      <c r="AU41" s="1">
        <v>0</v>
      </c>
      <c r="AV41" s="1">
        <v>18679.94</v>
      </c>
      <c r="AW41" s="7">
        <f t="shared" si="10"/>
        <v>0</v>
      </c>
      <c r="AX41" s="7">
        <f t="shared" si="11"/>
        <v>420247.1600000001</v>
      </c>
      <c r="AY41" s="7">
        <f t="shared" si="12"/>
        <v>420247.1600000001</v>
      </c>
      <c r="AZ41" s="7"/>
      <c r="BA41" s="7"/>
      <c r="BB41" s="7"/>
      <c r="BC41" s="102">
        <f t="shared" si="13"/>
        <v>44150.386</v>
      </c>
      <c r="BD41" s="3"/>
      <c r="BE41" s="3">
        <v>10823</v>
      </c>
      <c r="BF41" s="3">
        <v>78866.77</v>
      </c>
      <c r="BG41" s="128">
        <f t="shared" si="14"/>
        <v>-23893.384000000005</v>
      </c>
      <c r="BH41" s="128">
        <v>0</v>
      </c>
      <c r="BI41" s="3">
        <v>154703.63</v>
      </c>
      <c r="BJ41" s="3">
        <v>207037.32</v>
      </c>
      <c r="BK41" s="179">
        <v>0</v>
      </c>
      <c r="BL41" s="3">
        <f>2622+3821</f>
        <v>6443</v>
      </c>
      <c r="BM41" s="3">
        <f>3016.92+25609.29</f>
        <v>28626.21</v>
      </c>
      <c r="BN41" s="3"/>
      <c r="BO41" s="180">
        <v>5387.62</v>
      </c>
      <c r="BP41" s="3">
        <v>221913.71</v>
      </c>
    </row>
    <row r="42" spans="1:68" ht="15.75" customHeight="1">
      <c r="A42" s="3">
        <v>31</v>
      </c>
      <c r="B42" s="32" t="s">
        <v>20</v>
      </c>
      <c r="C42" s="46">
        <v>3180.3</v>
      </c>
      <c r="D42" s="46">
        <v>0</v>
      </c>
      <c r="E42" s="3">
        <f t="shared" si="0"/>
        <v>3180.3</v>
      </c>
      <c r="F42" s="52">
        <v>3.32</v>
      </c>
      <c r="G42" s="52">
        <v>8.11</v>
      </c>
      <c r="H42" s="41">
        <f t="shared" si="1"/>
        <v>11.43</v>
      </c>
      <c r="I42" s="7">
        <f t="shared" si="4"/>
        <v>36350.829</v>
      </c>
      <c r="J42" s="6">
        <f t="shared" si="15"/>
        <v>218104.974</v>
      </c>
      <c r="K42" s="41">
        <v>11.45</v>
      </c>
      <c r="L42" s="7">
        <f t="shared" si="2"/>
        <v>36414.435</v>
      </c>
      <c r="M42" s="6">
        <f t="shared" si="5"/>
        <v>218486.61</v>
      </c>
      <c r="N42" s="40">
        <f t="shared" si="3"/>
        <v>436591.584</v>
      </c>
      <c r="O42" s="33"/>
      <c r="P42" s="5">
        <f t="shared" si="6"/>
        <v>436591.584</v>
      </c>
      <c r="Q42" s="43">
        <f t="shared" si="7"/>
        <v>0</v>
      </c>
      <c r="R42" s="55"/>
      <c r="S42" s="95">
        <f t="shared" si="8"/>
        <v>436591.584</v>
      </c>
      <c r="T42" s="7">
        <f>S42-P42</f>
        <v>0</v>
      </c>
      <c r="U42" s="1">
        <v>0</v>
      </c>
      <c r="V42" s="1">
        <v>37223.25</v>
      </c>
      <c r="W42" s="61">
        <v>0</v>
      </c>
      <c r="X42" s="2">
        <v>446678.99</v>
      </c>
      <c r="Y42" s="1">
        <v>0</v>
      </c>
      <c r="Z42" s="119">
        <v>67634.28</v>
      </c>
      <c r="AA42" s="1">
        <v>0</v>
      </c>
      <c r="AB42" s="1">
        <v>25314.97</v>
      </c>
      <c r="AC42" s="1">
        <v>0</v>
      </c>
      <c r="AD42" s="1">
        <v>28365.7</v>
      </c>
      <c r="AE42" s="119">
        <v>0</v>
      </c>
      <c r="AF42" s="1">
        <v>26567.82</v>
      </c>
      <c r="AG42" s="1">
        <v>0</v>
      </c>
      <c r="AH42" s="1">
        <v>23810.57</v>
      </c>
      <c r="AI42" s="1">
        <v>0</v>
      </c>
      <c r="AJ42" s="1">
        <v>25482.81</v>
      </c>
      <c r="AK42" s="1">
        <v>0</v>
      </c>
      <c r="AL42" s="1">
        <v>53517.33</v>
      </c>
      <c r="AM42" s="3">
        <v>0</v>
      </c>
      <c r="AN42" s="3">
        <v>44004.75</v>
      </c>
      <c r="AO42" s="1">
        <v>0</v>
      </c>
      <c r="AP42" s="1">
        <v>36301.31</v>
      </c>
      <c r="AQ42" s="1">
        <v>0</v>
      </c>
      <c r="AR42" s="1">
        <v>85218.65</v>
      </c>
      <c r="AS42" s="1">
        <v>0</v>
      </c>
      <c r="AT42" s="1">
        <v>19969.27</v>
      </c>
      <c r="AU42" s="1">
        <v>0</v>
      </c>
      <c r="AV42" s="1">
        <v>18804.81</v>
      </c>
      <c r="AW42" s="7">
        <f t="shared" si="10"/>
        <v>0</v>
      </c>
      <c r="AX42" s="7">
        <f t="shared" si="11"/>
        <v>454992.26999999996</v>
      </c>
      <c r="AY42" s="7">
        <f t="shared" si="12"/>
        <v>454992.26999999996</v>
      </c>
      <c r="AZ42" s="7"/>
      <c r="BA42" s="7"/>
      <c r="BB42" s="7"/>
      <c r="BC42" s="102">
        <f t="shared" si="13"/>
        <v>-18400.685999999987</v>
      </c>
      <c r="BD42" s="3"/>
      <c r="BE42" s="3">
        <v>5867</v>
      </c>
      <c r="BF42" s="3">
        <v>92658.31</v>
      </c>
      <c r="BG42" s="128">
        <f t="shared" si="14"/>
        <v>-105191.99599999998</v>
      </c>
      <c r="BH42" s="128">
        <v>0</v>
      </c>
      <c r="BI42" s="3">
        <v>234306.66</v>
      </c>
      <c r="BJ42" s="3">
        <v>423704.25</v>
      </c>
      <c r="BK42" s="179">
        <v>0</v>
      </c>
      <c r="BL42" s="3"/>
      <c r="BM42" s="3">
        <v>4653.28</v>
      </c>
      <c r="BN42" s="3"/>
      <c r="BO42" s="180">
        <v>8159.84</v>
      </c>
      <c r="BP42" s="3">
        <v>486540.18</v>
      </c>
    </row>
    <row r="43" spans="1:68" ht="15.75">
      <c r="A43" s="3">
        <v>32</v>
      </c>
      <c r="B43" s="25" t="s">
        <v>21</v>
      </c>
      <c r="C43" s="46">
        <v>1991.9</v>
      </c>
      <c r="D43" s="46">
        <v>43.3</v>
      </c>
      <c r="E43" s="3">
        <f t="shared" si="0"/>
        <v>2035.2</v>
      </c>
      <c r="F43" s="52">
        <v>3.32</v>
      </c>
      <c r="G43" s="52">
        <v>8.3</v>
      </c>
      <c r="H43" s="52">
        <f t="shared" si="1"/>
        <v>11.620000000000001</v>
      </c>
      <c r="I43" s="7">
        <f t="shared" si="4"/>
        <v>23649.024</v>
      </c>
      <c r="J43" s="6">
        <f t="shared" si="15"/>
        <v>141894.144</v>
      </c>
      <c r="K43" s="52">
        <v>11.99</v>
      </c>
      <c r="L43" s="7">
        <f t="shared" si="2"/>
        <v>24402.048000000003</v>
      </c>
      <c r="M43" s="6">
        <f t="shared" si="5"/>
        <v>146412.288</v>
      </c>
      <c r="N43" s="40">
        <f t="shared" si="3"/>
        <v>288306.43200000003</v>
      </c>
      <c r="O43" s="26"/>
      <c r="P43" s="5">
        <f t="shared" si="6"/>
        <v>288306.43200000003</v>
      </c>
      <c r="Q43" s="43">
        <f t="shared" si="7"/>
        <v>0</v>
      </c>
      <c r="R43" s="55"/>
      <c r="S43" s="95">
        <f t="shared" si="8"/>
        <v>288306.43200000003</v>
      </c>
      <c r="T43" s="7">
        <f t="shared" si="9"/>
        <v>0</v>
      </c>
      <c r="U43" s="1">
        <v>14633.66</v>
      </c>
      <c r="V43" s="1">
        <v>9582.94</v>
      </c>
      <c r="W43" s="61">
        <v>175603.97</v>
      </c>
      <c r="X43" s="2">
        <v>114995.23</v>
      </c>
      <c r="Y43" s="1">
        <v>32280.77</v>
      </c>
      <c r="Z43" s="119">
        <v>4471.08</v>
      </c>
      <c r="AA43" s="1">
        <v>5392.22</v>
      </c>
      <c r="AB43" s="1">
        <v>4471.08</v>
      </c>
      <c r="AC43" s="1">
        <v>10585.02</v>
      </c>
      <c r="AD43" s="1">
        <v>6019.7</v>
      </c>
      <c r="AE43" s="119">
        <v>9316.63</v>
      </c>
      <c r="AF43" s="1">
        <v>10319.08</v>
      </c>
      <c r="AG43" s="1">
        <v>6203.76</v>
      </c>
      <c r="AH43" s="1">
        <v>5777.04</v>
      </c>
      <c r="AI43" s="1">
        <v>5392.22</v>
      </c>
      <c r="AJ43" s="1">
        <v>13819.8</v>
      </c>
      <c r="AK43" s="1">
        <v>5534.66</v>
      </c>
      <c r="AL43" s="1">
        <v>5305.35</v>
      </c>
      <c r="AM43" s="3">
        <v>8847.9</v>
      </c>
      <c r="AN43" s="3">
        <v>4674.56</v>
      </c>
      <c r="AO43" s="1">
        <v>5850.34</v>
      </c>
      <c r="AP43" s="1">
        <v>8924.99</v>
      </c>
      <c r="AQ43" s="1">
        <v>7775.87</v>
      </c>
      <c r="AR43" s="1">
        <v>8926.96</v>
      </c>
      <c r="AS43" s="1">
        <v>16422.88</v>
      </c>
      <c r="AT43" s="1">
        <v>6007.75</v>
      </c>
      <c r="AU43" s="1">
        <v>166047.85</v>
      </c>
      <c r="AV43" s="1">
        <v>4674.56</v>
      </c>
      <c r="AW43" s="7">
        <f t="shared" si="10"/>
        <v>279650.12</v>
      </c>
      <c r="AX43" s="7">
        <f t="shared" si="11"/>
        <v>83391.94999999998</v>
      </c>
      <c r="AY43" s="7">
        <f t="shared" si="12"/>
        <v>363042.06999999995</v>
      </c>
      <c r="AZ43" s="7"/>
      <c r="BA43" s="7"/>
      <c r="BB43" s="7"/>
      <c r="BC43" s="102">
        <f t="shared" si="13"/>
        <v>-74735.63799999992</v>
      </c>
      <c r="BD43" s="3">
        <v>1663.15</v>
      </c>
      <c r="BE43" s="3">
        <v>5867</v>
      </c>
      <c r="BF43" s="3">
        <v>-15326.3</v>
      </c>
      <c r="BG43" s="128">
        <f t="shared" si="14"/>
        <v>-51879.18799999992</v>
      </c>
      <c r="BH43" s="128">
        <v>0</v>
      </c>
      <c r="BI43" s="3">
        <v>141070.82</v>
      </c>
      <c r="BJ43" s="3">
        <v>87673.6</v>
      </c>
      <c r="BK43" s="179">
        <v>0</v>
      </c>
      <c r="BL43" s="3">
        <v>1813</v>
      </c>
      <c r="BM43" s="3">
        <f>450+37850+980</f>
        <v>39280</v>
      </c>
      <c r="BN43" s="3"/>
      <c r="BO43" s="180">
        <v>4897.18</v>
      </c>
      <c r="BP43" s="3">
        <v>93217.1</v>
      </c>
    </row>
    <row r="44" spans="1:68" ht="15.75">
      <c r="A44" s="3">
        <v>33</v>
      </c>
      <c r="B44" s="25" t="s">
        <v>22</v>
      </c>
      <c r="C44" s="46">
        <v>2175.1</v>
      </c>
      <c r="D44" s="46">
        <v>635.5</v>
      </c>
      <c r="E44" s="3">
        <f t="shared" si="0"/>
        <v>2810.6</v>
      </c>
      <c r="F44" s="52">
        <v>3.32</v>
      </c>
      <c r="G44" s="52">
        <v>8.2</v>
      </c>
      <c r="H44" s="52">
        <f t="shared" si="1"/>
        <v>11.52</v>
      </c>
      <c r="I44" s="7">
        <f t="shared" si="4"/>
        <v>32378.111999999997</v>
      </c>
      <c r="J44" s="6">
        <f t="shared" si="15"/>
        <v>194268.672</v>
      </c>
      <c r="K44" s="52">
        <v>12</v>
      </c>
      <c r="L44" s="7">
        <f t="shared" si="2"/>
        <v>33727.2</v>
      </c>
      <c r="M44" s="6">
        <f t="shared" si="5"/>
        <v>202363.19999999998</v>
      </c>
      <c r="N44" s="40">
        <f t="shared" si="3"/>
        <v>396631.872</v>
      </c>
      <c r="O44" s="26"/>
      <c r="P44" s="5">
        <f t="shared" si="6"/>
        <v>396631.872</v>
      </c>
      <c r="Q44" s="43">
        <f t="shared" si="7"/>
        <v>0</v>
      </c>
      <c r="R44" s="55"/>
      <c r="S44" s="95">
        <f t="shared" si="8"/>
        <v>396631.872</v>
      </c>
      <c r="T44" s="7">
        <f t="shared" si="9"/>
        <v>0</v>
      </c>
      <c r="U44" s="1">
        <v>19803.64</v>
      </c>
      <c r="V44" s="1">
        <v>13351.55</v>
      </c>
      <c r="W44" s="61">
        <v>237643.69</v>
      </c>
      <c r="X44" s="2">
        <v>160218.55</v>
      </c>
      <c r="Y44" s="1">
        <v>15396.49</v>
      </c>
      <c r="Z44" s="119">
        <v>13397.83</v>
      </c>
      <c r="AA44" s="1">
        <v>13082.89</v>
      </c>
      <c r="AB44" s="1">
        <v>28567.83</v>
      </c>
      <c r="AC44" s="1">
        <v>7708.47</v>
      </c>
      <c r="AD44" s="1">
        <v>14300.18</v>
      </c>
      <c r="AE44" s="119">
        <v>10417.64</v>
      </c>
      <c r="AF44" s="1">
        <v>11376.5</v>
      </c>
      <c r="AG44" s="1">
        <v>8553.47</v>
      </c>
      <c r="AH44" s="1">
        <v>19350.44</v>
      </c>
      <c r="AI44" s="1">
        <v>7442.53</v>
      </c>
      <c r="AJ44" s="1">
        <v>25355.77</v>
      </c>
      <c r="AK44" s="1">
        <v>9436.56</v>
      </c>
      <c r="AL44" s="1">
        <v>6384.44</v>
      </c>
      <c r="AM44" s="3">
        <v>15928.8</v>
      </c>
      <c r="AN44" s="3">
        <v>13439.25</v>
      </c>
      <c r="AO44" s="1">
        <v>25194.03</v>
      </c>
      <c r="AP44" s="1">
        <v>10869.1</v>
      </c>
      <c r="AQ44" s="1">
        <v>27710.25</v>
      </c>
      <c r="AR44" s="1">
        <v>12878.21</v>
      </c>
      <c r="AS44" s="1">
        <v>18678.1</v>
      </c>
      <c r="AT44" s="1">
        <v>30870.47</v>
      </c>
      <c r="AU44" s="1">
        <v>10700.54</v>
      </c>
      <c r="AV44" s="1">
        <v>18261.12</v>
      </c>
      <c r="AW44" s="7">
        <f t="shared" si="10"/>
        <v>170249.77000000002</v>
      </c>
      <c r="AX44" s="7">
        <f t="shared" si="11"/>
        <v>205051.13999999998</v>
      </c>
      <c r="AY44" s="7">
        <f t="shared" si="12"/>
        <v>375300.91000000003</v>
      </c>
      <c r="AZ44" s="7"/>
      <c r="BA44" s="7"/>
      <c r="BB44" s="7"/>
      <c r="BC44" s="102">
        <f t="shared" si="13"/>
        <v>21330.96199999994</v>
      </c>
      <c r="BD44" s="3"/>
      <c r="BE44" s="3">
        <v>2408</v>
      </c>
      <c r="BF44" s="3">
        <v>-134382.34</v>
      </c>
      <c r="BG44" s="128">
        <f t="shared" si="14"/>
        <v>158121.30199999994</v>
      </c>
      <c r="BH44" s="128">
        <v>0</v>
      </c>
      <c r="BI44" s="3">
        <v>136757.8</v>
      </c>
      <c r="BJ44" s="3">
        <v>1043337.61</v>
      </c>
      <c r="BK44" s="179">
        <v>0</v>
      </c>
      <c r="BL44" s="3">
        <v>150</v>
      </c>
      <c r="BM44" s="3"/>
      <c r="BN44" s="3"/>
      <c r="BO44" s="180">
        <v>4762.65</v>
      </c>
      <c r="BP44" s="3">
        <v>1148809.59</v>
      </c>
    </row>
    <row r="45" spans="1:68" ht="15.75">
      <c r="A45" s="3">
        <v>34</v>
      </c>
      <c r="B45" s="25" t="s">
        <v>23</v>
      </c>
      <c r="C45" s="46">
        <v>2363.3</v>
      </c>
      <c r="D45" s="46">
        <v>175.3</v>
      </c>
      <c r="E45" s="3">
        <f t="shared" si="0"/>
        <v>2538.6000000000004</v>
      </c>
      <c r="F45" s="52">
        <v>3.32</v>
      </c>
      <c r="G45" s="52">
        <v>8.2</v>
      </c>
      <c r="H45" s="52">
        <f t="shared" si="1"/>
        <v>11.52</v>
      </c>
      <c r="I45" s="7">
        <f t="shared" si="4"/>
        <v>29244.672000000002</v>
      </c>
      <c r="J45" s="6">
        <f t="shared" si="15"/>
        <v>175468.032</v>
      </c>
      <c r="K45" s="52">
        <v>11.97</v>
      </c>
      <c r="L45" s="7">
        <f t="shared" si="2"/>
        <v>30387.042000000005</v>
      </c>
      <c r="M45" s="6">
        <f t="shared" si="5"/>
        <v>182322.25200000004</v>
      </c>
      <c r="N45" s="40">
        <f t="shared" si="3"/>
        <v>357790.28400000004</v>
      </c>
      <c r="O45" s="26">
        <v>-156171.32</v>
      </c>
      <c r="P45" s="5">
        <f t="shared" si="6"/>
        <v>201618.96400000004</v>
      </c>
      <c r="Q45" s="43">
        <f t="shared" si="7"/>
        <v>-0.436488431865858</v>
      </c>
      <c r="R45" s="55"/>
      <c r="S45" s="95">
        <f t="shared" si="8"/>
        <v>201618.96400000004</v>
      </c>
      <c r="T45" s="7">
        <f t="shared" si="9"/>
        <v>0</v>
      </c>
      <c r="U45" s="1">
        <v>9820.72</v>
      </c>
      <c r="V45" s="1">
        <v>7111.55</v>
      </c>
      <c r="W45" s="61">
        <v>117848.58</v>
      </c>
      <c r="X45" s="2">
        <v>85338.63</v>
      </c>
      <c r="Y45" s="1">
        <v>13631.2</v>
      </c>
      <c r="Z45" s="1">
        <v>18154.23</v>
      </c>
      <c r="AA45" s="1">
        <v>19425.69</v>
      </c>
      <c r="AB45" s="1">
        <v>14582.04</v>
      </c>
      <c r="AC45" s="1">
        <v>10026.14</v>
      </c>
      <c r="AD45" s="1">
        <v>9699.46</v>
      </c>
      <c r="AE45" s="1">
        <v>14958.49</v>
      </c>
      <c r="AF45" s="1">
        <v>10236.15</v>
      </c>
      <c r="AG45" s="1">
        <v>9167.51</v>
      </c>
      <c r="AH45" s="1">
        <v>6822.84</v>
      </c>
      <c r="AI45" s="1">
        <v>6636.13</v>
      </c>
      <c r="AJ45" s="1">
        <v>63415.77</v>
      </c>
      <c r="AK45" s="1">
        <v>30065.72</v>
      </c>
      <c r="AL45" s="1">
        <v>18485.86</v>
      </c>
      <c r="AM45" s="3">
        <v>20202.82</v>
      </c>
      <c r="AN45" s="3">
        <v>6632.22</v>
      </c>
      <c r="AO45" s="1">
        <v>11561.04</v>
      </c>
      <c r="AP45" s="1">
        <v>6431.71</v>
      </c>
      <c r="AQ45" s="1">
        <v>10254.17</v>
      </c>
      <c r="AR45" s="1">
        <v>7282.65</v>
      </c>
      <c r="AS45" s="1">
        <v>37590.68</v>
      </c>
      <c r="AT45" s="1">
        <v>6586.83</v>
      </c>
      <c r="AU45" s="1">
        <v>30076.42</v>
      </c>
      <c r="AV45" s="1">
        <v>15437.59</v>
      </c>
      <c r="AW45" s="7">
        <f t="shared" si="10"/>
        <v>213596.01</v>
      </c>
      <c r="AX45" s="7">
        <f t="shared" si="11"/>
        <v>183767.34999999995</v>
      </c>
      <c r="AY45" s="7">
        <f t="shared" si="12"/>
        <v>397363.36</v>
      </c>
      <c r="AZ45" s="7">
        <f>77+3520+1420</f>
        <v>5017</v>
      </c>
      <c r="BA45" s="7"/>
      <c r="BB45" s="7"/>
      <c r="BC45" s="102">
        <f t="shared" si="13"/>
        <v>-200761.39599999995</v>
      </c>
      <c r="BD45" s="3"/>
      <c r="BE45" s="3">
        <v>2408</v>
      </c>
      <c r="BF45" s="3">
        <v>13307.49</v>
      </c>
      <c r="BG45" s="128">
        <f t="shared" si="14"/>
        <v>-211660.88599999994</v>
      </c>
      <c r="BH45" s="128">
        <v>0</v>
      </c>
      <c r="BI45" s="3">
        <v>-156171.32</v>
      </c>
      <c r="BJ45" s="3">
        <v>713928.81</v>
      </c>
      <c r="BK45" s="179">
        <v>0</v>
      </c>
      <c r="BL45" s="3"/>
      <c r="BM45" s="3"/>
      <c r="BN45" s="3"/>
      <c r="BO45" s="3">
        <v>0</v>
      </c>
      <c r="BP45" s="3">
        <v>855150.68</v>
      </c>
    </row>
    <row r="46" spans="1:68" ht="15.75">
      <c r="A46" s="3">
        <v>35</v>
      </c>
      <c r="B46" s="25" t="s">
        <v>24</v>
      </c>
      <c r="C46" s="46">
        <v>3209.5</v>
      </c>
      <c r="D46" s="46">
        <v>157</v>
      </c>
      <c r="E46" s="3">
        <f t="shared" si="0"/>
        <v>3366.5</v>
      </c>
      <c r="F46" s="52">
        <v>3.32</v>
      </c>
      <c r="G46" s="52">
        <v>8.3</v>
      </c>
      <c r="H46" s="52">
        <f t="shared" si="1"/>
        <v>11.620000000000001</v>
      </c>
      <c r="I46" s="7">
        <f t="shared" si="4"/>
        <v>39118.73</v>
      </c>
      <c r="J46" s="6">
        <f t="shared" si="15"/>
        <v>234712.38</v>
      </c>
      <c r="K46" s="52">
        <v>11.99</v>
      </c>
      <c r="L46" s="7">
        <f t="shared" si="2"/>
        <v>40364.335</v>
      </c>
      <c r="M46" s="6">
        <f t="shared" si="5"/>
        <v>242186.01</v>
      </c>
      <c r="N46" s="40">
        <f t="shared" si="3"/>
        <v>476898.39</v>
      </c>
      <c r="O46" s="26"/>
      <c r="P46" s="5">
        <f t="shared" si="6"/>
        <v>476898.39</v>
      </c>
      <c r="Q46" s="43">
        <f t="shared" si="7"/>
        <v>0</v>
      </c>
      <c r="R46" s="55"/>
      <c r="S46" s="95">
        <f t="shared" si="8"/>
        <v>476898.39</v>
      </c>
      <c r="T46" s="7">
        <f t="shared" si="9"/>
        <v>0</v>
      </c>
      <c r="U46" s="1">
        <v>24206.09</v>
      </c>
      <c r="V46" s="1">
        <v>15851.49</v>
      </c>
      <c r="W46" s="61">
        <v>290473.06</v>
      </c>
      <c r="X46" s="2">
        <v>190217.89</v>
      </c>
      <c r="Y46" s="1">
        <v>9382.08</v>
      </c>
      <c r="Z46" s="119">
        <v>14178.39</v>
      </c>
      <c r="AA46" s="1">
        <v>8927.59</v>
      </c>
      <c r="AB46" s="1">
        <v>13971.05</v>
      </c>
      <c r="AC46" s="1">
        <v>24352.28</v>
      </c>
      <c r="AD46" s="1">
        <v>12353.25</v>
      </c>
      <c r="AE46" s="119">
        <v>9716.66</v>
      </c>
      <c r="AF46" s="1">
        <v>7108.38</v>
      </c>
      <c r="AG46" s="1">
        <v>10038.53</v>
      </c>
      <c r="AH46" s="1">
        <v>23639.2</v>
      </c>
      <c r="AI46" s="1">
        <v>134519.85</v>
      </c>
      <c r="AJ46" s="1">
        <v>13779.37</v>
      </c>
      <c r="AK46" s="1">
        <v>14266.21</v>
      </c>
      <c r="AL46" s="1">
        <v>8489.63</v>
      </c>
      <c r="AM46" s="3">
        <v>29663.69</v>
      </c>
      <c r="AN46" s="3">
        <v>16793.99</v>
      </c>
      <c r="AO46" s="1">
        <v>23178.06</v>
      </c>
      <c r="AP46" s="1">
        <v>7445.27</v>
      </c>
      <c r="AQ46" s="1">
        <v>10536.73</v>
      </c>
      <c r="AR46" s="1">
        <v>10171.53</v>
      </c>
      <c r="AS46" s="1">
        <v>9163.41</v>
      </c>
      <c r="AT46" s="1">
        <v>17259.24</v>
      </c>
      <c r="AU46" s="1">
        <v>11413.44</v>
      </c>
      <c r="AV46" s="1">
        <v>7445.27</v>
      </c>
      <c r="AW46" s="7">
        <f t="shared" si="10"/>
        <v>295158.52999999997</v>
      </c>
      <c r="AX46" s="7">
        <f t="shared" si="11"/>
        <v>152634.57</v>
      </c>
      <c r="AY46" s="7">
        <f t="shared" si="12"/>
        <v>447793.1</v>
      </c>
      <c r="AZ46" s="7"/>
      <c r="BA46" s="7"/>
      <c r="BB46" s="7"/>
      <c r="BC46" s="102">
        <f t="shared" si="13"/>
        <v>29105.290000000037</v>
      </c>
      <c r="BD46" s="3"/>
      <c r="BE46" s="3">
        <v>4128</v>
      </c>
      <c r="BF46" s="3">
        <v>5603.4</v>
      </c>
      <c r="BG46" s="128">
        <f t="shared" si="14"/>
        <v>27629.890000000036</v>
      </c>
      <c r="BH46" s="128">
        <v>0</v>
      </c>
      <c r="BI46" s="3">
        <v>255472.56</v>
      </c>
      <c r="BJ46" s="3">
        <v>126341.79</v>
      </c>
      <c r="BK46" s="179">
        <v>28104.67</v>
      </c>
      <c r="BL46" s="3">
        <v>569</v>
      </c>
      <c r="BM46" s="3"/>
      <c r="BN46" s="3"/>
      <c r="BO46" s="180">
        <v>8896.95</v>
      </c>
      <c r="BP46" s="3">
        <v>127212.82</v>
      </c>
    </row>
    <row r="47" spans="1:68" ht="15.75">
      <c r="A47" s="3">
        <v>36</v>
      </c>
      <c r="B47" s="25" t="s">
        <v>25</v>
      </c>
      <c r="C47" s="46">
        <v>839</v>
      </c>
      <c r="D47" s="46">
        <v>0</v>
      </c>
      <c r="E47" s="3">
        <f t="shared" si="0"/>
        <v>839</v>
      </c>
      <c r="F47" s="52">
        <v>3.32</v>
      </c>
      <c r="G47" s="52">
        <v>8.75</v>
      </c>
      <c r="H47" s="52">
        <f t="shared" si="1"/>
        <v>12.07</v>
      </c>
      <c r="I47" s="7">
        <f t="shared" si="4"/>
        <v>10126.73</v>
      </c>
      <c r="J47" s="6">
        <f t="shared" si="15"/>
        <v>60760.38</v>
      </c>
      <c r="K47" s="52">
        <v>12.43</v>
      </c>
      <c r="L47" s="7">
        <f t="shared" si="2"/>
        <v>10428.77</v>
      </c>
      <c r="M47" s="6">
        <f t="shared" si="5"/>
        <v>62572.62</v>
      </c>
      <c r="N47" s="40">
        <f t="shared" si="3"/>
        <v>123333</v>
      </c>
      <c r="O47" s="26"/>
      <c r="P47" s="5">
        <f t="shared" si="6"/>
        <v>123333</v>
      </c>
      <c r="Q47" s="43">
        <f t="shared" si="7"/>
        <v>0</v>
      </c>
      <c r="R47" s="55"/>
      <c r="S47" s="95">
        <f t="shared" si="8"/>
        <v>123333</v>
      </c>
      <c r="T47" s="7">
        <f t="shared" si="9"/>
        <v>0</v>
      </c>
      <c r="U47" s="1">
        <v>6035.26</v>
      </c>
      <c r="V47" s="1">
        <v>4334.51</v>
      </c>
      <c r="W47" s="61">
        <v>72423.1</v>
      </c>
      <c r="X47" s="2">
        <v>52014.16</v>
      </c>
      <c r="Y47" s="1">
        <v>3478.27</v>
      </c>
      <c r="Z47" s="1">
        <v>1947.94</v>
      </c>
      <c r="AA47" s="1">
        <v>2223.35</v>
      </c>
      <c r="AB47" s="1">
        <v>2600.92</v>
      </c>
      <c r="AC47" s="1">
        <v>5427.92</v>
      </c>
      <c r="AD47" s="1">
        <v>4541.95</v>
      </c>
      <c r="AE47" s="1">
        <v>2223.35</v>
      </c>
      <c r="AF47" s="1">
        <v>23396.31</v>
      </c>
      <c r="AG47" s="1">
        <v>2223.35</v>
      </c>
      <c r="AH47" s="1">
        <v>2804.91</v>
      </c>
      <c r="AI47" s="1">
        <v>2223.35</v>
      </c>
      <c r="AJ47" s="1">
        <v>12932.23</v>
      </c>
      <c r="AK47" s="1">
        <v>3739.36</v>
      </c>
      <c r="AL47" s="1">
        <v>2283.54</v>
      </c>
      <c r="AM47" s="3">
        <v>2972.49</v>
      </c>
      <c r="AN47" s="3">
        <v>2283.54</v>
      </c>
      <c r="AO47" s="1">
        <v>2282.08</v>
      </c>
      <c r="AP47" s="1">
        <v>3365.03</v>
      </c>
      <c r="AQ47" s="1">
        <v>2822.73</v>
      </c>
      <c r="AR47" s="1">
        <v>5003.79</v>
      </c>
      <c r="AS47" s="1">
        <v>3107.61</v>
      </c>
      <c r="AT47" s="1">
        <v>2031.84</v>
      </c>
      <c r="AU47" s="1">
        <v>2282.08</v>
      </c>
      <c r="AV47" s="1">
        <v>2031.84</v>
      </c>
      <c r="AW47" s="7">
        <f t="shared" si="10"/>
        <v>35005.94</v>
      </c>
      <c r="AX47" s="7">
        <f t="shared" si="11"/>
        <v>65223.83999999999</v>
      </c>
      <c r="AY47" s="7">
        <f t="shared" si="12"/>
        <v>100229.78</v>
      </c>
      <c r="AZ47" s="7"/>
      <c r="BA47" s="7"/>
      <c r="BB47" s="7"/>
      <c r="BC47" s="102">
        <f t="shared" si="13"/>
        <v>23103.22</v>
      </c>
      <c r="BD47" s="3"/>
      <c r="BE47" s="3"/>
      <c r="BF47" s="3">
        <v>19220.21</v>
      </c>
      <c r="BG47" s="128">
        <f t="shared" si="14"/>
        <v>3883.010000000002</v>
      </c>
      <c r="BH47" s="128">
        <v>0</v>
      </c>
      <c r="BI47" s="3">
        <v>18453.18</v>
      </c>
      <c r="BJ47" s="3">
        <v>196860.44</v>
      </c>
      <c r="BK47" s="179">
        <v>0</v>
      </c>
      <c r="BL47" s="3"/>
      <c r="BM47" s="3"/>
      <c r="BN47" s="3"/>
      <c r="BO47" s="3">
        <v>642.64</v>
      </c>
      <c r="BP47" s="3">
        <v>221349.96</v>
      </c>
    </row>
    <row r="48" spans="1:68" ht="15.75">
      <c r="A48" s="3">
        <v>37</v>
      </c>
      <c r="B48" s="25" t="s">
        <v>26</v>
      </c>
      <c r="C48" s="46">
        <v>2003.8</v>
      </c>
      <c r="D48" s="46">
        <v>0</v>
      </c>
      <c r="E48" s="3">
        <f t="shared" si="0"/>
        <v>2003.8</v>
      </c>
      <c r="F48" s="52">
        <v>3.32</v>
      </c>
      <c r="G48" s="52">
        <v>8.3</v>
      </c>
      <c r="H48" s="52">
        <f t="shared" si="1"/>
        <v>11.620000000000001</v>
      </c>
      <c r="I48" s="7">
        <f t="shared" si="4"/>
        <v>23284.156000000003</v>
      </c>
      <c r="J48" s="6">
        <f t="shared" si="15"/>
        <v>139704.93600000002</v>
      </c>
      <c r="K48" s="52">
        <v>11.99</v>
      </c>
      <c r="L48" s="7">
        <f t="shared" si="2"/>
        <v>24025.561999999998</v>
      </c>
      <c r="M48" s="6">
        <f t="shared" si="5"/>
        <v>144153.37199999997</v>
      </c>
      <c r="N48" s="40">
        <f t="shared" si="3"/>
        <v>283858.30799999996</v>
      </c>
      <c r="O48" s="26">
        <v>0</v>
      </c>
      <c r="P48" s="5">
        <f t="shared" si="6"/>
        <v>283858.30799999996</v>
      </c>
      <c r="Q48" s="43">
        <f t="shared" si="7"/>
        <v>0</v>
      </c>
      <c r="R48" s="55"/>
      <c r="S48" s="95">
        <f t="shared" si="8"/>
        <v>283858.30799999996</v>
      </c>
      <c r="T48" s="7">
        <f t="shared" si="9"/>
        <v>0</v>
      </c>
      <c r="U48" s="1">
        <v>14407.89</v>
      </c>
      <c r="V48" s="1">
        <v>9435.09</v>
      </c>
      <c r="W48" s="61">
        <v>172894.67</v>
      </c>
      <c r="X48" s="2">
        <v>113221.04</v>
      </c>
      <c r="Y48" s="1">
        <v>40003.13</v>
      </c>
      <c r="Z48" s="1">
        <v>7528.71</v>
      </c>
      <c r="AA48" s="1">
        <v>24986.3</v>
      </c>
      <c r="AB48" s="1">
        <v>15165.7</v>
      </c>
      <c r="AC48" s="1">
        <v>20060.3</v>
      </c>
      <c r="AD48" s="1">
        <v>8508.82</v>
      </c>
      <c r="AE48" s="1">
        <v>10150.77</v>
      </c>
      <c r="AF48" s="1">
        <v>7053.59</v>
      </c>
      <c r="AG48" s="1">
        <v>17178.73</v>
      </c>
      <c r="AH48" s="1">
        <v>6648.37</v>
      </c>
      <c r="AI48" s="1">
        <v>17560.21</v>
      </c>
      <c r="AJ48" s="1">
        <v>26314.82</v>
      </c>
      <c r="AK48" s="1">
        <v>21329.73</v>
      </c>
      <c r="AL48" s="1">
        <v>4766.35</v>
      </c>
      <c r="AM48" s="3">
        <v>14527.6</v>
      </c>
      <c r="AN48" s="3">
        <v>30076.78</v>
      </c>
      <c r="AO48" s="1">
        <v>7618.09</v>
      </c>
      <c r="AP48" s="1">
        <v>8856.48</v>
      </c>
      <c r="AQ48" s="1">
        <v>7241.54</v>
      </c>
      <c r="AR48" s="1">
        <v>6474.9</v>
      </c>
      <c r="AS48" s="1">
        <v>7412.34</v>
      </c>
      <c r="AT48" s="1">
        <v>5272.64</v>
      </c>
      <c r="AU48" s="1">
        <v>11672.83</v>
      </c>
      <c r="AV48" s="1">
        <v>11102.25</v>
      </c>
      <c r="AW48" s="7">
        <f t="shared" si="10"/>
        <v>199741.57</v>
      </c>
      <c r="AX48" s="7">
        <f t="shared" si="11"/>
        <v>137769.41</v>
      </c>
      <c r="AY48" s="7">
        <f t="shared" si="12"/>
        <v>337510.98</v>
      </c>
      <c r="AZ48" s="7"/>
      <c r="BA48" s="7">
        <f>8900.27+980</f>
        <v>9880.27</v>
      </c>
      <c r="BB48" s="7"/>
      <c r="BC48" s="102">
        <f t="shared" si="13"/>
        <v>-63532.942000000025</v>
      </c>
      <c r="BD48" s="3"/>
      <c r="BE48" s="3">
        <v>5867</v>
      </c>
      <c r="BF48" s="3">
        <v>91838.54</v>
      </c>
      <c r="BG48" s="128">
        <f t="shared" si="14"/>
        <v>-149504.48200000002</v>
      </c>
      <c r="BH48" s="128">
        <v>0</v>
      </c>
      <c r="BI48" s="3">
        <v>27051.57</v>
      </c>
      <c r="BJ48" s="3">
        <v>172437.09</v>
      </c>
      <c r="BK48" s="179">
        <v>0</v>
      </c>
      <c r="BL48" s="3"/>
      <c r="BM48" s="3"/>
      <c r="BN48" s="3">
        <v>26109.49</v>
      </c>
      <c r="BO48" s="3">
        <v>942.08</v>
      </c>
      <c r="BP48" s="3">
        <v>198981.92</v>
      </c>
    </row>
    <row r="49" spans="1:68" ht="15.75">
      <c r="A49" s="3">
        <v>38</v>
      </c>
      <c r="B49" s="32" t="s">
        <v>27</v>
      </c>
      <c r="C49" s="46">
        <v>528.8</v>
      </c>
      <c r="D49" s="46">
        <v>0</v>
      </c>
      <c r="E49" s="3">
        <f t="shared" si="0"/>
        <v>528.8</v>
      </c>
      <c r="F49" s="52">
        <v>3.32</v>
      </c>
      <c r="G49" s="52">
        <v>7.98</v>
      </c>
      <c r="H49" s="41">
        <f t="shared" si="1"/>
        <v>11.3</v>
      </c>
      <c r="I49" s="7">
        <f t="shared" si="4"/>
        <v>5975.44</v>
      </c>
      <c r="J49" s="6">
        <f t="shared" si="15"/>
        <v>35852.64</v>
      </c>
      <c r="K49" s="41">
        <v>11.16</v>
      </c>
      <c r="L49" s="7">
        <f t="shared" si="2"/>
        <v>5901.407999999999</v>
      </c>
      <c r="M49" s="6">
        <f t="shared" si="5"/>
        <v>35408.448</v>
      </c>
      <c r="N49" s="40">
        <f t="shared" si="3"/>
        <v>71261.08799999999</v>
      </c>
      <c r="O49" s="33"/>
      <c r="P49" s="5">
        <f t="shared" si="6"/>
        <v>71261.08799999999</v>
      </c>
      <c r="Q49" s="43">
        <f t="shared" si="7"/>
        <v>0</v>
      </c>
      <c r="R49" s="55"/>
      <c r="S49" s="95">
        <f t="shared" si="8"/>
        <v>71261.08799999999</v>
      </c>
      <c r="T49" s="7">
        <f t="shared" si="9"/>
        <v>0</v>
      </c>
      <c r="U49" s="1">
        <v>0</v>
      </c>
      <c r="V49" s="1">
        <v>6118.85</v>
      </c>
      <c r="W49" s="61">
        <v>0</v>
      </c>
      <c r="X49" s="2">
        <v>73426.21</v>
      </c>
      <c r="Y49" s="1">
        <v>0</v>
      </c>
      <c r="Z49" s="1">
        <v>3291.91</v>
      </c>
      <c r="AA49" s="1">
        <v>0</v>
      </c>
      <c r="AB49" s="1">
        <v>1293.42</v>
      </c>
      <c r="AC49" s="1">
        <v>0</v>
      </c>
      <c r="AD49" s="1">
        <v>1293.42</v>
      </c>
      <c r="AE49" s="1">
        <v>0</v>
      </c>
      <c r="AF49" s="1">
        <v>16500.76</v>
      </c>
      <c r="AG49" s="1">
        <v>0</v>
      </c>
      <c r="AH49" s="1">
        <v>1293.42</v>
      </c>
      <c r="AI49" s="1">
        <v>0</v>
      </c>
      <c r="AJ49" s="1">
        <v>12010.49</v>
      </c>
      <c r="AK49" s="1">
        <v>0</v>
      </c>
      <c r="AL49" s="1">
        <v>1388.6</v>
      </c>
      <c r="AM49" s="3">
        <v>0</v>
      </c>
      <c r="AN49" s="3">
        <v>2535.03</v>
      </c>
      <c r="AO49" s="1">
        <v>0</v>
      </c>
      <c r="AP49" s="1">
        <v>1346.3</v>
      </c>
      <c r="AQ49" s="1">
        <v>0</v>
      </c>
      <c r="AR49" s="1">
        <v>2306.71</v>
      </c>
      <c r="AS49" s="1">
        <v>0</v>
      </c>
      <c r="AT49" s="1">
        <v>1346.3</v>
      </c>
      <c r="AU49" s="1">
        <v>0</v>
      </c>
      <c r="AV49" s="1">
        <v>3292.02</v>
      </c>
      <c r="AW49" s="7">
        <f t="shared" si="10"/>
        <v>0</v>
      </c>
      <c r="AX49" s="7">
        <f t="shared" si="11"/>
        <v>47898.38</v>
      </c>
      <c r="AY49" s="7">
        <f t="shared" si="12"/>
        <v>47898.38</v>
      </c>
      <c r="AZ49" s="7"/>
      <c r="BA49" s="7"/>
      <c r="BB49" s="7"/>
      <c r="BC49" s="102">
        <f t="shared" si="13"/>
        <v>23362.70799999999</v>
      </c>
      <c r="BD49" s="3"/>
      <c r="BE49" s="3">
        <v>13836</v>
      </c>
      <c r="BF49" s="3">
        <v>8599.04</v>
      </c>
      <c r="BG49" s="128">
        <f t="shared" si="14"/>
        <v>28599.66799999999</v>
      </c>
      <c r="BH49" s="128">
        <v>0</v>
      </c>
      <c r="BI49" s="3">
        <v>14759.31</v>
      </c>
      <c r="BJ49" s="3">
        <v>71467.31</v>
      </c>
      <c r="BK49" s="179">
        <v>0</v>
      </c>
      <c r="BL49" s="3"/>
      <c r="BM49" s="3"/>
      <c r="BN49" s="3"/>
      <c r="BO49" s="3">
        <v>514</v>
      </c>
      <c r="BP49" s="3">
        <v>64304.67</v>
      </c>
    </row>
    <row r="50" spans="1:68" ht="15.75">
      <c r="A50" s="3">
        <v>39</v>
      </c>
      <c r="B50" s="32" t="s">
        <v>28</v>
      </c>
      <c r="C50" s="46">
        <v>271.8</v>
      </c>
      <c r="D50" s="46">
        <v>0</v>
      </c>
      <c r="E50" s="3">
        <f t="shared" si="0"/>
        <v>271.8</v>
      </c>
      <c r="F50" s="52">
        <v>3.32</v>
      </c>
      <c r="G50" s="52">
        <v>7.04</v>
      </c>
      <c r="H50" s="41">
        <f t="shared" si="1"/>
        <v>10.36</v>
      </c>
      <c r="I50" s="7">
        <f t="shared" si="4"/>
        <v>2815.848</v>
      </c>
      <c r="J50" s="6">
        <f t="shared" si="15"/>
        <v>16895.088</v>
      </c>
      <c r="K50" s="41">
        <v>10.54</v>
      </c>
      <c r="L50" s="7">
        <f t="shared" si="2"/>
        <v>2864.772</v>
      </c>
      <c r="M50" s="6">
        <f t="shared" si="5"/>
        <v>17188.631999999998</v>
      </c>
      <c r="N50" s="40">
        <f t="shared" si="3"/>
        <v>34083.72</v>
      </c>
      <c r="O50" s="33">
        <v>-3262.98</v>
      </c>
      <c r="P50" s="5">
        <f t="shared" si="6"/>
        <v>30820.74</v>
      </c>
      <c r="Q50" s="43">
        <f t="shared" si="7"/>
        <v>-0.09573426844252916</v>
      </c>
      <c r="R50" s="55" t="s">
        <v>374</v>
      </c>
      <c r="S50" s="95">
        <f t="shared" si="8"/>
        <v>30820.74</v>
      </c>
      <c r="T50" s="7">
        <f t="shared" si="9"/>
        <v>0</v>
      </c>
      <c r="U50" s="1">
        <v>0</v>
      </c>
      <c r="V50" s="1">
        <v>2611.51</v>
      </c>
      <c r="W50" s="61">
        <v>0</v>
      </c>
      <c r="X50" s="2">
        <v>31338.16</v>
      </c>
      <c r="Y50" s="1">
        <v>0</v>
      </c>
      <c r="Z50" s="1">
        <v>751.15</v>
      </c>
      <c r="AA50" s="1">
        <v>0</v>
      </c>
      <c r="AB50" s="1">
        <v>751.15</v>
      </c>
      <c r="AC50" s="1">
        <v>0</v>
      </c>
      <c r="AD50" s="1">
        <v>11245.3</v>
      </c>
      <c r="AE50" s="1">
        <v>0</v>
      </c>
      <c r="AF50" s="1">
        <v>751.15</v>
      </c>
      <c r="AG50" s="1">
        <v>0</v>
      </c>
      <c r="AH50" s="1">
        <v>751.15</v>
      </c>
      <c r="AI50" s="1">
        <v>0</v>
      </c>
      <c r="AJ50" s="1">
        <v>751.15</v>
      </c>
      <c r="AK50" s="1">
        <v>0</v>
      </c>
      <c r="AL50" s="1">
        <v>778.33</v>
      </c>
      <c r="AM50" s="3">
        <v>0</v>
      </c>
      <c r="AN50" s="3">
        <v>778.33</v>
      </c>
      <c r="AO50" s="1">
        <v>0</v>
      </c>
      <c r="AP50" s="1">
        <v>19460.88</v>
      </c>
      <c r="AQ50" s="1">
        <v>0</v>
      </c>
      <c r="AR50" s="1">
        <v>11803.66</v>
      </c>
      <c r="AS50" s="1">
        <v>0</v>
      </c>
      <c r="AT50" s="1">
        <v>778.33</v>
      </c>
      <c r="AU50" s="1">
        <v>0</v>
      </c>
      <c r="AV50" s="1">
        <v>2126.96</v>
      </c>
      <c r="AW50" s="7">
        <f t="shared" si="10"/>
        <v>0</v>
      </c>
      <c r="AX50" s="7">
        <f t="shared" si="11"/>
        <v>50727.54</v>
      </c>
      <c r="AY50" s="7">
        <f t="shared" si="12"/>
        <v>50727.54</v>
      </c>
      <c r="AZ50" s="7"/>
      <c r="BA50" s="7"/>
      <c r="BB50" s="7"/>
      <c r="BC50" s="102">
        <f t="shared" si="13"/>
        <v>-19906.8</v>
      </c>
      <c r="BD50" s="3"/>
      <c r="BE50" s="3"/>
      <c r="BF50" s="3">
        <v>52664.83</v>
      </c>
      <c r="BG50" s="128">
        <f t="shared" si="14"/>
        <v>-72571.63</v>
      </c>
      <c r="BH50" s="128">
        <v>0</v>
      </c>
      <c r="BI50" s="3">
        <v>-3262.98</v>
      </c>
      <c r="BJ50" s="3">
        <v>173234.8</v>
      </c>
      <c r="BK50" s="179">
        <v>0</v>
      </c>
      <c r="BL50" s="3"/>
      <c r="BM50" s="3"/>
      <c r="BN50" s="3"/>
      <c r="BO50" s="3">
        <v>0</v>
      </c>
      <c r="BP50" s="3">
        <v>193544.99</v>
      </c>
    </row>
    <row r="51" spans="1:68" ht="15.75">
      <c r="A51" s="3">
        <v>40</v>
      </c>
      <c r="B51" s="32" t="s">
        <v>29</v>
      </c>
      <c r="C51" s="46">
        <v>622.4</v>
      </c>
      <c r="D51" s="46">
        <v>0</v>
      </c>
      <c r="E51" s="3">
        <f t="shared" si="0"/>
        <v>622.4</v>
      </c>
      <c r="F51" s="52">
        <v>3.32</v>
      </c>
      <c r="G51" s="52">
        <v>3.76</v>
      </c>
      <c r="H51" s="41">
        <f t="shared" si="1"/>
        <v>7.08</v>
      </c>
      <c r="I51" s="7">
        <f t="shared" si="4"/>
        <v>4406.592</v>
      </c>
      <c r="J51" s="6">
        <f t="shared" si="15"/>
        <v>26439.551999999996</v>
      </c>
      <c r="K51" s="41">
        <v>7.87</v>
      </c>
      <c r="L51" s="7">
        <f t="shared" si="2"/>
        <v>4898.288</v>
      </c>
      <c r="M51" s="6">
        <f t="shared" si="5"/>
        <v>29389.727999999996</v>
      </c>
      <c r="N51" s="40">
        <f t="shared" si="3"/>
        <v>55829.27999999999</v>
      </c>
      <c r="O51" s="33">
        <v>-28793.25</v>
      </c>
      <c r="P51" s="5">
        <f t="shared" si="6"/>
        <v>27036.02999999999</v>
      </c>
      <c r="Q51" s="43">
        <f t="shared" si="7"/>
        <v>-0.5157374409987018</v>
      </c>
      <c r="R51" s="55" t="s">
        <v>378</v>
      </c>
      <c r="S51" s="95">
        <f t="shared" si="8"/>
        <v>27036.02999999999</v>
      </c>
      <c r="T51" s="7">
        <f t="shared" si="9"/>
        <v>0</v>
      </c>
      <c r="U51" s="1">
        <v>0</v>
      </c>
      <c r="V51" s="1">
        <v>2112.91</v>
      </c>
      <c r="W51" s="61">
        <v>0</v>
      </c>
      <c r="X51" s="2">
        <v>25354.95</v>
      </c>
      <c r="Y51" s="1">
        <v>0</v>
      </c>
      <c r="Z51" s="1">
        <v>1490.91</v>
      </c>
      <c r="AA51" s="1">
        <v>0</v>
      </c>
      <c r="AB51" s="1">
        <v>1490.91</v>
      </c>
      <c r="AC51" s="1">
        <v>0</v>
      </c>
      <c r="AD51" s="1">
        <v>1490.91</v>
      </c>
      <c r="AE51" s="1">
        <v>0</v>
      </c>
      <c r="AF51" s="1">
        <v>11550.92</v>
      </c>
      <c r="AG51" s="1">
        <v>0</v>
      </c>
      <c r="AH51" s="1">
        <v>1490.91</v>
      </c>
      <c r="AI51" s="1">
        <v>0</v>
      </c>
      <c r="AJ51" s="1">
        <v>1490.91</v>
      </c>
      <c r="AK51" s="1">
        <v>0</v>
      </c>
      <c r="AL51" s="1">
        <v>1553.15</v>
      </c>
      <c r="AM51" s="3">
        <v>0</v>
      </c>
      <c r="AN51" s="3">
        <v>1553.15</v>
      </c>
      <c r="AO51" s="1">
        <v>0</v>
      </c>
      <c r="AP51" s="1">
        <v>1553.15</v>
      </c>
      <c r="AQ51" s="1">
        <v>0</v>
      </c>
      <c r="AR51" s="1">
        <v>2643.02</v>
      </c>
      <c r="AS51" s="1">
        <v>0</v>
      </c>
      <c r="AT51" s="1">
        <v>1553.15</v>
      </c>
      <c r="AU51" s="1">
        <v>0</v>
      </c>
      <c r="AV51" s="1">
        <v>1553.15</v>
      </c>
      <c r="AW51" s="7">
        <f t="shared" si="10"/>
        <v>0</v>
      </c>
      <c r="AX51" s="7">
        <f t="shared" si="11"/>
        <v>29414.24000000001</v>
      </c>
      <c r="AY51" s="7">
        <f t="shared" si="12"/>
        <v>29414.24000000001</v>
      </c>
      <c r="AZ51" s="7"/>
      <c r="BA51" s="7"/>
      <c r="BB51" s="7"/>
      <c r="BC51" s="102">
        <f t="shared" si="13"/>
        <v>-2378.2100000000173</v>
      </c>
      <c r="BD51" s="3"/>
      <c r="BE51" s="3">
        <v>13823</v>
      </c>
      <c r="BF51" s="3">
        <v>-9485.62</v>
      </c>
      <c r="BG51" s="128">
        <f t="shared" si="14"/>
        <v>20930.40999999998</v>
      </c>
      <c r="BH51" s="128">
        <v>0</v>
      </c>
      <c r="BI51" s="3">
        <v>-28793.25</v>
      </c>
      <c r="BJ51" s="3">
        <v>7781.46</v>
      </c>
      <c r="BK51" s="179">
        <v>0</v>
      </c>
      <c r="BL51" s="3"/>
      <c r="BM51" s="3"/>
      <c r="BN51" s="3"/>
      <c r="BO51" s="3">
        <v>0</v>
      </c>
      <c r="BP51" s="3">
        <v>7990.88</v>
      </c>
    </row>
    <row r="52" spans="1:68" ht="15.75">
      <c r="A52" s="3">
        <v>41</v>
      </c>
      <c r="B52" s="12" t="s">
        <v>30</v>
      </c>
      <c r="C52" s="46">
        <v>515.8</v>
      </c>
      <c r="D52" s="46">
        <v>0</v>
      </c>
      <c r="E52" s="3">
        <f t="shared" si="0"/>
        <v>515.8</v>
      </c>
      <c r="F52" s="52">
        <v>3.32</v>
      </c>
      <c r="G52" s="52">
        <v>3.86</v>
      </c>
      <c r="H52" s="147">
        <f t="shared" si="1"/>
        <v>7.18</v>
      </c>
      <c r="I52" s="7">
        <f t="shared" si="4"/>
        <v>3703.4439999999995</v>
      </c>
      <c r="J52" s="6">
        <f t="shared" si="15"/>
        <v>22220.663999999997</v>
      </c>
      <c r="K52" s="147">
        <v>8.05</v>
      </c>
      <c r="L52" s="7">
        <f t="shared" si="2"/>
        <v>4152.19</v>
      </c>
      <c r="M52" s="6">
        <f t="shared" si="5"/>
        <v>24913.14</v>
      </c>
      <c r="N52" s="40">
        <f t="shared" si="3"/>
        <v>47133.804</v>
      </c>
      <c r="O52" s="35">
        <v>-158.2</v>
      </c>
      <c r="P52" s="5">
        <f t="shared" si="6"/>
        <v>46975.604</v>
      </c>
      <c r="Q52" s="43">
        <f>O52/N52</f>
        <v>-0.0033564021270169496</v>
      </c>
      <c r="R52" s="55" t="s">
        <v>378</v>
      </c>
      <c r="S52" s="95">
        <f t="shared" si="8"/>
        <v>46975.604</v>
      </c>
      <c r="T52" s="7">
        <f t="shared" si="9"/>
        <v>0</v>
      </c>
      <c r="U52" s="1">
        <v>0</v>
      </c>
      <c r="V52" s="1">
        <v>3779.14</v>
      </c>
      <c r="W52" s="61">
        <v>0</v>
      </c>
      <c r="X52" s="2">
        <v>45349.72</v>
      </c>
      <c r="Y52" s="1">
        <v>0</v>
      </c>
      <c r="Z52" s="1">
        <v>2338.34</v>
      </c>
      <c r="AA52" s="1">
        <v>0</v>
      </c>
      <c r="AB52" s="1">
        <v>6213.77</v>
      </c>
      <c r="AC52" s="1">
        <v>0</v>
      </c>
      <c r="AD52" s="1">
        <v>3393.95</v>
      </c>
      <c r="AE52" s="1">
        <v>0</v>
      </c>
      <c r="AF52" s="1">
        <v>2083.33</v>
      </c>
      <c r="AG52" s="1">
        <v>0</v>
      </c>
      <c r="AH52" s="1">
        <v>12794.61</v>
      </c>
      <c r="AI52" s="1">
        <v>0</v>
      </c>
      <c r="AJ52" s="1">
        <v>1088.34</v>
      </c>
      <c r="AK52" s="1">
        <v>0</v>
      </c>
      <c r="AL52" s="1">
        <v>1139.92</v>
      </c>
      <c r="AM52" s="3">
        <v>0</v>
      </c>
      <c r="AN52" s="3">
        <v>1858.08</v>
      </c>
      <c r="AO52" s="1">
        <v>0</v>
      </c>
      <c r="AP52" s="1">
        <v>1139.92</v>
      </c>
      <c r="AQ52" s="1">
        <v>0</v>
      </c>
      <c r="AR52" s="1">
        <v>23035.54</v>
      </c>
      <c r="AS52" s="1">
        <v>0</v>
      </c>
      <c r="AT52" s="1">
        <v>1139.92</v>
      </c>
      <c r="AU52" s="1">
        <v>0</v>
      </c>
      <c r="AV52" s="1">
        <v>5534.52</v>
      </c>
      <c r="AW52" s="7">
        <f t="shared" si="10"/>
        <v>0</v>
      </c>
      <c r="AX52" s="7">
        <f t="shared" si="11"/>
        <v>61760.240000000005</v>
      </c>
      <c r="AY52" s="7">
        <f t="shared" si="12"/>
        <v>61760.240000000005</v>
      </c>
      <c r="AZ52" s="7"/>
      <c r="BA52" s="7"/>
      <c r="BB52" s="7"/>
      <c r="BC52" s="102">
        <f t="shared" si="13"/>
        <v>-14784.636000000006</v>
      </c>
      <c r="BD52" s="3"/>
      <c r="BE52" s="3"/>
      <c r="BF52" s="3">
        <v>12415.96</v>
      </c>
      <c r="BG52" s="128">
        <f t="shared" si="14"/>
        <v>-27200.596000000005</v>
      </c>
      <c r="BH52" s="128">
        <v>0</v>
      </c>
      <c r="BI52" s="3">
        <v>-158.2</v>
      </c>
      <c r="BJ52" s="3">
        <v>238981.97</v>
      </c>
      <c r="BK52" s="179">
        <v>0</v>
      </c>
      <c r="BL52" s="3"/>
      <c r="BM52" s="3"/>
      <c r="BN52" s="3"/>
      <c r="BO52" s="3">
        <v>0</v>
      </c>
      <c r="BP52" s="3">
        <v>309179.35</v>
      </c>
    </row>
    <row r="53" spans="1:68" ht="15.75">
      <c r="A53" s="3">
        <v>42</v>
      </c>
      <c r="B53" s="12" t="s">
        <v>31</v>
      </c>
      <c r="C53" s="46">
        <v>507.4</v>
      </c>
      <c r="D53" s="46">
        <v>0</v>
      </c>
      <c r="E53" s="3">
        <f t="shared" si="0"/>
        <v>507.4</v>
      </c>
      <c r="F53" s="52">
        <v>3.32</v>
      </c>
      <c r="G53" s="52">
        <v>3.86</v>
      </c>
      <c r="H53" s="147">
        <f t="shared" si="1"/>
        <v>7.18</v>
      </c>
      <c r="I53" s="7">
        <f t="shared" si="4"/>
        <v>3643.1319999999996</v>
      </c>
      <c r="J53" s="6">
        <f t="shared" si="15"/>
        <v>21858.791999999998</v>
      </c>
      <c r="K53" s="147">
        <v>8.05</v>
      </c>
      <c r="L53" s="7">
        <f t="shared" si="2"/>
        <v>4084.57</v>
      </c>
      <c r="M53" s="6">
        <f t="shared" si="5"/>
        <v>24507.420000000002</v>
      </c>
      <c r="N53" s="40">
        <f t="shared" si="3"/>
        <v>46366.212</v>
      </c>
      <c r="O53" s="35"/>
      <c r="P53" s="5">
        <f t="shared" si="6"/>
        <v>46366.212</v>
      </c>
      <c r="Q53" s="43">
        <f t="shared" si="7"/>
        <v>0</v>
      </c>
      <c r="R53" s="55" t="s">
        <v>378</v>
      </c>
      <c r="S53" s="95">
        <f t="shared" si="8"/>
        <v>46366.212</v>
      </c>
      <c r="T53" s="7">
        <f t="shared" si="9"/>
        <v>0</v>
      </c>
      <c r="U53" s="1">
        <v>0</v>
      </c>
      <c r="V53" s="1">
        <v>3730.57</v>
      </c>
      <c r="W53" s="61">
        <v>0</v>
      </c>
      <c r="X53" s="2">
        <v>44766.81</v>
      </c>
      <c r="Y53" s="1">
        <v>0</v>
      </c>
      <c r="Z53" s="1">
        <v>2320.61</v>
      </c>
      <c r="AA53" s="1">
        <v>0</v>
      </c>
      <c r="AB53" s="1">
        <v>1945.61</v>
      </c>
      <c r="AC53" s="1">
        <v>0</v>
      </c>
      <c r="AD53" s="1">
        <v>1070.61</v>
      </c>
      <c r="AE53" s="1">
        <v>0</v>
      </c>
      <c r="AF53" s="1">
        <v>8510.84</v>
      </c>
      <c r="AG53" s="1">
        <v>0</v>
      </c>
      <c r="AH53" s="1">
        <v>1667.6</v>
      </c>
      <c r="AI53" s="1">
        <v>0</v>
      </c>
      <c r="AJ53" s="1">
        <v>1070.61</v>
      </c>
      <c r="AK53" s="1">
        <v>0</v>
      </c>
      <c r="AL53" s="1">
        <v>1478.58</v>
      </c>
      <c r="AM53" s="3">
        <v>0</v>
      </c>
      <c r="AN53" s="3">
        <v>3665.28</v>
      </c>
      <c r="AO53" s="1">
        <v>0</v>
      </c>
      <c r="AP53" s="1">
        <v>8169.99</v>
      </c>
      <c r="AQ53" s="1">
        <v>0</v>
      </c>
      <c r="AR53" s="1">
        <v>2081.76</v>
      </c>
      <c r="AS53" s="1">
        <v>0</v>
      </c>
      <c r="AT53" s="1">
        <v>2251.28</v>
      </c>
      <c r="AU53" s="1">
        <v>0</v>
      </c>
      <c r="AV53" s="1">
        <v>1621.35</v>
      </c>
      <c r="AW53" s="7">
        <f t="shared" si="10"/>
        <v>0</v>
      </c>
      <c r="AX53" s="7">
        <f t="shared" si="11"/>
        <v>35854.119999999995</v>
      </c>
      <c r="AY53" s="7">
        <f t="shared" si="12"/>
        <v>35854.119999999995</v>
      </c>
      <c r="AZ53" s="7"/>
      <c r="BA53" s="7"/>
      <c r="BB53" s="7"/>
      <c r="BC53" s="102">
        <f t="shared" si="13"/>
        <v>10512.092000000004</v>
      </c>
      <c r="BD53" s="3"/>
      <c r="BE53" s="3"/>
      <c r="BF53" s="3">
        <v>84310.03</v>
      </c>
      <c r="BG53" s="128">
        <f t="shared" si="14"/>
        <v>-73797.938</v>
      </c>
      <c r="BH53" s="128">
        <v>0</v>
      </c>
      <c r="BI53" s="3">
        <v>4127.02</v>
      </c>
      <c r="BJ53" s="3">
        <v>242705.05</v>
      </c>
      <c r="BK53" s="179">
        <v>0</v>
      </c>
      <c r="BL53" s="3"/>
      <c r="BM53" s="3"/>
      <c r="BN53" s="3"/>
      <c r="BO53" s="3">
        <v>143.73</v>
      </c>
      <c r="BP53" s="3">
        <v>277631.43</v>
      </c>
    </row>
    <row r="54" spans="1:68" ht="15.75">
      <c r="A54" s="3">
        <v>43</v>
      </c>
      <c r="B54" s="32" t="s">
        <v>32</v>
      </c>
      <c r="C54" s="46">
        <v>964.4</v>
      </c>
      <c r="D54" s="46">
        <v>0</v>
      </c>
      <c r="E54" s="3">
        <f t="shared" si="0"/>
        <v>964.4</v>
      </c>
      <c r="F54" s="52">
        <v>3.32</v>
      </c>
      <c r="G54" s="52">
        <v>8.97</v>
      </c>
      <c r="H54" s="41">
        <f t="shared" si="1"/>
        <v>12.290000000000001</v>
      </c>
      <c r="I54" s="7">
        <f t="shared" si="4"/>
        <v>11852.476</v>
      </c>
      <c r="J54" s="6">
        <f t="shared" si="15"/>
        <v>71114.856</v>
      </c>
      <c r="K54" s="41">
        <v>12.72</v>
      </c>
      <c r="L54" s="7">
        <f t="shared" si="2"/>
        <v>12267.168</v>
      </c>
      <c r="M54" s="6">
        <f t="shared" si="5"/>
        <v>73603.008</v>
      </c>
      <c r="N54" s="40">
        <f t="shared" si="3"/>
        <v>144717.864</v>
      </c>
      <c r="O54" s="33">
        <v>0</v>
      </c>
      <c r="P54" s="5">
        <f t="shared" si="6"/>
        <v>144717.864</v>
      </c>
      <c r="Q54" s="43">
        <f t="shared" si="7"/>
        <v>0</v>
      </c>
      <c r="R54" s="55" t="s">
        <v>374</v>
      </c>
      <c r="S54" s="95">
        <f t="shared" si="8"/>
        <v>144717.864</v>
      </c>
      <c r="T54" s="7">
        <f t="shared" si="9"/>
        <v>0</v>
      </c>
      <c r="U54" s="1">
        <v>0</v>
      </c>
      <c r="V54" s="1">
        <v>12136.94</v>
      </c>
      <c r="W54" s="61">
        <v>0</v>
      </c>
      <c r="X54" s="2">
        <v>145643.23</v>
      </c>
      <c r="Y54" s="1">
        <v>0</v>
      </c>
      <c r="Z54" s="1">
        <v>10712.62</v>
      </c>
      <c r="AA54" s="1">
        <v>0</v>
      </c>
      <c r="AB54" s="1">
        <v>10436.94</v>
      </c>
      <c r="AC54" s="1">
        <v>0</v>
      </c>
      <c r="AD54" s="1">
        <v>29526.3</v>
      </c>
      <c r="AE54" s="1">
        <v>0</v>
      </c>
      <c r="AF54" s="1">
        <v>40626.45</v>
      </c>
      <c r="AG54" s="1">
        <v>0</v>
      </c>
      <c r="AH54" s="1">
        <v>39733.56</v>
      </c>
      <c r="AI54" s="1">
        <v>0</v>
      </c>
      <c r="AJ54" s="1">
        <v>10079.45</v>
      </c>
      <c r="AK54" s="1">
        <v>0</v>
      </c>
      <c r="AL54" s="1">
        <v>7448.64</v>
      </c>
      <c r="AM54" s="3">
        <v>0</v>
      </c>
      <c r="AN54" s="3">
        <v>2308.97</v>
      </c>
      <c r="AO54" s="1">
        <v>0</v>
      </c>
      <c r="AP54" s="1">
        <v>2308.97</v>
      </c>
      <c r="AQ54" s="1">
        <v>0</v>
      </c>
      <c r="AR54" s="1">
        <v>3269.38</v>
      </c>
      <c r="AS54" s="1">
        <v>0</v>
      </c>
      <c r="AT54" s="1">
        <v>3019.84</v>
      </c>
      <c r="AU54" s="1">
        <v>0</v>
      </c>
      <c r="AV54" s="1">
        <v>2308.97</v>
      </c>
      <c r="AW54" s="7">
        <f t="shared" si="10"/>
        <v>0</v>
      </c>
      <c r="AX54" s="7">
        <f t="shared" si="11"/>
        <v>161780.09000000003</v>
      </c>
      <c r="AY54" s="7">
        <f t="shared" si="12"/>
        <v>161780.09000000003</v>
      </c>
      <c r="AZ54" s="7"/>
      <c r="BA54" s="7"/>
      <c r="BB54" s="7"/>
      <c r="BC54" s="102">
        <f t="shared" si="13"/>
        <v>-17062.226000000024</v>
      </c>
      <c r="BD54" s="3"/>
      <c r="BE54" s="3">
        <v>6192</v>
      </c>
      <c r="BF54" s="3">
        <v>-4265.9</v>
      </c>
      <c r="BG54" s="128">
        <f t="shared" si="14"/>
        <v>-6604.326000000025</v>
      </c>
      <c r="BH54" s="128">
        <v>0</v>
      </c>
      <c r="BI54" s="3">
        <v>7794.76</v>
      </c>
      <c r="BJ54" s="3">
        <v>31917.2</v>
      </c>
      <c r="BK54" s="179">
        <v>7888.35</v>
      </c>
      <c r="BL54" s="3">
        <v>1110</v>
      </c>
      <c r="BM54" s="3"/>
      <c r="BN54" s="3"/>
      <c r="BO54" s="3">
        <v>271.46</v>
      </c>
      <c r="BP54" s="3">
        <v>45634.72</v>
      </c>
    </row>
    <row r="55" spans="1:68" ht="15.75">
      <c r="A55" s="3">
        <v>44</v>
      </c>
      <c r="B55" s="32" t="s">
        <v>33</v>
      </c>
      <c r="C55" s="46">
        <v>556.9</v>
      </c>
      <c r="D55" s="46">
        <v>0</v>
      </c>
      <c r="E55" s="3">
        <f t="shared" si="0"/>
        <v>556.9</v>
      </c>
      <c r="F55" s="52">
        <v>3.32</v>
      </c>
      <c r="G55" s="52">
        <v>8.75</v>
      </c>
      <c r="H55" s="41">
        <f t="shared" si="1"/>
        <v>12.07</v>
      </c>
      <c r="I55" s="7">
        <f t="shared" si="4"/>
        <v>6721.782999999999</v>
      </c>
      <c r="J55" s="6">
        <f t="shared" si="15"/>
        <v>40330.698</v>
      </c>
      <c r="K55" s="41">
        <v>12.47</v>
      </c>
      <c r="L55" s="7">
        <f t="shared" si="2"/>
        <v>6944.543</v>
      </c>
      <c r="M55" s="6">
        <f t="shared" si="5"/>
        <v>41667.258</v>
      </c>
      <c r="N55" s="40">
        <f t="shared" si="3"/>
        <v>81997.956</v>
      </c>
      <c r="O55" s="33">
        <v>0</v>
      </c>
      <c r="P55" s="5">
        <f t="shared" si="6"/>
        <v>81997.956</v>
      </c>
      <c r="Q55" s="43">
        <f t="shared" si="7"/>
        <v>0</v>
      </c>
      <c r="R55" s="55" t="s">
        <v>374</v>
      </c>
      <c r="S55" s="95">
        <f t="shared" si="8"/>
        <v>81997.956</v>
      </c>
      <c r="T55" s="7">
        <f t="shared" si="9"/>
        <v>0</v>
      </c>
      <c r="U55" s="1">
        <v>0</v>
      </c>
      <c r="V55" s="1">
        <v>6883.11</v>
      </c>
      <c r="W55" s="61">
        <v>0</v>
      </c>
      <c r="X55" s="2">
        <v>82597.27</v>
      </c>
      <c r="Y55" s="1">
        <v>0</v>
      </c>
      <c r="Z55" s="1">
        <v>31584.88</v>
      </c>
      <c r="AA55" s="1">
        <v>0</v>
      </c>
      <c r="AB55" s="1">
        <v>3289.17</v>
      </c>
      <c r="AC55" s="1">
        <v>0</v>
      </c>
      <c r="AD55" s="1">
        <v>38669.68</v>
      </c>
      <c r="AE55" s="1">
        <v>0</v>
      </c>
      <c r="AF55" s="1">
        <v>4360.84</v>
      </c>
      <c r="AG55" s="1">
        <v>0</v>
      </c>
      <c r="AH55" s="1">
        <v>3501.96</v>
      </c>
      <c r="AI55" s="1">
        <v>0</v>
      </c>
      <c r="AJ55" s="1">
        <v>2828.49</v>
      </c>
      <c r="AK55" s="1">
        <v>0</v>
      </c>
      <c r="AL55" s="1">
        <v>2136.1</v>
      </c>
      <c r="AM55" s="3">
        <v>0</v>
      </c>
      <c r="AN55" s="3">
        <v>1408.4</v>
      </c>
      <c r="AO55" s="1">
        <v>0</v>
      </c>
      <c r="AP55" s="1">
        <v>1408.4</v>
      </c>
      <c r="AQ55" s="1">
        <v>0</v>
      </c>
      <c r="AR55" s="1">
        <v>22532.34</v>
      </c>
      <c r="AS55" s="1">
        <v>0</v>
      </c>
      <c r="AT55" s="1">
        <v>2119.27</v>
      </c>
      <c r="AU55" s="1">
        <v>0</v>
      </c>
      <c r="AV55" s="1">
        <v>1408.4</v>
      </c>
      <c r="AW55" s="7">
        <f t="shared" si="10"/>
        <v>0</v>
      </c>
      <c r="AX55" s="7">
        <f t="shared" si="11"/>
        <v>115247.93000000001</v>
      </c>
      <c r="AY55" s="7">
        <f t="shared" si="12"/>
        <v>115247.93000000001</v>
      </c>
      <c r="AZ55" s="7"/>
      <c r="BA55" s="7"/>
      <c r="BB55" s="7"/>
      <c r="BC55" s="102">
        <f t="shared" si="13"/>
        <v>-33249.974</v>
      </c>
      <c r="BD55" s="3"/>
      <c r="BE55" s="3">
        <v>6536</v>
      </c>
      <c r="BF55" s="3">
        <v>-1898.27</v>
      </c>
      <c r="BG55" s="128">
        <f t="shared" si="14"/>
        <v>-24815.704</v>
      </c>
      <c r="BH55" s="128">
        <v>0</v>
      </c>
      <c r="BI55" s="3">
        <v>8653.02</v>
      </c>
      <c r="BJ55" s="3">
        <v>14154.63</v>
      </c>
      <c r="BK55" s="179">
        <v>4427.67</v>
      </c>
      <c r="BL55" s="3"/>
      <c r="BM55" s="3"/>
      <c r="BN55" s="3"/>
      <c r="BO55" s="3">
        <v>301.35</v>
      </c>
      <c r="BP55" s="3">
        <v>16277.2</v>
      </c>
    </row>
    <row r="56" spans="1:68" ht="15.75">
      <c r="A56" s="3">
        <v>45</v>
      </c>
      <c r="B56" s="34" t="s">
        <v>34</v>
      </c>
      <c r="C56" s="46">
        <v>119.9</v>
      </c>
      <c r="D56" s="46">
        <v>0</v>
      </c>
      <c r="E56" s="3">
        <f t="shared" si="0"/>
        <v>119.9</v>
      </c>
      <c r="F56" s="52">
        <v>3.32</v>
      </c>
      <c r="G56" s="52">
        <v>3.79</v>
      </c>
      <c r="H56" s="149">
        <f t="shared" si="1"/>
        <v>7.109999999999999</v>
      </c>
      <c r="I56" s="7">
        <f t="shared" si="4"/>
        <v>852.4889999999999</v>
      </c>
      <c r="J56" s="6">
        <f t="shared" si="15"/>
        <v>5114.933999999999</v>
      </c>
      <c r="K56" s="149">
        <v>6.6</v>
      </c>
      <c r="L56" s="7">
        <f t="shared" si="2"/>
        <v>791.34</v>
      </c>
      <c r="M56" s="6">
        <f t="shared" si="5"/>
        <v>4748.04</v>
      </c>
      <c r="N56" s="40">
        <f t="shared" si="3"/>
        <v>9862.973999999998</v>
      </c>
      <c r="O56" s="36"/>
      <c r="P56" s="5">
        <f t="shared" si="6"/>
        <v>9862.973999999998</v>
      </c>
      <c r="Q56" s="43">
        <f t="shared" si="7"/>
        <v>0</v>
      </c>
      <c r="R56" s="55"/>
      <c r="S56" s="95">
        <f t="shared" si="8"/>
        <v>9862.973999999998</v>
      </c>
      <c r="T56" s="7">
        <f t="shared" si="9"/>
        <v>0</v>
      </c>
      <c r="U56" s="1">
        <v>460.99</v>
      </c>
      <c r="V56" s="1">
        <v>411.96</v>
      </c>
      <c r="W56" s="61">
        <v>5531.92</v>
      </c>
      <c r="X56" s="2">
        <v>4943.47</v>
      </c>
      <c r="Y56" s="1">
        <v>0</v>
      </c>
      <c r="Z56" s="1">
        <v>252.99</v>
      </c>
      <c r="AA56" s="1">
        <v>0</v>
      </c>
      <c r="AB56" s="1">
        <v>252.99</v>
      </c>
      <c r="AC56" s="1">
        <v>0</v>
      </c>
      <c r="AD56" s="1">
        <v>252.99</v>
      </c>
      <c r="AE56" s="1">
        <v>0</v>
      </c>
      <c r="AF56" s="1">
        <v>252.99</v>
      </c>
      <c r="AG56" s="1">
        <v>0</v>
      </c>
      <c r="AH56" s="1">
        <v>252.99</v>
      </c>
      <c r="AI56" s="1">
        <v>0</v>
      </c>
      <c r="AJ56" s="1">
        <v>252.99</v>
      </c>
      <c r="AK56" s="1">
        <v>0</v>
      </c>
      <c r="AL56" s="1">
        <v>264.98</v>
      </c>
      <c r="AM56" s="3">
        <v>0</v>
      </c>
      <c r="AN56" s="3">
        <v>264.98</v>
      </c>
      <c r="AO56" s="1">
        <v>0</v>
      </c>
      <c r="AP56" s="1">
        <v>264.98</v>
      </c>
      <c r="AQ56" s="1">
        <v>424.75</v>
      </c>
      <c r="AR56" s="1">
        <v>800.64</v>
      </c>
      <c r="AS56" s="1">
        <v>0</v>
      </c>
      <c r="AT56" s="1">
        <v>264.98</v>
      </c>
      <c r="AU56" s="1">
        <v>0</v>
      </c>
      <c r="AV56" s="1">
        <v>264.98</v>
      </c>
      <c r="AW56" s="7">
        <f t="shared" si="10"/>
        <v>424.75</v>
      </c>
      <c r="AX56" s="7">
        <f t="shared" si="11"/>
        <v>3643.48</v>
      </c>
      <c r="AY56" s="7">
        <f t="shared" si="12"/>
        <v>4068.23</v>
      </c>
      <c r="AZ56" s="7"/>
      <c r="BA56" s="7"/>
      <c r="BB56" s="7"/>
      <c r="BC56" s="102">
        <f t="shared" si="13"/>
        <v>5794.743999999999</v>
      </c>
      <c r="BD56" s="3"/>
      <c r="BE56" s="3"/>
      <c r="BF56" s="3">
        <v>0</v>
      </c>
      <c r="BG56" s="128">
        <f t="shared" si="14"/>
        <v>5794.743999999999</v>
      </c>
      <c r="BH56" s="128">
        <v>0</v>
      </c>
      <c r="BI56" s="3">
        <v>6242.69</v>
      </c>
      <c r="BJ56" s="3">
        <v>49711.2</v>
      </c>
      <c r="BK56" s="179">
        <v>0</v>
      </c>
      <c r="BL56" s="3"/>
      <c r="BM56" s="3"/>
      <c r="BN56" s="3"/>
      <c r="BO56" s="3">
        <v>217.4</v>
      </c>
      <c r="BP56" s="3">
        <v>64943.31</v>
      </c>
    </row>
    <row r="57" spans="1:68" ht="15.75">
      <c r="A57" s="3">
        <v>46</v>
      </c>
      <c r="B57" s="34" t="s">
        <v>35</v>
      </c>
      <c r="C57" s="46">
        <v>106.3</v>
      </c>
      <c r="D57" s="46">
        <v>0</v>
      </c>
      <c r="E57" s="3">
        <f t="shared" si="0"/>
        <v>106.3</v>
      </c>
      <c r="F57" s="52">
        <v>3.32</v>
      </c>
      <c r="G57" s="52">
        <v>3.79</v>
      </c>
      <c r="H57" s="149">
        <f t="shared" si="1"/>
        <v>7.109999999999999</v>
      </c>
      <c r="I57" s="7">
        <f t="shared" si="4"/>
        <v>755.7929999999999</v>
      </c>
      <c r="J57" s="6">
        <f t="shared" si="15"/>
        <v>4534.758</v>
      </c>
      <c r="K57" s="149">
        <v>6.6</v>
      </c>
      <c r="L57" s="7">
        <f t="shared" si="2"/>
        <v>701.5799999999999</v>
      </c>
      <c r="M57" s="6">
        <f t="shared" si="5"/>
        <v>4209.48</v>
      </c>
      <c r="N57" s="40">
        <f t="shared" si="3"/>
        <v>8744.238</v>
      </c>
      <c r="O57" s="36"/>
      <c r="P57" s="5">
        <f t="shared" si="6"/>
        <v>8744.238</v>
      </c>
      <c r="Q57" s="43">
        <f t="shared" si="7"/>
        <v>0</v>
      </c>
      <c r="R57" s="55"/>
      <c r="S57" s="95">
        <f t="shared" si="8"/>
        <v>8744.238</v>
      </c>
      <c r="T57" s="7">
        <f t="shared" si="9"/>
        <v>0</v>
      </c>
      <c r="U57" s="1">
        <v>408.7</v>
      </c>
      <c r="V57" s="1">
        <v>365.23</v>
      </c>
      <c r="W57" s="61">
        <v>4904.44</v>
      </c>
      <c r="X57" s="2">
        <v>4382.75</v>
      </c>
      <c r="Y57" s="1">
        <v>0</v>
      </c>
      <c r="Z57" s="1">
        <v>224.29</v>
      </c>
      <c r="AA57" s="1">
        <v>0</v>
      </c>
      <c r="AB57" s="1">
        <v>224.29</v>
      </c>
      <c r="AC57" s="1">
        <v>0</v>
      </c>
      <c r="AD57" s="1">
        <v>224.29</v>
      </c>
      <c r="AE57" s="1">
        <v>0</v>
      </c>
      <c r="AF57" s="1">
        <v>224.29</v>
      </c>
      <c r="AG57" s="1">
        <v>0</v>
      </c>
      <c r="AH57" s="1">
        <v>224.29</v>
      </c>
      <c r="AI57" s="1">
        <v>0</v>
      </c>
      <c r="AJ57" s="1">
        <v>224.29</v>
      </c>
      <c r="AK57" s="1">
        <v>0</v>
      </c>
      <c r="AL57" s="1">
        <v>234.92</v>
      </c>
      <c r="AM57" s="3">
        <v>0</v>
      </c>
      <c r="AN57" s="3">
        <v>234.92</v>
      </c>
      <c r="AO57" s="1">
        <v>0</v>
      </c>
      <c r="AP57" s="1">
        <v>234.92</v>
      </c>
      <c r="AQ57" s="1">
        <v>424.75</v>
      </c>
      <c r="AR57" s="1">
        <v>770.58</v>
      </c>
      <c r="AS57" s="1">
        <v>0</v>
      </c>
      <c r="AT57" s="1">
        <v>234.92</v>
      </c>
      <c r="AU57" s="1">
        <v>0</v>
      </c>
      <c r="AV57" s="1">
        <v>234.92</v>
      </c>
      <c r="AW57" s="7">
        <f t="shared" si="10"/>
        <v>424.75</v>
      </c>
      <c r="AX57" s="7">
        <f t="shared" si="11"/>
        <v>3290.92</v>
      </c>
      <c r="AY57" s="7">
        <f t="shared" si="12"/>
        <v>3715.67</v>
      </c>
      <c r="AZ57" s="7"/>
      <c r="BA57" s="7"/>
      <c r="BB57" s="7"/>
      <c r="BC57" s="102">
        <f t="shared" si="13"/>
        <v>5028.567999999999</v>
      </c>
      <c r="BD57" s="3"/>
      <c r="BE57" s="3"/>
      <c r="BF57" s="3">
        <v>0</v>
      </c>
      <c r="BG57" s="128">
        <f t="shared" si="14"/>
        <v>5028.567999999999</v>
      </c>
      <c r="BH57" s="128">
        <v>0</v>
      </c>
      <c r="BI57" s="3">
        <v>5453.87</v>
      </c>
      <c r="BJ57" s="3">
        <v>45670.53</v>
      </c>
      <c r="BK57" s="179">
        <v>0</v>
      </c>
      <c r="BL57" s="3"/>
      <c r="BM57" s="3"/>
      <c r="BN57" s="3"/>
      <c r="BO57" s="3">
        <v>189.93</v>
      </c>
      <c r="BP57" s="3">
        <v>42529.99</v>
      </c>
    </row>
    <row r="58" spans="1:68" ht="15.75">
      <c r="A58" s="3">
        <v>47</v>
      </c>
      <c r="B58" s="34" t="s">
        <v>36</v>
      </c>
      <c r="C58" s="46">
        <v>159.9</v>
      </c>
      <c r="D58" s="46">
        <v>0</v>
      </c>
      <c r="E58" s="3">
        <f t="shared" si="0"/>
        <v>159.9</v>
      </c>
      <c r="F58" s="52">
        <v>3.32</v>
      </c>
      <c r="G58" s="52">
        <v>3.79</v>
      </c>
      <c r="H58" s="149">
        <f t="shared" si="1"/>
        <v>7.109999999999999</v>
      </c>
      <c r="I58" s="7">
        <f t="shared" si="4"/>
        <v>1136.889</v>
      </c>
      <c r="J58" s="6">
        <f t="shared" si="15"/>
        <v>6821.333999999999</v>
      </c>
      <c r="K58" s="149">
        <v>6.6</v>
      </c>
      <c r="L58" s="7">
        <f t="shared" si="2"/>
        <v>1055.34</v>
      </c>
      <c r="M58" s="6">
        <f t="shared" si="5"/>
        <v>6332.039999999999</v>
      </c>
      <c r="N58" s="40">
        <f t="shared" si="3"/>
        <v>13153.373999999998</v>
      </c>
      <c r="O58" s="36"/>
      <c r="P58" s="5">
        <f t="shared" si="6"/>
        <v>13153.373999999998</v>
      </c>
      <c r="Q58" s="43">
        <f t="shared" si="7"/>
        <v>0</v>
      </c>
      <c r="R58" s="55"/>
      <c r="S58" s="95">
        <f t="shared" si="8"/>
        <v>13153.373999999998</v>
      </c>
      <c r="T58" s="7">
        <f t="shared" si="9"/>
        <v>0</v>
      </c>
      <c r="U58" s="1">
        <v>614.79</v>
      </c>
      <c r="V58" s="1">
        <v>549.39</v>
      </c>
      <c r="W58" s="61">
        <v>7377.43</v>
      </c>
      <c r="X58" s="2">
        <v>6592.67</v>
      </c>
      <c r="Y58" s="1">
        <v>0</v>
      </c>
      <c r="Z58" s="1">
        <v>337.39</v>
      </c>
      <c r="AA58" s="1">
        <v>0</v>
      </c>
      <c r="AB58" s="1">
        <v>337.39</v>
      </c>
      <c r="AC58" s="1">
        <v>0</v>
      </c>
      <c r="AD58" s="1">
        <v>337.39</v>
      </c>
      <c r="AE58" s="1">
        <v>0</v>
      </c>
      <c r="AF58" s="1">
        <v>337.39</v>
      </c>
      <c r="AG58" s="1">
        <v>0</v>
      </c>
      <c r="AH58" s="1">
        <v>337.39</v>
      </c>
      <c r="AI58" s="1">
        <v>0</v>
      </c>
      <c r="AJ58" s="1">
        <v>337.39</v>
      </c>
      <c r="AK58" s="1">
        <v>0</v>
      </c>
      <c r="AL58" s="1">
        <v>353.38</v>
      </c>
      <c r="AM58" s="3">
        <v>0</v>
      </c>
      <c r="AN58" s="3">
        <v>353.38</v>
      </c>
      <c r="AO58" s="1">
        <v>0</v>
      </c>
      <c r="AP58" s="1">
        <v>353.38</v>
      </c>
      <c r="AQ58" s="1">
        <v>424.75</v>
      </c>
      <c r="AR58" s="1">
        <v>889.04</v>
      </c>
      <c r="AS58" s="1">
        <v>0</v>
      </c>
      <c r="AT58" s="1">
        <v>353.38</v>
      </c>
      <c r="AU58" s="1">
        <v>0</v>
      </c>
      <c r="AV58" s="1">
        <v>353.38</v>
      </c>
      <c r="AW58" s="7">
        <f t="shared" si="10"/>
        <v>424.75</v>
      </c>
      <c r="AX58" s="7">
        <f t="shared" si="11"/>
        <v>4680.28</v>
      </c>
      <c r="AY58" s="7">
        <f t="shared" si="12"/>
        <v>5105.03</v>
      </c>
      <c r="AZ58" s="7"/>
      <c r="BA58" s="7"/>
      <c r="BB58" s="7"/>
      <c r="BC58" s="102">
        <f t="shared" si="13"/>
        <v>8048.343999999998</v>
      </c>
      <c r="BD58" s="3"/>
      <c r="BE58" s="3"/>
      <c r="BF58" s="3">
        <v>0</v>
      </c>
      <c r="BG58" s="128">
        <f t="shared" si="14"/>
        <v>8048.343999999998</v>
      </c>
      <c r="BH58" s="128">
        <v>0</v>
      </c>
      <c r="BI58" s="3">
        <v>8563.01</v>
      </c>
      <c r="BJ58" s="3">
        <v>76452.92</v>
      </c>
      <c r="BK58" s="179">
        <v>0</v>
      </c>
      <c r="BL58" s="3"/>
      <c r="BM58" s="3"/>
      <c r="BN58" s="3"/>
      <c r="BO58" s="3">
        <v>298.21</v>
      </c>
      <c r="BP58" s="3">
        <v>95063.75</v>
      </c>
    </row>
    <row r="59" spans="1:68" ht="15.75">
      <c r="A59" s="3">
        <v>48</v>
      </c>
      <c r="B59" s="34" t="s">
        <v>37</v>
      </c>
      <c r="C59" s="46">
        <v>313.2</v>
      </c>
      <c r="D59" s="46">
        <v>0</v>
      </c>
      <c r="E59" s="3">
        <f t="shared" si="0"/>
        <v>313.2</v>
      </c>
      <c r="F59" s="52">
        <v>3.32</v>
      </c>
      <c r="G59" s="52">
        <v>6.82</v>
      </c>
      <c r="H59" s="149">
        <f t="shared" si="1"/>
        <v>10.14</v>
      </c>
      <c r="I59" s="7">
        <f t="shared" si="4"/>
        <v>3175.848</v>
      </c>
      <c r="J59" s="6">
        <f t="shared" si="15"/>
        <v>19055.088</v>
      </c>
      <c r="K59" s="149">
        <v>8.7</v>
      </c>
      <c r="L59" s="7">
        <f t="shared" si="2"/>
        <v>2724.8399999999997</v>
      </c>
      <c r="M59" s="6">
        <f t="shared" si="5"/>
        <v>16349.039999999997</v>
      </c>
      <c r="N59" s="40">
        <f t="shared" si="3"/>
        <v>35404.128</v>
      </c>
      <c r="O59" s="36"/>
      <c r="P59" s="5">
        <f t="shared" si="6"/>
        <v>35404.128</v>
      </c>
      <c r="Q59" s="43">
        <f t="shared" si="7"/>
        <v>0</v>
      </c>
      <c r="R59" s="55"/>
      <c r="S59" s="95">
        <f t="shared" si="8"/>
        <v>35404.128</v>
      </c>
      <c r="T59" s="7">
        <f t="shared" si="9"/>
        <v>0</v>
      </c>
      <c r="U59" s="1">
        <v>2168.83</v>
      </c>
      <c r="V59" s="1">
        <v>1083.24</v>
      </c>
      <c r="W59" s="61">
        <v>26025.98</v>
      </c>
      <c r="X59" s="2">
        <v>12998.84</v>
      </c>
      <c r="Y59" s="1">
        <v>0</v>
      </c>
      <c r="Z59" s="1">
        <v>660.85</v>
      </c>
      <c r="AA59" s="1">
        <v>0</v>
      </c>
      <c r="AB59" s="1">
        <v>660.85</v>
      </c>
      <c r="AC59" s="1">
        <v>0</v>
      </c>
      <c r="AD59" s="1">
        <v>660.85</v>
      </c>
      <c r="AE59" s="1">
        <v>0</v>
      </c>
      <c r="AF59" s="1">
        <v>660.85</v>
      </c>
      <c r="AG59" s="1">
        <v>0</v>
      </c>
      <c r="AH59" s="1">
        <v>660.85</v>
      </c>
      <c r="AI59" s="1">
        <v>0</v>
      </c>
      <c r="AJ59" s="1">
        <v>660.85</v>
      </c>
      <c r="AK59" s="1">
        <v>0</v>
      </c>
      <c r="AL59" s="1">
        <v>692.17</v>
      </c>
      <c r="AM59" s="3">
        <v>0</v>
      </c>
      <c r="AN59" s="3">
        <v>692.17</v>
      </c>
      <c r="AO59" s="1">
        <v>0</v>
      </c>
      <c r="AP59" s="1">
        <v>692.17</v>
      </c>
      <c r="AQ59" s="1">
        <v>424.75</v>
      </c>
      <c r="AR59" s="1">
        <v>1227.83</v>
      </c>
      <c r="AS59" s="1">
        <v>0</v>
      </c>
      <c r="AT59" s="1">
        <v>692.17</v>
      </c>
      <c r="AU59" s="1">
        <v>0</v>
      </c>
      <c r="AV59" s="1">
        <v>692.17</v>
      </c>
      <c r="AW59" s="7">
        <f t="shared" si="10"/>
        <v>424.75</v>
      </c>
      <c r="AX59" s="7">
        <f t="shared" si="11"/>
        <v>8653.779999999999</v>
      </c>
      <c r="AY59" s="7">
        <f t="shared" si="12"/>
        <v>9078.529999999999</v>
      </c>
      <c r="AZ59" s="7"/>
      <c r="BA59" s="7"/>
      <c r="BB59" s="7"/>
      <c r="BC59" s="102">
        <f t="shared" si="13"/>
        <v>26325.597999999998</v>
      </c>
      <c r="BD59" s="3"/>
      <c r="BE59" s="3"/>
      <c r="BF59" s="3">
        <v>3925.08</v>
      </c>
      <c r="BG59" s="128">
        <f t="shared" si="14"/>
        <v>22400.517999999996</v>
      </c>
      <c r="BH59" s="128">
        <v>0</v>
      </c>
      <c r="BI59" s="3">
        <v>28365.19</v>
      </c>
      <c r="BJ59" s="3">
        <v>228773.77</v>
      </c>
      <c r="BK59" s="179">
        <v>0</v>
      </c>
      <c r="BL59" s="3"/>
      <c r="BM59" s="3"/>
      <c r="BN59" s="3"/>
      <c r="BO59" s="3">
        <v>987.83</v>
      </c>
      <c r="BP59" s="3">
        <v>272287.93</v>
      </c>
    </row>
    <row r="60" spans="1:68" ht="15.75">
      <c r="A60" s="3">
        <v>49</v>
      </c>
      <c r="B60" s="131" t="s">
        <v>467</v>
      </c>
      <c r="C60" s="46">
        <v>482.8</v>
      </c>
      <c r="D60" s="46">
        <v>0</v>
      </c>
      <c r="E60" s="3">
        <f t="shared" si="0"/>
        <v>482.8</v>
      </c>
      <c r="F60" s="52">
        <v>0</v>
      </c>
      <c r="G60" s="52">
        <v>2.11</v>
      </c>
      <c r="H60" s="147">
        <f t="shared" si="1"/>
        <v>2.11</v>
      </c>
      <c r="I60" s="7">
        <f t="shared" si="4"/>
        <v>1018.708</v>
      </c>
      <c r="J60" s="6">
        <f>I60*2</f>
        <v>2037.416</v>
      </c>
      <c r="K60" s="147">
        <v>2.21</v>
      </c>
      <c r="L60" s="7">
        <f t="shared" si="2"/>
        <v>1066.988</v>
      </c>
      <c r="M60" s="6">
        <f>L60*2</f>
        <v>2133.976</v>
      </c>
      <c r="N60" s="40">
        <f t="shared" si="3"/>
        <v>4171.392</v>
      </c>
      <c r="O60" s="35"/>
      <c r="P60" s="5">
        <f t="shared" si="6"/>
        <v>4171.392</v>
      </c>
      <c r="Q60" s="43">
        <f t="shared" si="7"/>
        <v>0</v>
      </c>
      <c r="R60" s="55" t="s">
        <v>378</v>
      </c>
      <c r="S60" s="95">
        <f t="shared" si="8"/>
        <v>4171.392</v>
      </c>
      <c r="T60" s="7">
        <f t="shared" si="9"/>
        <v>0</v>
      </c>
      <c r="U60" s="1">
        <v>0</v>
      </c>
      <c r="V60" s="1">
        <v>1043.16</v>
      </c>
      <c r="W60" s="61">
        <v>0</v>
      </c>
      <c r="X60" s="2">
        <v>12517.88</v>
      </c>
      <c r="Y60" s="1">
        <v>0</v>
      </c>
      <c r="Z60" s="1">
        <v>1018.71</v>
      </c>
      <c r="AA60" s="1">
        <v>0</v>
      </c>
      <c r="AB60" s="1">
        <v>1018.71</v>
      </c>
      <c r="AC60" s="104">
        <v>0</v>
      </c>
      <c r="AD60" s="104">
        <v>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4">
        <v>0</v>
      </c>
      <c r="AN60" s="104">
        <v>0</v>
      </c>
      <c r="AO60" s="104">
        <v>0</v>
      </c>
      <c r="AP60" s="104">
        <v>0</v>
      </c>
      <c r="AQ60" s="104">
        <v>0</v>
      </c>
      <c r="AR60" s="104">
        <v>0</v>
      </c>
      <c r="AS60" s="104">
        <v>0</v>
      </c>
      <c r="AT60" s="104">
        <v>0</v>
      </c>
      <c r="AU60" s="104">
        <v>0</v>
      </c>
      <c r="AV60" s="104">
        <v>0</v>
      </c>
      <c r="AW60" s="7">
        <f t="shared" si="10"/>
        <v>0</v>
      </c>
      <c r="AX60" s="7">
        <f t="shared" si="11"/>
        <v>2037.42</v>
      </c>
      <c r="AY60" s="7">
        <f t="shared" si="12"/>
        <v>2037.42</v>
      </c>
      <c r="AZ60" s="7"/>
      <c r="BA60" s="150"/>
      <c r="BB60" s="150"/>
      <c r="BC60" s="102">
        <f t="shared" si="13"/>
        <v>2133.9719999999998</v>
      </c>
      <c r="BD60" s="3"/>
      <c r="BE60" s="3"/>
      <c r="BF60" s="3"/>
      <c r="BG60" s="128">
        <f t="shared" si="14"/>
        <v>2133.9719999999998</v>
      </c>
      <c r="BH60" s="128">
        <v>0</v>
      </c>
      <c r="BI60" s="3">
        <v>6803.09</v>
      </c>
      <c r="BJ60" s="3">
        <v>86156.71</v>
      </c>
      <c r="BK60" s="179">
        <v>0</v>
      </c>
      <c r="BL60" s="3"/>
      <c r="BM60" s="182"/>
      <c r="BN60" s="182">
        <v>6803.09</v>
      </c>
      <c r="BO60" s="3">
        <v>0</v>
      </c>
      <c r="BP60" s="3">
        <v>72445.5</v>
      </c>
    </row>
    <row r="61" spans="1:68" ht="15.75">
      <c r="A61" s="3">
        <v>50</v>
      </c>
      <c r="B61" s="131" t="s">
        <v>468</v>
      </c>
      <c r="C61" s="46">
        <v>476</v>
      </c>
      <c r="D61" s="46">
        <v>0</v>
      </c>
      <c r="E61" s="3">
        <f t="shared" si="0"/>
        <v>476</v>
      </c>
      <c r="F61" s="52">
        <v>0</v>
      </c>
      <c r="G61" s="52">
        <v>2.11</v>
      </c>
      <c r="H61" s="147">
        <f t="shared" si="1"/>
        <v>2.11</v>
      </c>
      <c r="I61" s="7">
        <f t="shared" si="4"/>
        <v>1004.3599999999999</v>
      </c>
      <c r="J61" s="6">
        <f>I61*2</f>
        <v>2008.7199999999998</v>
      </c>
      <c r="K61" s="147">
        <v>2.21</v>
      </c>
      <c r="L61" s="7">
        <f t="shared" si="2"/>
        <v>1051.96</v>
      </c>
      <c r="M61" s="6">
        <f>L61*2</f>
        <v>2103.92</v>
      </c>
      <c r="N61" s="40">
        <f t="shared" si="3"/>
        <v>4112.639999999999</v>
      </c>
      <c r="O61" s="35">
        <v>-2271.83</v>
      </c>
      <c r="P61" s="5">
        <f t="shared" si="6"/>
        <v>1840.8099999999995</v>
      </c>
      <c r="Q61" s="43">
        <f t="shared" si="7"/>
        <v>-0.5524018635231871</v>
      </c>
      <c r="R61" s="55" t="s">
        <v>378</v>
      </c>
      <c r="S61" s="95">
        <f>P61</f>
        <v>1840.8099999999995</v>
      </c>
      <c r="T61" s="7">
        <f t="shared" si="9"/>
        <v>0</v>
      </c>
      <c r="U61" s="1">
        <v>0</v>
      </c>
      <c r="V61" s="1">
        <v>1025.35</v>
      </c>
      <c r="W61" s="61">
        <v>0</v>
      </c>
      <c r="X61" s="2">
        <v>12304.22</v>
      </c>
      <c r="Y61" s="1">
        <v>0</v>
      </c>
      <c r="Z61" s="1">
        <v>1004.36</v>
      </c>
      <c r="AA61" s="1">
        <v>0</v>
      </c>
      <c r="AB61" s="1">
        <v>1004.36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>
        <v>0</v>
      </c>
      <c r="AM61" s="104">
        <v>0</v>
      </c>
      <c r="AN61" s="104">
        <v>0</v>
      </c>
      <c r="AO61" s="104">
        <v>0</v>
      </c>
      <c r="AP61" s="104">
        <v>0</v>
      </c>
      <c r="AQ61" s="104">
        <v>0</v>
      </c>
      <c r="AR61" s="104">
        <v>0</v>
      </c>
      <c r="AS61" s="104">
        <v>0</v>
      </c>
      <c r="AT61" s="104">
        <v>0</v>
      </c>
      <c r="AU61" s="104">
        <v>0</v>
      </c>
      <c r="AV61" s="104">
        <v>0</v>
      </c>
      <c r="AW61" s="7">
        <f t="shared" si="10"/>
        <v>0</v>
      </c>
      <c r="AX61" s="7">
        <f t="shared" si="11"/>
        <v>2008.72</v>
      </c>
      <c r="AY61" s="7">
        <f t="shared" si="12"/>
        <v>2008.72</v>
      </c>
      <c r="AZ61" s="7"/>
      <c r="BA61" s="7"/>
      <c r="BB61" s="7"/>
      <c r="BC61" s="102">
        <f t="shared" si="13"/>
        <v>-167.91000000000054</v>
      </c>
      <c r="BD61" s="3"/>
      <c r="BE61" s="3"/>
      <c r="BF61" s="3"/>
      <c r="BG61" s="128">
        <f t="shared" si="14"/>
        <v>-167.91000000000054</v>
      </c>
      <c r="BH61" s="128">
        <v>0</v>
      </c>
      <c r="BI61" s="3">
        <v>-2271.83</v>
      </c>
      <c r="BJ61" s="3">
        <v>34074.29</v>
      </c>
      <c r="BK61" s="179">
        <v>0</v>
      </c>
      <c r="BL61" s="3"/>
      <c r="BM61" s="3"/>
      <c r="BN61" s="3"/>
      <c r="BO61" s="3">
        <v>0</v>
      </c>
      <c r="BP61" s="3">
        <v>30342.88</v>
      </c>
    </row>
    <row r="62" spans="1:68" ht="15.75">
      <c r="A62" s="3">
        <v>51</v>
      </c>
      <c r="B62" s="32" t="s">
        <v>38</v>
      </c>
      <c r="C62" s="46">
        <v>575.8</v>
      </c>
      <c r="D62" s="46">
        <v>71.7</v>
      </c>
      <c r="E62" s="3">
        <f t="shared" si="0"/>
        <v>647.5</v>
      </c>
      <c r="F62" s="52">
        <v>3.32</v>
      </c>
      <c r="G62" s="52">
        <v>3.76</v>
      </c>
      <c r="H62" s="41">
        <f t="shared" si="1"/>
        <v>7.08</v>
      </c>
      <c r="I62" s="7">
        <f t="shared" si="4"/>
        <v>4584.3</v>
      </c>
      <c r="J62" s="6">
        <f t="shared" si="15"/>
        <v>27505.800000000003</v>
      </c>
      <c r="K62" s="41">
        <v>7.87</v>
      </c>
      <c r="L62" s="7">
        <f t="shared" si="2"/>
        <v>5095.825</v>
      </c>
      <c r="M62" s="6">
        <f t="shared" si="5"/>
        <v>30574.949999999997</v>
      </c>
      <c r="N62" s="40">
        <f t="shared" si="3"/>
        <v>58080.75</v>
      </c>
      <c r="O62" s="33">
        <v>-2314.46</v>
      </c>
      <c r="P62" s="5">
        <f t="shared" si="6"/>
        <v>55766.29</v>
      </c>
      <c r="Q62" s="43">
        <f t="shared" si="7"/>
        <v>-0.039849003327264196</v>
      </c>
      <c r="R62" s="55" t="s">
        <v>378</v>
      </c>
      <c r="S62" s="95">
        <f t="shared" si="8"/>
        <v>55766.29</v>
      </c>
      <c r="T62" s="7">
        <f t="shared" si="9"/>
        <v>0</v>
      </c>
      <c r="U62" s="1">
        <v>0</v>
      </c>
      <c r="V62" s="1">
        <v>4501.45</v>
      </c>
      <c r="W62" s="61">
        <v>0</v>
      </c>
      <c r="X62" s="2">
        <v>54017.42</v>
      </c>
      <c r="Y62" s="1">
        <v>0</v>
      </c>
      <c r="Z62" s="1">
        <v>2536.9</v>
      </c>
      <c r="AA62" s="1">
        <v>0</v>
      </c>
      <c r="AB62" s="1">
        <v>20416.16</v>
      </c>
      <c r="AC62" s="1">
        <v>0</v>
      </c>
      <c r="AD62" s="1">
        <v>5557.27</v>
      </c>
      <c r="AE62" s="1">
        <v>0</v>
      </c>
      <c r="AF62" s="1">
        <v>1543.88</v>
      </c>
      <c r="AG62" s="1">
        <v>0</v>
      </c>
      <c r="AH62" s="1">
        <v>69775.96</v>
      </c>
      <c r="AI62" s="1">
        <v>0</v>
      </c>
      <c r="AJ62" s="1">
        <v>1543.88</v>
      </c>
      <c r="AK62" s="1">
        <v>0</v>
      </c>
      <c r="AL62" s="1">
        <v>1608.63</v>
      </c>
      <c r="AM62" s="3">
        <v>0</v>
      </c>
      <c r="AN62" s="3">
        <v>1660.43</v>
      </c>
      <c r="AO62" s="1">
        <v>0</v>
      </c>
      <c r="AP62" s="1">
        <v>2941.82</v>
      </c>
      <c r="AQ62" s="1">
        <v>0</v>
      </c>
      <c r="AR62" s="1">
        <v>2569.04</v>
      </c>
      <c r="AS62" s="1">
        <v>0</v>
      </c>
      <c r="AT62" s="1">
        <v>5211.73</v>
      </c>
      <c r="AU62" s="1">
        <v>0</v>
      </c>
      <c r="AV62" s="1">
        <v>1608.63</v>
      </c>
      <c r="AW62" s="7">
        <f t="shared" si="10"/>
        <v>0</v>
      </c>
      <c r="AX62" s="7">
        <f t="shared" si="11"/>
        <v>116974.33000000002</v>
      </c>
      <c r="AY62" s="7">
        <f t="shared" si="12"/>
        <v>116974.33000000002</v>
      </c>
      <c r="AZ62" s="7"/>
      <c r="BA62" s="7"/>
      <c r="BB62" s="7"/>
      <c r="BC62" s="102">
        <f t="shared" si="13"/>
        <v>-61208.040000000015</v>
      </c>
      <c r="BD62" s="3"/>
      <c r="BE62" s="3">
        <v>13836</v>
      </c>
      <c r="BF62" s="3">
        <v>4895.81</v>
      </c>
      <c r="BG62" s="128">
        <f t="shared" si="14"/>
        <v>-52267.85000000001</v>
      </c>
      <c r="BH62" s="128">
        <v>0</v>
      </c>
      <c r="BI62" s="3">
        <v>-2314.46</v>
      </c>
      <c r="BJ62" s="3">
        <v>7717.95</v>
      </c>
      <c r="BK62" s="179">
        <v>0</v>
      </c>
      <c r="BL62" s="3"/>
      <c r="BM62" s="3"/>
      <c r="BN62" s="3"/>
      <c r="BO62" s="3">
        <v>0</v>
      </c>
      <c r="BP62" s="3">
        <v>8469.54</v>
      </c>
    </row>
    <row r="63" spans="1:68" ht="15.75">
      <c r="A63" s="3">
        <v>52</v>
      </c>
      <c r="B63" s="32" t="s">
        <v>39</v>
      </c>
      <c r="C63" s="46">
        <v>1530.8</v>
      </c>
      <c r="D63" s="46">
        <v>84.5</v>
      </c>
      <c r="E63" s="3">
        <f t="shared" si="0"/>
        <v>1615.3</v>
      </c>
      <c r="F63" s="52">
        <v>3.32</v>
      </c>
      <c r="G63" s="52">
        <v>8.52</v>
      </c>
      <c r="H63" s="41">
        <f t="shared" si="1"/>
        <v>11.84</v>
      </c>
      <c r="I63" s="7">
        <f t="shared" si="4"/>
        <v>19125.152</v>
      </c>
      <c r="J63" s="6">
        <f t="shared" si="15"/>
        <v>114750.91199999998</v>
      </c>
      <c r="K63" s="41">
        <v>12.33</v>
      </c>
      <c r="L63" s="7">
        <f t="shared" si="2"/>
        <v>19916.649</v>
      </c>
      <c r="M63" s="6">
        <f t="shared" si="5"/>
        <v>119499.894</v>
      </c>
      <c r="N63" s="40">
        <f t="shared" si="3"/>
        <v>234250.80599999998</v>
      </c>
      <c r="O63" s="33">
        <v>-40977.38</v>
      </c>
      <c r="P63" s="5">
        <f t="shared" si="6"/>
        <v>193273.42599999998</v>
      </c>
      <c r="Q63" s="43">
        <f t="shared" si="7"/>
        <v>-0.1749295155039936</v>
      </c>
      <c r="R63" s="55"/>
      <c r="S63" s="95">
        <f t="shared" si="8"/>
        <v>193273.42599999998</v>
      </c>
      <c r="T63" s="7">
        <f t="shared" si="9"/>
        <v>0</v>
      </c>
      <c r="U63" s="1">
        <v>0</v>
      </c>
      <c r="V63" s="1">
        <v>16169.37</v>
      </c>
      <c r="W63" s="61">
        <v>0</v>
      </c>
      <c r="X63" s="2">
        <v>194032.49</v>
      </c>
      <c r="Y63" s="1">
        <v>0</v>
      </c>
      <c r="Z63" s="1">
        <v>30518.22</v>
      </c>
      <c r="AA63" s="1">
        <v>0</v>
      </c>
      <c r="AB63" s="1">
        <v>31117.88</v>
      </c>
      <c r="AC63" s="1">
        <v>0</v>
      </c>
      <c r="AD63" s="1">
        <v>21451.23</v>
      </c>
      <c r="AE63" s="1">
        <v>0</v>
      </c>
      <c r="AF63" s="1">
        <v>11195.32</v>
      </c>
      <c r="AG63" s="1">
        <v>0</v>
      </c>
      <c r="AH63" s="1">
        <v>18869.25</v>
      </c>
      <c r="AI63" s="1">
        <v>0</v>
      </c>
      <c r="AJ63" s="1">
        <v>23751.74</v>
      </c>
      <c r="AK63" s="1">
        <v>0</v>
      </c>
      <c r="AL63" s="1">
        <v>23139.73</v>
      </c>
      <c r="AM63" s="3">
        <v>0</v>
      </c>
      <c r="AN63" s="3">
        <v>16363.4</v>
      </c>
      <c r="AO63" s="1">
        <v>0</v>
      </c>
      <c r="AP63" s="1">
        <v>121442.66</v>
      </c>
      <c r="AQ63" s="1">
        <v>0</v>
      </c>
      <c r="AR63" s="1">
        <v>11472.37</v>
      </c>
      <c r="AS63" s="1">
        <v>0</v>
      </c>
      <c r="AT63" s="1">
        <v>13404.5</v>
      </c>
      <c r="AU63" s="1">
        <v>0</v>
      </c>
      <c r="AV63" s="1">
        <v>18450.77</v>
      </c>
      <c r="AW63" s="7">
        <f t="shared" si="10"/>
        <v>0</v>
      </c>
      <c r="AX63" s="7">
        <f t="shared" si="11"/>
        <v>341177.07</v>
      </c>
      <c r="AY63" s="7">
        <f t="shared" si="12"/>
        <v>341177.07</v>
      </c>
      <c r="AZ63" s="7"/>
      <c r="BA63" s="7"/>
      <c r="BB63" s="7"/>
      <c r="BC63" s="102">
        <f t="shared" si="13"/>
        <v>-147903.64400000003</v>
      </c>
      <c r="BD63" s="3"/>
      <c r="BE63" s="3"/>
      <c r="BF63" s="3">
        <v>79314.5</v>
      </c>
      <c r="BG63" s="128">
        <f t="shared" si="14"/>
        <v>-227218.14400000003</v>
      </c>
      <c r="BH63" s="128">
        <v>0</v>
      </c>
      <c r="BI63" s="3">
        <v>-40977.38</v>
      </c>
      <c r="BJ63" s="3">
        <v>129408.6</v>
      </c>
      <c r="BK63" s="179">
        <v>0</v>
      </c>
      <c r="BL63" s="3"/>
      <c r="BM63" s="3"/>
      <c r="BN63" s="3"/>
      <c r="BO63" s="3">
        <v>0</v>
      </c>
      <c r="BP63" s="3">
        <v>139340.23</v>
      </c>
    </row>
    <row r="64" spans="1:68" ht="15.75">
      <c r="A64" s="3">
        <v>53</v>
      </c>
      <c r="B64" s="32" t="s">
        <v>40</v>
      </c>
      <c r="C64" s="46">
        <v>614.1</v>
      </c>
      <c r="D64" s="46">
        <v>45.2</v>
      </c>
      <c r="E64" s="3">
        <f t="shared" si="0"/>
        <v>659.3000000000001</v>
      </c>
      <c r="F64" s="52">
        <v>3.32</v>
      </c>
      <c r="G64" s="52">
        <v>3.76</v>
      </c>
      <c r="H64" s="41">
        <f t="shared" si="1"/>
        <v>7.08</v>
      </c>
      <c r="I64" s="7">
        <f t="shared" si="4"/>
        <v>4667.844000000001</v>
      </c>
      <c r="J64" s="6">
        <f t="shared" si="15"/>
        <v>28007.064000000006</v>
      </c>
      <c r="K64" s="41">
        <v>7.87</v>
      </c>
      <c r="L64" s="7">
        <f t="shared" si="2"/>
        <v>5188.691000000001</v>
      </c>
      <c r="M64" s="6">
        <f t="shared" si="5"/>
        <v>31132.146000000004</v>
      </c>
      <c r="N64" s="40">
        <f t="shared" si="3"/>
        <v>59139.21000000001</v>
      </c>
      <c r="O64" s="33">
        <v>-12230.88</v>
      </c>
      <c r="P64" s="5">
        <f t="shared" si="6"/>
        <v>46908.33000000001</v>
      </c>
      <c r="Q64" s="43">
        <f t="shared" si="7"/>
        <v>-0.20681507243671327</v>
      </c>
      <c r="R64" s="55" t="s">
        <v>378</v>
      </c>
      <c r="S64" s="95">
        <f t="shared" si="8"/>
        <v>46908.33000000001</v>
      </c>
      <c r="T64" s="7">
        <f t="shared" si="9"/>
        <v>0</v>
      </c>
      <c r="U64" s="1">
        <v>0</v>
      </c>
      <c r="V64" s="1">
        <v>3760.63</v>
      </c>
      <c r="W64" s="61">
        <v>0</v>
      </c>
      <c r="X64" s="2">
        <v>45127.59</v>
      </c>
      <c r="Y64" s="1">
        <v>0</v>
      </c>
      <c r="Z64" s="1">
        <v>3066.56</v>
      </c>
      <c r="AA64" s="1">
        <v>0</v>
      </c>
      <c r="AB64" s="1">
        <v>45087.33</v>
      </c>
      <c r="AC64" s="1">
        <v>0</v>
      </c>
      <c r="AD64" s="1">
        <v>1568.77</v>
      </c>
      <c r="AE64" s="1">
        <v>0</v>
      </c>
      <c r="AF64" s="1">
        <v>9505.56</v>
      </c>
      <c r="AG64" s="1">
        <v>0</v>
      </c>
      <c r="AH64" s="1">
        <v>1568.77</v>
      </c>
      <c r="AI64" s="1">
        <v>0</v>
      </c>
      <c r="AJ64" s="1">
        <v>54464.91</v>
      </c>
      <c r="AK64" s="1">
        <v>0</v>
      </c>
      <c r="AL64" s="1">
        <v>1634.7</v>
      </c>
      <c r="AM64" s="3">
        <v>0</v>
      </c>
      <c r="AN64" s="3">
        <v>1634.7</v>
      </c>
      <c r="AO64" s="1">
        <v>0</v>
      </c>
      <c r="AP64" s="1">
        <v>2967.89</v>
      </c>
      <c r="AQ64" s="1">
        <v>0</v>
      </c>
      <c r="AR64" s="1">
        <v>2595.11</v>
      </c>
      <c r="AS64" s="1">
        <v>0</v>
      </c>
      <c r="AT64" s="1">
        <v>1634.7</v>
      </c>
      <c r="AU64" s="1">
        <v>0</v>
      </c>
      <c r="AV64" s="1">
        <v>1634.7</v>
      </c>
      <c r="AW64" s="7">
        <f t="shared" si="10"/>
        <v>0</v>
      </c>
      <c r="AX64" s="7">
        <f t="shared" si="11"/>
        <v>127363.69999999998</v>
      </c>
      <c r="AY64" s="7">
        <f t="shared" si="12"/>
        <v>127363.69999999998</v>
      </c>
      <c r="AZ64" s="7"/>
      <c r="BA64" s="7"/>
      <c r="BB64" s="7"/>
      <c r="BC64" s="102">
        <f t="shared" si="13"/>
        <v>-80455.36999999997</v>
      </c>
      <c r="BD64" s="3"/>
      <c r="BE64" s="3"/>
      <c r="BF64" s="3">
        <v>51945.46</v>
      </c>
      <c r="BG64" s="128">
        <f t="shared" si="14"/>
        <v>-132400.82999999996</v>
      </c>
      <c r="BH64" s="128">
        <v>0</v>
      </c>
      <c r="BI64" s="3">
        <v>-12230.88</v>
      </c>
      <c r="BJ64" s="3">
        <v>31041.28</v>
      </c>
      <c r="BK64" s="179">
        <v>0</v>
      </c>
      <c r="BL64" s="3"/>
      <c r="BM64" s="3"/>
      <c r="BN64" s="3"/>
      <c r="BO64" s="3">
        <v>0</v>
      </c>
      <c r="BP64" s="3">
        <v>46138.32</v>
      </c>
    </row>
    <row r="65" spans="1:68" ht="15.75">
      <c r="A65" s="3">
        <v>54</v>
      </c>
      <c r="B65" s="32" t="s">
        <v>41</v>
      </c>
      <c r="C65" s="46">
        <v>1640.4</v>
      </c>
      <c r="D65" s="46">
        <v>149.1</v>
      </c>
      <c r="E65" s="3">
        <f t="shared" si="0"/>
        <v>1789.5</v>
      </c>
      <c r="F65" s="52">
        <v>3.32</v>
      </c>
      <c r="G65" s="52">
        <v>8.17</v>
      </c>
      <c r="H65" s="41">
        <f t="shared" si="1"/>
        <v>11.49</v>
      </c>
      <c r="I65" s="7">
        <f t="shared" si="4"/>
        <v>20561.355</v>
      </c>
      <c r="J65" s="6">
        <f t="shared" si="15"/>
        <v>123368.13</v>
      </c>
      <c r="K65" s="41">
        <v>11.91</v>
      </c>
      <c r="L65" s="7">
        <f t="shared" si="2"/>
        <v>21312.945</v>
      </c>
      <c r="M65" s="6">
        <f t="shared" si="5"/>
        <v>127877.67</v>
      </c>
      <c r="N65" s="40">
        <f t="shared" si="3"/>
        <v>251245.8</v>
      </c>
      <c r="O65" s="33"/>
      <c r="P65" s="5">
        <f t="shared" si="6"/>
        <v>251245.8</v>
      </c>
      <c r="Q65" s="43">
        <f t="shared" si="7"/>
        <v>0</v>
      </c>
      <c r="R65" s="55"/>
      <c r="S65" s="95">
        <f t="shared" si="8"/>
        <v>251245.8</v>
      </c>
      <c r="T65" s="7">
        <f t="shared" si="9"/>
        <v>0</v>
      </c>
      <c r="U65" s="1">
        <v>0</v>
      </c>
      <c r="V65" s="1">
        <v>21054.83</v>
      </c>
      <c r="W65" s="61">
        <v>0</v>
      </c>
      <c r="X65" s="2">
        <v>252657.93</v>
      </c>
      <c r="Y65" s="1">
        <v>0</v>
      </c>
      <c r="Z65" s="119">
        <v>11736.79</v>
      </c>
      <c r="AA65" s="1">
        <v>0</v>
      </c>
      <c r="AB65" s="1">
        <v>50737.99</v>
      </c>
      <c r="AC65" s="1">
        <v>0</v>
      </c>
      <c r="AD65" s="1">
        <v>10201.46</v>
      </c>
      <c r="AE65" s="119">
        <v>0</v>
      </c>
      <c r="AF65" s="1">
        <v>11256.91</v>
      </c>
      <c r="AG65" s="1">
        <v>0</v>
      </c>
      <c r="AH65" s="1">
        <v>14533.15</v>
      </c>
      <c r="AI65" s="1">
        <v>0</v>
      </c>
      <c r="AJ65" s="1">
        <v>13415.79</v>
      </c>
      <c r="AK65" s="1">
        <v>0</v>
      </c>
      <c r="AL65" s="1">
        <v>11788.21</v>
      </c>
      <c r="AM65" s="3">
        <v>0</v>
      </c>
      <c r="AN65" s="3">
        <v>9840.3</v>
      </c>
      <c r="AO65" s="1">
        <v>0</v>
      </c>
      <c r="AP65" s="1">
        <v>16293.93</v>
      </c>
      <c r="AQ65" s="1">
        <v>0</v>
      </c>
      <c r="AR65" s="1">
        <v>10192.72</v>
      </c>
      <c r="AS65" s="1">
        <v>0</v>
      </c>
      <c r="AT65" s="1">
        <v>10053.13</v>
      </c>
      <c r="AU65" s="1">
        <v>0</v>
      </c>
      <c r="AV65" s="1">
        <v>10251.39</v>
      </c>
      <c r="AW65" s="7">
        <f t="shared" si="10"/>
        <v>0</v>
      </c>
      <c r="AX65" s="7">
        <f t="shared" si="11"/>
        <v>180301.76999999996</v>
      </c>
      <c r="AY65" s="7">
        <f t="shared" si="12"/>
        <v>180301.76999999996</v>
      </c>
      <c r="AZ65" s="7"/>
      <c r="BA65" s="7"/>
      <c r="BB65" s="7"/>
      <c r="BC65" s="102">
        <f t="shared" si="13"/>
        <v>70944.03000000003</v>
      </c>
      <c r="BD65" s="3"/>
      <c r="BE65" s="3">
        <v>2408</v>
      </c>
      <c r="BF65" s="3">
        <v>77707.19</v>
      </c>
      <c r="BG65" s="128">
        <f t="shared" si="14"/>
        <v>-4355.159999999974</v>
      </c>
      <c r="BH65" s="128">
        <v>0</v>
      </c>
      <c r="BI65" s="3">
        <v>89565.13</v>
      </c>
      <c r="BJ65" s="3">
        <v>81613.89</v>
      </c>
      <c r="BK65" s="179">
        <v>18202.23</v>
      </c>
      <c r="BL65" s="3"/>
      <c r="BM65" s="3">
        <v>5434.92</v>
      </c>
      <c r="BN65" s="3"/>
      <c r="BO65" s="180">
        <v>2929.87</v>
      </c>
      <c r="BP65" s="3">
        <v>99222.07</v>
      </c>
    </row>
    <row r="66" spans="1:68" ht="15.75">
      <c r="A66" s="3">
        <v>55</v>
      </c>
      <c r="B66" s="32" t="s">
        <v>42</v>
      </c>
      <c r="C66" s="46">
        <v>1847</v>
      </c>
      <c r="D66" s="46">
        <v>159.2</v>
      </c>
      <c r="E66" s="3">
        <f t="shared" si="0"/>
        <v>2006.2</v>
      </c>
      <c r="F66" s="52">
        <v>3.32</v>
      </c>
      <c r="G66" s="52">
        <v>8.11</v>
      </c>
      <c r="H66" s="41">
        <f t="shared" si="1"/>
        <v>11.43</v>
      </c>
      <c r="I66" s="7">
        <f t="shared" si="4"/>
        <v>22930.865999999998</v>
      </c>
      <c r="J66" s="6">
        <f t="shared" si="15"/>
        <v>137585.196</v>
      </c>
      <c r="K66" s="41">
        <v>11.45</v>
      </c>
      <c r="L66" s="7">
        <f t="shared" si="2"/>
        <v>22970.989999999998</v>
      </c>
      <c r="M66" s="6">
        <f t="shared" si="5"/>
        <v>137825.94</v>
      </c>
      <c r="N66" s="40">
        <f t="shared" si="3"/>
        <v>275411.136</v>
      </c>
      <c r="O66" s="33">
        <v>0</v>
      </c>
      <c r="P66" s="5">
        <f t="shared" si="6"/>
        <v>275411.136</v>
      </c>
      <c r="Q66" s="43">
        <f t="shared" si="7"/>
        <v>0</v>
      </c>
      <c r="R66" s="55"/>
      <c r="S66" s="95">
        <f t="shared" si="8"/>
        <v>275411.136</v>
      </c>
      <c r="T66" s="7">
        <f t="shared" si="9"/>
        <v>0</v>
      </c>
      <c r="U66" s="1">
        <v>0</v>
      </c>
      <c r="V66" s="1">
        <v>23481.21</v>
      </c>
      <c r="W66" s="61">
        <v>0</v>
      </c>
      <c r="X66" s="2">
        <v>281774.48</v>
      </c>
      <c r="Y66" s="1">
        <v>0</v>
      </c>
      <c r="Z66" s="1">
        <v>23316.65</v>
      </c>
      <c r="AA66" s="1">
        <v>0</v>
      </c>
      <c r="AB66" s="1">
        <v>45032</v>
      </c>
      <c r="AC66" s="1">
        <v>0</v>
      </c>
      <c r="AD66" s="1">
        <v>10227.67</v>
      </c>
      <c r="AE66" s="1">
        <v>0</v>
      </c>
      <c r="AF66" s="1">
        <v>15392.96</v>
      </c>
      <c r="AG66" s="1">
        <v>0</v>
      </c>
      <c r="AH66" s="1">
        <v>12633.92</v>
      </c>
      <c r="AI66" s="1">
        <v>0</v>
      </c>
      <c r="AJ66" s="1">
        <v>9728.11</v>
      </c>
      <c r="AK66" s="1">
        <v>0</v>
      </c>
      <c r="AL66" s="1">
        <v>15678.38</v>
      </c>
      <c r="AM66" s="3">
        <v>0</v>
      </c>
      <c r="AN66" s="3">
        <v>10694.54</v>
      </c>
      <c r="AO66" s="1">
        <v>0</v>
      </c>
      <c r="AP66" s="1">
        <v>11402.39</v>
      </c>
      <c r="AQ66" s="1">
        <v>0</v>
      </c>
      <c r="AR66" s="1">
        <v>11266.33</v>
      </c>
      <c r="AS66" s="1">
        <v>0</v>
      </c>
      <c r="AT66" s="1">
        <v>12378.16</v>
      </c>
      <c r="AU66" s="1">
        <v>0</v>
      </c>
      <c r="AV66" s="1">
        <v>10069.2</v>
      </c>
      <c r="AW66" s="7">
        <f t="shared" si="10"/>
        <v>0</v>
      </c>
      <c r="AX66" s="7">
        <f t="shared" si="11"/>
        <v>187820.31</v>
      </c>
      <c r="AY66" s="7">
        <f t="shared" si="12"/>
        <v>187820.31</v>
      </c>
      <c r="AZ66" s="7"/>
      <c r="BA66" s="7"/>
      <c r="BB66" s="7"/>
      <c r="BC66" s="102">
        <f t="shared" si="13"/>
        <v>87590.826</v>
      </c>
      <c r="BD66" s="3"/>
      <c r="BE66" s="3">
        <v>2408</v>
      </c>
      <c r="BF66" s="3">
        <v>9756.51</v>
      </c>
      <c r="BG66" s="128">
        <f t="shared" si="14"/>
        <v>80242.316</v>
      </c>
      <c r="BH66" s="128">
        <v>0</v>
      </c>
      <c r="BI66" s="3">
        <v>6264.28</v>
      </c>
      <c r="BJ66" s="3">
        <v>151758.03</v>
      </c>
      <c r="BK66" s="179">
        <v>1354.13</v>
      </c>
      <c r="BL66" s="3"/>
      <c r="BM66" s="3"/>
      <c r="BN66" s="3"/>
      <c r="BO66" s="3">
        <v>218.16</v>
      </c>
      <c r="BP66" s="3">
        <v>182733.83</v>
      </c>
    </row>
    <row r="67" spans="1:68" ht="15.75">
      <c r="A67" s="3">
        <v>56</v>
      </c>
      <c r="B67" s="25" t="s">
        <v>43</v>
      </c>
      <c r="C67" s="46">
        <v>2512.5</v>
      </c>
      <c r="D67" s="46">
        <v>312</v>
      </c>
      <c r="E67" s="3">
        <f t="shared" si="0"/>
        <v>2824.5</v>
      </c>
      <c r="F67" s="52">
        <v>3.32</v>
      </c>
      <c r="G67" s="52">
        <v>8.52</v>
      </c>
      <c r="H67" s="52">
        <f t="shared" si="1"/>
        <v>11.84</v>
      </c>
      <c r="I67" s="7">
        <f t="shared" si="4"/>
        <v>33442.08</v>
      </c>
      <c r="J67" s="6">
        <f t="shared" si="15"/>
        <v>200652.48</v>
      </c>
      <c r="K67" s="52">
        <v>12.33</v>
      </c>
      <c r="L67" s="7">
        <f t="shared" si="2"/>
        <v>34826.085</v>
      </c>
      <c r="M67" s="6">
        <f t="shared" si="5"/>
        <v>208956.51</v>
      </c>
      <c r="N67" s="40">
        <f t="shared" si="3"/>
        <v>409608.99</v>
      </c>
      <c r="O67" s="26"/>
      <c r="P67" s="5">
        <f t="shared" si="6"/>
        <v>409608.99</v>
      </c>
      <c r="Q67" s="43">
        <f t="shared" si="7"/>
        <v>0</v>
      </c>
      <c r="R67" s="55"/>
      <c r="S67" s="95">
        <f t="shared" si="8"/>
        <v>409608.99</v>
      </c>
      <c r="T67" s="7">
        <f t="shared" si="9"/>
        <v>0</v>
      </c>
      <c r="U67" s="1">
        <v>20930.85</v>
      </c>
      <c r="V67" s="1">
        <v>13313.84</v>
      </c>
      <c r="W67" s="61">
        <v>251170.21</v>
      </c>
      <c r="X67" s="2">
        <v>159766.07</v>
      </c>
      <c r="Y67" s="1">
        <v>16401.02</v>
      </c>
      <c r="Z67" s="119">
        <v>37299.03</v>
      </c>
      <c r="AA67" s="1">
        <v>11259.87</v>
      </c>
      <c r="AB67" s="1">
        <v>7714.94</v>
      </c>
      <c r="AC67" s="1">
        <v>14807.63</v>
      </c>
      <c r="AD67" s="1">
        <v>141656.29</v>
      </c>
      <c r="AE67" s="119">
        <v>8448.65</v>
      </c>
      <c r="AF67" s="1">
        <v>13464.23</v>
      </c>
      <c r="AG67" s="1">
        <v>8610.74</v>
      </c>
      <c r="AH67" s="1">
        <v>8270.11</v>
      </c>
      <c r="AI67" s="1">
        <v>21133.27</v>
      </c>
      <c r="AJ67" s="1">
        <v>15506.73</v>
      </c>
      <c r="AK67" s="1">
        <v>61270.81</v>
      </c>
      <c r="AL67" s="1">
        <v>9017.32</v>
      </c>
      <c r="AM67" s="3">
        <v>9315.26</v>
      </c>
      <c r="AN67" s="3">
        <v>6681.38</v>
      </c>
      <c r="AO67" s="1">
        <v>13610.44</v>
      </c>
      <c r="AP67" s="1">
        <v>10632.55</v>
      </c>
      <c r="AQ67" s="1">
        <v>11524.23</v>
      </c>
      <c r="AR67" s="1">
        <v>6840.31</v>
      </c>
      <c r="AS67" s="1">
        <v>11073.77</v>
      </c>
      <c r="AT67" s="1">
        <v>16124.05</v>
      </c>
      <c r="AU67" s="1">
        <v>17479.9</v>
      </c>
      <c r="AV67" s="1">
        <v>6459.59</v>
      </c>
      <c r="AW67" s="7">
        <f t="shared" si="10"/>
        <v>204935.59</v>
      </c>
      <c r="AX67" s="7">
        <f t="shared" si="11"/>
        <v>279666.5300000001</v>
      </c>
      <c r="AY67" s="7">
        <f t="shared" si="12"/>
        <v>484602.1200000001</v>
      </c>
      <c r="AZ67" s="7"/>
      <c r="BA67" s="7"/>
      <c r="BB67" s="7"/>
      <c r="BC67" s="102">
        <f t="shared" si="13"/>
        <v>-74993.13000000012</v>
      </c>
      <c r="BD67" s="3"/>
      <c r="BE67" s="3">
        <v>5867</v>
      </c>
      <c r="BF67" s="3">
        <v>-2286.58</v>
      </c>
      <c r="BG67" s="128">
        <f t="shared" si="14"/>
        <v>-66839.55000000012</v>
      </c>
      <c r="BH67" s="128">
        <v>0</v>
      </c>
      <c r="BI67" s="3">
        <v>175377.76</v>
      </c>
      <c r="BJ67" s="3">
        <v>161785.74</v>
      </c>
      <c r="BK67" s="179">
        <v>0</v>
      </c>
      <c r="BL67" s="3"/>
      <c r="BM67" s="3">
        <v>18186.35</v>
      </c>
      <c r="BN67" s="3"/>
      <c r="BO67" s="180">
        <v>6107.61</v>
      </c>
      <c r="BP67" s="3">
        <v>169100</v>
      </c>
    </row>
    <row r="68" spans="1:68" ht="15.75">
      <c r="A68" s="3">
        <v>57</v>
      </c>
      <c r="B68" s="32" t="s">
        <v>44</v>
      </c>
      <c r="C68" s="46">
        <v>2008.4</v>
      </c>
      <c r="D68" s="46">
        <v>0</v>
      </c>
      <c r="E68" s="3">
        <f t="shared" si="0"/>
        <v>2008.4</v>
      </c>
      <c r="F68" s="52">
        <v>3.32</v>
      </c>
      <c r="G68" s="52">
        <v>8.17</v>
      </c>
      <c r="H68" s="41">
        <f t="shared" si="1"/>
        <v>11.49</v>
      </c>
      <c r="I68" s="7">
        <f t="shared" si="4"/>
        <v>23076.516000000003</v>
      </c>
      <c r="J68" s="6">
        <f t="shared" si="15"/>
        <v>138459.09600000002</v>
      </c>
      <c r="K68" s="41">
        <v>11.91</v>
      </c>
      <c r="L68" s="7">
        <f t="shared" si="2"/>
        <v>23920.044</v>
      </c>
      <c r="M68" s="6">
        <f t="shared" si="5"/>
        <v>143520.26400000002</v>
      </c>
      <c r="N68" s="40">
        <f t="shared" si="3"/>
        <v>281979.36000000004</v>
      </c>
      <c r="O68" s="33"/>
      <c r="P68" s="5">
        <f t="shared" si="6"/>
        <v>281979.36000000004</v>
      </c>
      <c r="Q68" s="43">
        <f t="shared" si="7"/>
        <v>0</v>
      </c>
      <c r="R68" s="55" t="s">
        <v>374</v>
      </c>
      <c r="S68" s="95">
        <f t="shared" si="8"/>
        <v>281979.36000000004</v>
      </c>
      <c r="T68" s="7">
        <f t="shared" si="9"/>
        <v>0</v>
      </c>
      <c r="U68" s="1">
        <v>0</v>
      </c>
      <c r="V68" s="1">
        <v>23630.35</v>
      </c>
      <c r="W68" s="61">
        <v>0</v>
      </c>
      <c r="X68" s="2">
        <v>283564.23</v>
      </c>
      <c r="Y68" s="1">
        <v>0</v>
      </c>
      <c r="Z68" s="1">
        <v>19670.27</v>
      </c>
      <c r="AA68" s="1">
        <v>0</v>
      </c>
      <c r="AB68" s="1">
        <v>68408.93</v>
      </c>
      <c r="AC68" s="1">
        <v>0</v>
      </c>
      <c r="AD68" s="1">
        <v>11559.22</v>
      </c>
      <c r="AE68" s="1">
        <v>0</v>
      </c>
      <c r="AF68" s="1">
        <v>18001.62</v>
      </c>
      <c r="AG68" s="1">
        <v>0</v>
      </c>
      <c r="AH68" s="1">
        <v>23270.51</v>
      </c>
      <c r="AI68" s="1">
        <v>0</v>
      </c>
      <c r="AJ68" s="1">
        <v>102191.46</v>
      </c>
      <c r="AK68" s="1">
        <v>0</v>
      </c>
      <c r="AL68" s="1">
        <v>26689.3</v>
      </c>
      <c r="AM68" s="3">
        <v>0</v>
      </c>
      <c r="AN68" s="3">
        <v>32415.43</v>
      </c>
      <c r="AO68" s="1">
        <v>0</v>
      </c>
      <c r="AP68" s="1">
        <v>14537.69</v>
      </c>
      <c r="AQ68" s="1">
        <v>0</v>
      </c>
      <c r="AR68" s="1">
        <v>6994.46</v>
      </c>
      <c r="AS68" s="1">
        <v>0</v>
      </c>
      <c r="AT68" s="1">
        <v>14714.37</v>
      </c>
      <c r="AU68" s="1">
        <v>0</v>
      </c>
      <c r="AV68" s="1">
        <v>5319.54</v>
      </c>
      <c r="AW68" s="7">
        <f t="shared" si="10"/>
        <v>0</v>
      </c>
      <c r="AX68" s="7">
        <f t="shared" si="11"/>
        <v>343772.8</v>
      </c>
      <c r="AY68" s="7">
        <f t="shared" si="12"/>
        <v>343772.8</v>
      </c>
      <c r="AZ68" s="7">
        <f>2778+1824</f>
        <v>4602</v>
      </c>
      <c r="BA68" s="7">
        <v>5937.04</v>
      </c>
      <c r="BB68" s="7"/>
      <c r="BC68" s="102">
        <f t="shared" si="13"/>
        <v>-72332.47999999994</v>
      </c>
      <c r="BD68" s="3"/>
      <c r="BE68" s="3">
        <v>5867</v>
      </c>
      <c r="BF68" s="3">
        <v>97029.94</v>
      </c>
      <c r="BG68" s="128">
        <f t="shared" si="14"/>
        <v>-163495.41999999993</v>
      </c>
      <c r="BH68" s="128">
        <v>0</v>
      </c>
      <c r="BI68" s="3">
        <v>16246.41</v>
      </c>
      <c r="BJ68" s="3">
        <v>75591.43</v>
      </c>
      <c r="BK68" s="179">
        <v>0</v>
      </c>
      <c r="BL68" s="3">
        <v>2285</v>
      </c>
      <c r="BM68" s="3">
        <v>13395.62</v>
      </c>
      <c r="BN68" s="3"/>
      <c r="BO68" s="3">
        <v>565.79</v>
      </c>
      <c r="BP68" s="3">
        <v>74488.57</v>
      </c>
    </row>
    <row r="69" spans="1:68" ht="15.75">
      <c r="A69" s="3">
        <v>58</v>
      </c>
      <c r="B69" s="25" t="s">
        <v>45</v>
      </c>
      <c r="C69" s="46">
        <v>1272.3</v>
      </c>
      <c r="D69" s="46">
        <v>0</v>
      </c>
      <c r="E69" s="3">
        <f t="shared" si="0"/>
        <v>1272.3</v>
      </c>
      <c r="F69" s="52">
        <v>3.32</v>
      </c>
      <c r="G69" s="52">
        <v>8.3</v>
      </c>
      <c r="H69" s="52">
        <f t="shared" si="1"/>
        <v>11.620000000000001</v>
      </c>
      <c r="I69" s="7">
        <f t="shared" si="4"/>
        <v>14784.126</v>
      </c>
      <c r="J69" s="6">
        <f t="shared" si="15"/>
        <v>88704.756</v>
      </c>
      <c r="K69" s="52">
        <v>11.99</v>
      </c>
      <c r="L69" s="7">
        <f t="shared" si="2"/>
        <v>15254.877</v>
      </c>
      <c r="M69" s="6">
        <f t="shared" si="5"/>
        <v>91529.262</v>
      </c>
      <c r="N69" s="40">
        <f t="shared" si="3"/>
        <v>180234.01799999998</v>
      </c>
      <c r="O69" s="26">
        <v>-10185.15</v>
      </c>
      <c r="P69" s="5">
        <f t="shared" si="6"/>
        <v>170048.868</v>
      </c>
      <c r="Q69" s="43">
        <f t="shared" si="7"/>
        <v>-0.0565106971093548</v>
      </c>
      <c r="R69" s="55" t="s">
        <v>374</v>
      </c>
      <c r="S69" s="95">
        <f t="shared" si="8"/>
        <v>170048.868</v>
      </c>
      <c r="T69" s="7">
        <f t="shared" si="9"/>
        <v>0</v>
      </c>
      <c r="U69" s="1">
        <v>8604.99</v>
      </c>
      <c r="V69" s="1">
        <v>5685.19</v>
      </c>
      <c r="W69" s="61">
        <v>103259.87</v>
      </c>
      <c r="X69" s="2">
        <v>68222.32</v>
      </c>
      <c r="Y69" s="1">
        <v>438.7</v>
      </c>
      <c r="Z69" s="1">
        <v>3072.54</v>
      </c>
      <c r="AA69" s="1">
        <v>6984.97</v>
      </c>
      <c r="AB69" s="1">
        <v>7858.32</v>
      </c>
      <c r="AC69" s="1">
        <v>3371.6</v>
      </c>
      <c r="AD69" s="1">
        <v>3221.2</v>
      </c>
      <c r="AE69" s="1">
        <v>3371.6</v>
      </c>
      <c r="AF69" s="1">
        <v>2862.2</v>
      </c>
      <c r="AG69" s="1">
        <v>5044.75</v>
      </c>
      <c r="AH69" s="1">
        <v>2862.2</v>
      </c>
      <c r="AI69" s="1">
        <v>4854.54</v>
      </c>
      <c r="AJ69" s="1">
        <v>8550.69</v>
      </c>
      <c r="AK69" s="1">
        <v>95354.24</v>
      </c>
      <c r="AL69" s="1">
        <v>2989.43</v>
      </c>
      <c r="AM69" s="3">
        <v>21737.09</v>
      </c>
      <c r="AN69" s="3">
        <v>12827.29</v>
      </c>
      <c r="AO69" s="1">
        <v>0</v>
      </c>
      <c r="AP69" s="1">
        <v>4322.62</v>
      </c>
      <c r="AQ69" s="1">
        <v>424.75</v>
      </c>
      <c r="AR69" s="1">
        <v>3525.09</v>
      </c>
      <c r="AS69" s="1">
        <v>1819.64</v>
      </c>
      <c r="AT69" s="1">
        <v>2989.43</v>
      </c>
      <c r="AU69" s="1">
        <v>0</v>
      </c>
      <c r="AV69" s="1">
        <v>2989.43</v>
      </c>
      <c r="AW69" s="7">
        <f t="shared" si="10"/>
        <v>143401.88000000003</v>
      </c>
      <c r="AX69" s="7">
        <f t="shared" si="11"/>
        <v>58070.44</v>
      </c>
      <c r="AY69" s="7">
        <f t="shared" si="12"/>
        <v>201472.32000000004</v>
      </c>
      <c r="AZ69" s="7"/>
      <c r="BA69" s="7"/>
      <c r="BB69" s="7"/>
      <c r="BC69" s="102">
        <f t="shared" si="13"/>
        <v>-31423.45200000005</v>
      </c>
      <c r="BD69" s="3"/>
      <c r="BE69" s="3">
        <v>2408</v>
      </c>
      <c r="BF69" s="3">
        <v>8060.09</v>
      </c>
      <c r="BG69" s="128">
        <f t="shared" si="14"/>
        <v>-37075.542000000045</v>
      </c>
      <c r="BH69" s="128">
        <v>0</v>
      </c>
      <c r="BI69" s="3">
        <v>-10185.15</v>
      </c>
      <c r="BJ69" s="3">
        <v>87300.29</v>
      </c>
      <c r="BK69" s="179">
        <v>17801.62</v>
      </c>
      <c r="BL69" s="3"/>
      <c r="BM69" s="3"/>
      <c r="BN69" s="3"/>
      <c r="BO69" s="3">
        <v>0</v>
      </c>
      <c r="BP69" s="3">
        <v>86540.29</v>
      </c>
    </row>
    <row r="70" spans="1:68" ht="15.75">
      <c r="A70" s="3">
        <v>59</v>
      </c>
      <c r="B70" s="32" t="s">
        <v>46</v>
      </c>
      <c r="C70" s="46">
        <v>1948.8</v>
      </c>
      <c r="D70" s="46">
        <v>221.8</v>
      </c>
      <c r="E70" s="3">
        <f t="shared" si="0"/>
        <v>2170.6</v>
      </c>
      <c r="F70" s="52">
        <v>3.32</v>
      </c>
      <c r="G70" s="52">
        <v>8.3</v>
      </c>
      <c r="H70" s="41">
        <f t="shared" si="1"/>
        <v>11.620000000000001</v>
      </c>
      <c r="I70" s="7">
        <f t="shared" si="4"/>
        <v>25222.372</v>
      </c>
      <c r="J70" s="6">
        <f t="shared" si="15"/>
        <v>151334.232</v>
      </c>
      <c r="K70" s="41">
        <v>11.99</v>
      </c>
      <c r="L70" s="7">
        <f t="shared" si="2"/>
        <v>26025.494</v>
      </c>
      <c r="M70" s="6">
        <f t="shared" si="5"/>
        <v>156152.96399999998</v>
      </c>
      <c r="N70" s="40">
        <f t="shared" si="3"/>
        <v>307487.196</v>
      </c>
      <c r="O70" s="33"/>
      <c r="P70" s="5">
        <f t="shared" si="6"/>
        <v>307487.196</v>
      </c>
      <c r="Q70" s="43">
        <f t="shared" si="7"/>
        <v>0</v>
      </c>
      <c r="R70" s="55"/>
      <c r="S70" s="95">
        <f t="shared" si="8"/>
        <v>307487.196</v>
      </c>
      <c r="T70" s="7">
        <f t="shared" si="9"/>
        <v>0</v>
      </c>
      <c r="U70" s="1">
        <v>0</v>
      </c>
      <c r="V70" s="1">
        <v>25827.71</v>
      </c>
      <c r="W70" s="61">
        <v>0</v>
      </c>
      <c r="X70" s="2">
        <v>309932.51</v>
      </c>
      <c r="Y70" s="1">
        <v>0</v>
      </c>
      <c r="Z70" s="119">
        <v>13479.1</v>
      </c>
      <c r="AA70" s="1">
        <v>0</v>
      </c>
      <c r="AB70" s="1">
        <v>29863.73</v>
      </c>
      <c r="AC70" s="1">
        <v>0</v>
      </c>
      <c r="AD70" s="1">
        <v>36732.94</v>
      </c>
      <c r="AE70" s="119">
        <v>0</v>
      </c>
      <c r="AF70" s="1">
        <v>21598.32</v>
      </c>
      <c r="AG70" s="1">
        <v>0</v>
      </c>
      <c r="AH70" s="1">
        <v>14209.81</v>
      </c>
      <c r="AI70" s="1">
        <v>0</v>
      </c>
      <c r="AJ70" s="1">
        <v>13220.47</v>
      </c>
      <c r="AK70" s="1">
        <v>0</v>
      </c>
      <c r="AL70" s="1">
        <v>86689.16</v>
      </c>
      <c r="AM70" s="3">
        <v>0</v>
      </c>
      <c r="AN70" s="3">
        <v>20716.05</v>
      </c>
      <c r="AO70" s="1">
        <v>0</v>
      </c>
      <c r="AP70" s="1">
        <v>159907.33</v>
      </c>
      <c r="AQ70" s="1">
        <v>0</v>
      </c>
      <c r="AR70" s="1">
        <v>11837.14</v>
      </c>
      <c r="AS70" s="1">
        <v>0</v>
      </c>
      <c r="AT70" s="1">
        <v>19697.52</v>
      </c>
      <c r="AU70" s="1">
        <v>0</v>
      </c>
      <c r="AV70" s="1">
        <v>19376.44</v>
      </c>
      <c r="AW70" s="7">
        <f t="shared" si="10"/>
        <v>0</v>
      </c>
      <c r="AX70" s="7">
        <f t="shared" si="11"/>
        <v>447328.01</v>
      </c>
      <c r="AY70" s="7">
        <f t="shared" si="12"/>
        <v>447328.01</v>
      </c>
      <c r="AZ70" s="7"/>
      <c r="BA70" s="7"/>
      <c r="BB70" s="7"/>
      <c r="BC70" s="102">
        <f t="shared" si="13"/>
        <v>-139840.814</v>
      </c>
      <c r="BD70" s="3">
        <v>1253.83</v>
      </c>
      <c r="BE70" s="3">
        <v>2408</v>
      </c>
      <c r="BF70" s="3">
        <v>167445.29</v>
      </c>
      <c r="BG70" s="128">
        <f t="shared" si="14"/>
        <v>-303624.27400000003</v>
      </c>
      <c r="BH70" s="128">
        <v>0</v>
      </c>
      <c r="BI70" s="3">
        <v>119729.72</v>
      </c>
      <c r="BJ70" s="3">
        <v>164064.22</v>
      </c>
      <c r="BK70" s="179">
        <v>0</v>
      </c>
      <c r="BL70" s="3">
        <f>1865+3285+2527</f>
        <v>7677</v>
      </c>
      <c r="BM70" s="3"/>
      <c r="BN70" s="3"/>
      <c r="BO70" s="180">
        <v>4169.64</v>
      </c>
      <c r="BP70" s="3">
        <v>191297.16</v>
      </c>
    </row>
    <row r="71" spans="1:68" ht="15.75">
      <c r="A71" s="3">
        <v>60</v>
      </c>
      <c r="B71" s="25" t="s">
        <v>47</v>
      </c>
      <c r="C71" s="46">
        <v>1073.1</v>
      </c>
      <c r="D71" s="46">
        <v>217.6</v>
      </c>
      <c r="E71" s="3">
        <f t="shared" si="0"/>
        <v>1290.6999999999998</v>
      </c>
      <c r="F71" s="52">
        <v>3.32</v>
      </c>
      <c r="G71" s="52">
        <v>8.2</v>
      </c>
      <c r="H71" s="52">
        <f t="shared" si="1"/>
        <v>11.52</v>
      </c>
      <c r="I71" s="7">
        <f t="shared" si="4"/>
        <v>14868.863999999998</v>
      </c>
      <c r="J71" s="6">
        <f t="shared" si="15"/>
        <v>89213.18399999998</v>
      </c>
      <c r="K71" s="52">
        <v>11.84</v>
      </c>
      <c r="L71" s="7">
        <f t="shared" si="2"/>
        <v>15281.887999999997</v>
      </c>
      <c r="M71" s="6">
        <f t="shared" si="5"/>
        <v>91691.32799999998</v>
      </c>
      <c r="N71" s="40">
        <f t="shared" si="3"/>
        <v>180904.51199999996</v>
      </c>
      <c r="O71" s="26"/>
      <c r="P71" s="5">
        <f t="shared" si="6"/>
        <v>180904.51199999996</v>
      </c>
      <c r="Q71" s="43">
        <f t="shared" si="7"/>
        <v>0</v>
      </c>
      <c r="R71" s="55"/>
      <c r="S71" s="95">
        <f t="shared" si="8"/>
        <v>180904.51199999996</v>
      </c>
      <c r="T71" s="7">
        <f t="shared" si="9"/>
        <v>0</v>
      </c>
      <c r="U71" s="1">
        <v>9094.33</v>
      </c>
      <c r="V71" s="1">
        <v>6131.38</v>
      </c>
      <c r="W71" s="61">
        <v>109132</v>
      </c>
      <c r="X71" s="2">
        <v>73576.6</v>
      </c>
      <c r="Y71" s="1">
        <v>5182.45</v>
      </c>
      <c r="Z71" s="119">
        <v>4636.95</v>
      </c>
      <c r="AA71" s="1">
        <v>7533.47</v>
      </c>
      <c r="AB71" s="1">
        <v>12517.77</v>
      </c>
      <c r="AC71" s="1">
        <v>6567.43</v>
      </c>
      <c r="AD71" s="1">
        <v>6621.92</v>
      </c>
      <c r="AE71" s="119">
        <v>3420.36</v>
      </c>
      <c r="AF71" s="1">
        <v>3708.95</v>
      </c>
      <c r="AG71" s="1">
        <v>3420.36</v>
      </c>
      <c r="AH71" s="1">
        <v>2901.03</v>
      </c>
      <c r="AI71" s="1">
        <v>5161.25</v>
      </c>
      <c r="AJ71" s="1">
        <v>3201.12</v>
      </c>
      <c r="AK71" s="1">
        <v>4336.75</v>
      </c>
      <c r="AL71" s="1">
        <v>3030.1</v>
      </c>
      <c r="AM71" s="3">
        <v>17327.53</v>
      </c>
      <c r="AN71" s="3">
        <v>12378.82</v>
      </c>
      <c r="AO71" s="1">
        <v>10715.6</v>
      </c>
      <c r="AP71" s="1">
        <v>6488.51</v>
      </c>
      <c r="AQ71" s="1">
        <v>4877.4</v>
      </c>
      <c r="AR71" s="1">
        <v>5131.37</v>
      </c>
      <c r="AS71" s="1">
        <v>21612.83</v>
      </c>
      <c r="AT71" s="1">
        <v>3185.04</v>
      </c>
      <c r="AU71" s="1">
        <v>5786.23</v>
      </c>
      <c r="AV71" s="1">
        <v>3417.46</v>
      </c>
      <c r="AW71" s="7">
        <f t="shared" si="10"/>
        <v>95941.65999999999</v>
      </c>
      <c r="AX71" s="7">
        <f t="shared" si="11"/>
        <v>67219.04000000001</v>
      </c>
      <c r="AY71" s="7">
        <f t="shared" si="12"/>
        <v>163160.7</v>
      </c>
      <c r="AZ71" s="7"/>
      <c r="BA71" s="7"/>
      <c r="BB71" s="7"/>
      <c r="BC71" s="102">
        <f t="shared" si="13"/>
        <v>17743.811999999947</v>
      </c>
      <c r="BD71" s="3"/>
      <c r="BE71" s="3">
        <v>2408</v>
      </c>
      <c r="BF71" s="3">
        <v>47987.4</v>
      </c>
      <c r="BG71" s="128">
        <f t="shared" si="14"/>
        <v>-27835.588000000054</v>
      </c>
      <c r="BH71" s="128">
        <v>0</v>
      </c>
      <c r="BI71" s="3">
        <v>64043.68</v>
      </c>
      <c r="BJ71" s="3">
        <v>120170.3</v>
      </c>
      <c r="BK71" s="179">
        <v>1203.68</v>
      </c>
      <c r="BL71" s="3"/>
      <c r="BM71" s="3">
        <v>980</v>
      </c>
      <c r="BN71" s="3"/>
      <c r="BO71" s="180">
        <v>2230.35</v>
      </c>
      <c r="BP71" s="3">
        <v>133643.12</v>
      </c>
    </row>
    <row r="72" spans="1:68" ht="15.75">
      <c r="A72" s="3">
        <v>61</v>
      </c>
      <c r="B72" s="25" t="s">
        <v>48</v>
      </c>
      <c r="C72" s="46">
        <v>2567.9</v>
      </c>
      <c r="D72" s="46">
        <v>0</v>
      </c>
      <c r="E72" s="3">
        <f t="shared" si="0"/>
        <v>2567.9</v>
      </c>
      <c r="F72" s="52">
        <v>3.32</v>
      </c>
      <c r="G72" s="52">
        <v>8.52</v>
      </c>
      <c r="H72" s="52">
        <f t="shared" si="1"/>
        <v>11.84</v>
      </c>
      <c r="I72" s="7">
        <f t="shared" si="4"/>
        <v>30403.936</v>
      </c>
      <c r="J72" s="6">
        <f t="shared" si="15"/>
        <v>182423.616</v>
      </c>
      <c r="K72" s="52">
        <v>12.33</v>
      </c>
      <c r="L72" s="7">
        <f t="shared" si="2"/>
        <v>31662.207000000002</v>
      </c>
      <c r="M72" s="6">
        <f t="shared" si="5"/>
        <v>189973.24200000003</v>
      </c>
      <c r="N72" s="40">
        <f t="shared" si="3"/>
        <v>372396.858</v>
      </c>
      <c r="O72" s="26"/>
      <c r="P72" s="5">
        <f t="shared" si="6"/>
        <v>372396.858</v>
      </c>
      <c r="Q72" s="43">
        <f t="shared" si="7"/>
        <v>0</v>
      </c>
      <c r="R72" s="55"/>
      <c r="S72" s="95">
        <f t="shared" si="8"/>
        <v>372396.858</v>
      </c>
      <c r="T72" s="7">
        <f t="shared" si="9"/>
        <v>0</v>
      </c>
      <c r="U72" s="1">
        <v>19029.33</v>
      </c>
      <c r="V72" s="1">
        <v>12104.3</v>
      </c>
      <c r="W72" s="61">
        <v>228351.92</v>
      </c>
      <c r="X72" s="2">
        <v>145251.65</v>
      </c>
      <c r="Y72" s="1">
        <v>22227.38</v>
      </c>
      <c r="Z72" s="119">
        <v>7342.06</v>
      </c>
      <c r="AA72" s="1">
        <v>9131.94</v>
      </c>
      <c r="AB72" s="1">
        <v>8124</v>
      </c>
      <c r="AC72" s="1">
        <v>15167.79</v>
      </c>
      <c r="AD72" s="1">
        <v>5595.92</v>
      </c>
      <c r="AE72" s="119">
        <v>14516.53</v>
      </c>
      <c r="AF72" s="1">
        <v>5984.24</v>
      </c>
      <c r="AG72" s="1">
        <v>10593.67</v>
      </c>
      <c r="AH72" s="1">
        <v>6655.09</v>
      </c>
      <c r="AI72" s="1">
        <v>8295.24</v>
      </c>
      <c r="AJ72" s="1">
        <v>7477.41</v>
      </c>
      <c r="AK72" s="1">
        <v>9639.61</v>
      </c>
      <c r="AL72" s="1">
        <v>15201.43</v>
      </c>
      <c r="AM72" s="3">
        <v>10250.71</v>
      </c>
      <c r="AN72" s="3">
        <v>5852.71</v>
      </c>
      <c r="AO72" s="1">
        <v>17881.33</v>
      </c>
      <c r="AP72" s="1">
        <v>19026.69</v>
      </c>
      <c r="AQ72" s="1">
        <v>12562.28</v>
      </c>
      <c r="AR72" s="1">
        <v>6388.37</v>
      </c>
      <c r="AS72" s="1">
        <v>15410.04</v>
      </c>
      <c r="AT72" s="1">
        <v>11292.61</v>
      </c>
      <c r="AU72" s="1">
        <v>20761.23</v>
      </c>
      <c r="AV72" s="1">
        <v>5852.71</v>
      </c>
      <c r="AW72" s="7">
        <f t="shared" si="10"/>
        <v>166437.75</v>
      </c>
      <c r="AX72" s="7">
        <f t="shared" si="11"/>
        <v>104793.24</v>
      </c>
      <c r="AY72" s="7">
        <f t="shared" si="12"/>
        <v>271230.99</v>
      </c>
      <c r="AZ72" s="7"/>
      <c r="BA72" s="7"/>
      <c r="BB72" s="7"/>
      <c r="BC72" s="102">
        <f t="shared" si="13"/>
        <v>101165.86800000002</v>
      </c>
      <c r="BD72" s="3">
        <v>2200.28</v>
      </c>
      <c r="BE72" s="3">
        <v>5867</v>
      </c>
      <c r="BF72" s="3">
        <v>164583.73</v>
      </c>
      <c r="BG72" s="128">
        <f t="shared" si="14"/>
        <v>-55350.581999999995</v>
      </c>
      <c r="BH72" s="128">
        <v>0</v>
      </c>
      <c r="BI72" s="3">
        <v>169498.14</v>
      </c>
      <c r="BJ72" s="3">
        <v>150203.14</v>
      </c>
      <c r="BK72" s="179">
        <v>0</v>
      </c>
      <c r="BL72" s="3"/>
      <c r="BM72" s="3">
        <v>50784</v>
      </c>
      <c r="BN72" s="3"/>
      <c r="BO72" s="180">
        <v>5902.85</v>
      </c>
      <c r="BP72" s="3">
        <v>172475.07</v>
      </c>
    </row>
    <row r="73" spans="1:68" ht="15.75">
      <c r="A73" s="3">
        <v>62</v>
      </c>
      <c r="B73" s="25" t="s">
        <v>49</v>
      </c>
      <c r="C73" s="46">
        <v>4519.2</v>
      </c>
      <c r="D73" s="46">
        <v>294.2</v>
      </c>
      <c r="E73" s="3">
        <f aca="true" t="shared" si="16" ref="E73:E125">C73+D73</f>
        <v>4813.4</v>
      </c>
      <c r="F73" s="52">
        <v>3.32</v>
      </c>
      <c r="G73" s="52">
        <v>8.52</v>
      </c>
      <c r="H73" s="52">
        <f t="shared" si="1"/>
        <v>11.84</v>
      </c>
      <c r="I73" s="7">
        <f aca="true" t="shared" si="17" ref="I73:I125">H73*E73</f>
        <v>56990.655999999995</v>
      </c>
      <c r="J73" s="6">
        <f t="shared" si="15"/>
        <v>341943.936</v>
      </c>
      <c r="K73" s="52">
        <v>12.33</v>
      </c>
      <c r="L73" s="7">
        <f t="shared" si="2"/>
        <v>59349.221999999994</v>
      </c>
      <c r="M73" s="6">
        <f t="shared" si="5"/>
        <v>356095.33199999994</v>
      </c>
      <c r="N73" s="40">
        <f t="shared" si="3"/>
        <v>698039.2679999999</v>
      </c>
      <c r="O73" s="26"/>
      <c r="P73" s="5">
        <f t="shared" si="6"/>
        <v>698039.2679999999</v>
      </c>
      <c r="Q73" s="43">
        <f t="shared" si="7"/>
        <v>0</v>
      </c>
      <c r="R73" s="55"/>
      <c r="S73" s="95">
        <f t="shared" si="8"/>
        <v>698039.2679999999</v>
      </c>
      <c r="T73" s="7">
        <f t="shared" si="9"/>
        <v>0</v>
      </c>
      <c r="U73" s="1">
        <v>35669.52</v>
      </c>
      <c r="V73" s="1">
        <v>22688.91</v>
      </c>
      <c r="W73" s="61">
        <v>428034.24</v>
      </c>
      <c r="X73" s="2">
        <v>272266.94</v>
      </c>
      <c r="Y73" s="1">
        <v>45040.32</v>
      </c>
      <c r="Z73" s="119">
        <v>12700.48</v>
      </c>
      <c r="AA73" s="1">
        <v>27840.38</v>
      </c>
      <c r="AB73" s="1">
        <v>34484.81</v>
      </c>
      <c r="AC73" s="1">
        <v>38792.07</v>
      </c>
      <c r="AD73" s="1">
        <v>21037.8</v>
      </c>
      <c r="AE73" s="119">
        <v>12774.06</v>
      </c>
      <c r="AF73" s="1">
        <v>13174.26</v>
      </c>
      <c r="AG73" s="1">
        <v>13484.32</v>
      </c>
      <c r="AH73" s="1">
        <v>11585.51</v>
      </c>
      <c r="AI73" s="1">
        <v>22383.35</v>
      </c>
      <c r="AJ73" s="1">
        <v>16849.07</v>
      </c>
      <c r="AK73" s="1">
        <v>73901.4</v>
      </c>
      <c r="AL73" s="1">
        <v>20357.1</v>
      </c>
      <c r="AM73" s="3">
        <v>18775.62</v>
      </c>
      <c r="AN73" s="3">
        <v>11394.01</v>
      </c>
      <c r="AO73" s="1">
        <v>39849.81</v>
      </c>
      <c r="AP73" s="1">
        <v>15258.81</v>
      </c>
      <c r="AQ73" s="1">
        <v>22325.11</v>
      </c>
      <c r="AR73" s="1">
        <v>13270.49</v>
      </c>
      <c r="AS73" s="1">
        <v>23056.63</v>
      </c>
      <c r="AT73" s="1">
        <v>12341.57</v>
      </c>
      <c r="AU73" s="1">
        <v>17474.98</v>
      </c>
      <c r="AV73" s="1">
        <v>12946.47</v>
      </c>
      <c r="AW73" s="7">
        <f t="shared" si="10"/>
        <v>355698.04999999993</v>
      </c>
      <c r="AX73" s="7">
        <f t="shared" si="11"/>
        <v>195400.38</v>
      </c>
      <c r="AY73" s="7">
        <f t="shared" si="12"/>
        <v>551098.4299999999</v>
      </c>
      <c r="AZ73" s="7"/>
      <c r="BA73" s="7"/>
      <c r="BB73" s="7"/>
      <c r="BC73" s="102">
        <f t="shared" si="13"/>
        <v>146940.838</v>
      </c>
      <c r="BD73" s="3">
        <v>3443.55</v>
      </c>
      <c r="BE73" s="3">
        <v>2408</v>
      </c>
      <c r="BF73" s="3">
        <v>12326.83</v>
      </c>
      <c r="BG73" s="128">
        <f t="shared" si="14"/>
        <v>140465.558</v>
      </c>
      <c r="BH73" s="128">
        <v>0</v>
      </c>
      <c r="BI73" s="3">
        <v>385358.61</v>
      </c>
      <c r="BJ73" s="3">
        <v>338637.16</v>
      </c>
      <c r="BK73" s="179">
        <v>0</v>
      </c>
      <c r="BL73" s="3"/>
      <c r="BM73" s="3"/>
      <c r="BN73" s="3"/>
      <c r="BO73" s="180">
        <v>13420.29</v>
      </c>
      <c r="BP73" s="3">
        <v>378007.05</v>
      </c>
    </row>
    <row r="74" spans="1:68" ht="15.75">
      <c r="A74" s="3">
        <v>63</v>
      </c>
      <c r="B74" s="25" t="s">
        <v>50</v>
      </c>
      <c r="C74" s="46">
        <v>802.6</v>
      </c>
      <c r="D74" s="46">
        <v>0</v>
      </c>
      <c r="E74" s="3">
        <f t="shared" si="16"/>
        <v>802.6</v>
      </c>
      <c r="F74" s="52">
        <v>3.32</v>
      </c>
      <c r="G74" s="52">
        <v>5.46</v>
      </c>
      <c r="H74" s="52">
        <f t="shared" si="1"/>
        <v>8.78</v>
      </c>
      <c r="I74" s="7">
        <f t="shared" si="17"/>
        <v>7046.8279999999995</v>
      </c>
      <c r="J74" s="6">
        <f aca="true" t="shared" si="18" ref="J74:J126">I74*6</f>
        <v>42280.96799999999</v>
      </c>
      <c r="K74" s="52">
        <v>9</v>
      </c>
      <c r="L74" s="7">
        <f t="shared" si="2"/>
        <v>7223.400000000001</v>
      </c>
      <c r="M74" s="6">
        <f aca="true" t="shared" si="19" ref="M74:M126">L74*6</f>
        <v>43340.4</v>
      </c>
      <c r="N74" s="40">
        <f t="shared" si="3"/>
        <v>85621.36799999999</v>
      </c>
      <c r="O74" s="26">
        <v>0</v>
      </c>
      <c r="P74" s="5">
        <f t="shared" si="6"/>
        <v>85621.36799999999</v>
      </c>
      <c r="Q74" s="43">
        <f t="shared" si="7"/>
        <v>0</v>
      </c>
      <c r="R74" s="55" t="s">
        <v>378</v>
      </c>
      <c r="S74" s="95">
        <f t="shared" si="8"/>
        <v>85621.36799999999</v>
      </c>
      <c r="T74" s="7">
        <f t="shared" si="9"/>
        <v>0</v>
      </c>
      <c r="U74" s="1">
        <v>3541.44</v>
      </c>
      <c r="V74" s="1">
        <v>3674.51</v>
      </c>
      <c r="W74" s="61">
        <v>42497.29</v>
      </c>
      <c r="X74" s="2">
        <v>44094.13</v>
      </c>
      <c r="Y74" s="1">
        <v>0</v>
      </c>
      <c r="Z74" s="1">
        <v>1871.14</v>
      </c>
      <c r="AA74" s="1">
        <v>0</v>
      </c>
      <c r="AB74" s="1">
        <v>1871.14</v>
      </c>
      <c r="AC74" s="1">
        <v>5649.48</v>
      </c>
      <c r="AD74" s="1">
        <v>1871.14</v>
      </c>
      <c r="AE74" s="1">
        <v>1655.89</v>
      </c>
      <c r="AF74" s="1">
        <v>1871.14</v>
      </c>
      <c r="AG74" s="1">
        <v>0</v>
      </c>
      <c r="AH74" s="1">
        <v>2930.31</v>
      </c>
      <c r="AI74" s="1">
        <v>0</v>
      </c>
      <c r="AJ74" s="1">
        <v>1871.14</v>
      </c>
      <c r="AK74" s="1">
        <v>0</v>
      </c>
      <c r="AL74" s="1">
        <v>1951.4</v>
      </c>
      <c r="AM74" s="3">
        <v>0</v>
      </c>
      <c r="AN74" s="3">
        <v>1951.4</v>
      </c>
      <c r="AO74" s="1">
        <v>0</v>
      </c>
      <c r="AP74" s="1">
        <v>1951.4</v>
      </c>
      <c r="AQ74" s="1">
        <v>424.75</v>
      </c>
      <c r="AR74" s="1">
        <v>2642</v>
      </c>
      <c r="AS74" s="1">
        <v>0</v>
      </c>
      <c r="AT74" s="1">
        <v>1951.4</v>
      </c>
      <c r="AU74" s="1">
        <v>0</v>
      </c>
      <c r="AV74" s="1">
        <v>1951.4</v>
      </c>
      <c r="AW74" s="7">
        <f t="shared" si="10"/>
        <v>7730.12</v>
      </c>
      <c r="AX74" s="7">
        <f t="shared" si="11"/>
        <v>24685.010000000002</v>
      </c>
      <c r="AY74" s="7">
        <f t="shared" si="12"/>
        <v>32415.13</v>
      </c>
      <c r="AZ74" s="7"/>
      <c r="BA74" s="7">
        <f>6400+980</f>
        <v>7380</v>
      </c>
      <c r="BB74" s="7"/>
      <c r="BC74" s="102">
        <f t="shared" si="13"/>
        <v>45826.23799999998</v>
      </c>
      <c r="BD74" s="3"/>
      <c r="BE74" s="3">
        <v>4128</v>
      </c>
      <c r="BF74" s="3">
        <v>30399.59</v>
      </c>
      <c r="BG74" s="128">
        <f t="shared" si="14"/>
        <v>19554.647999999983</v>
      </c>
      <c r="BH74" s="128">
        <v>0</v>
      </c>
      <c r="BI74" s="3">
        <v>657.03</v>
      </c>
      <c r="BJ74" s="3">
        <v>37641.17</v>
      </c>
      <c r="BK74" s="179">
        <v>0</v>
      </c>
      <c r="BL74" s="3"/>
      <c r="BM74" s="3"/>
      <c r="BN74" s="3"/>
      <c r="BO74" s="3">
        <v>22.88</v>
      </c>
      <c r="BP74" s="3">
        <v>33711.71</v>
      </c>
    </row>
    <row r="75" spans="1:68" ht="15.75">
      <c r="A75" s="3">
        <v>64</v>
      </c>
      <c r="B75" s="25" t="s">
        <v>51</v>
      </c>
      <c r="C75" s="46">
        <v>292.3</v>
      </c>
      <c r="D75" s="46">
        <v>0</v>
      </c>
      <c r="E75" s="3">
        <f t="shared" si="16"/>
        <v>292.3</v>
      </c>
      <c r="F75" s="52">
        <v>3.32</v>
      </c>
      <c r="G75" s="52">
        <v>6.82</v>
      </c>
      <c r="H75" s="52">
        <f t="shared" si="1"/>
        <v>10.14</v>
      </c>
      <c r="I75" s="7">
        <f t="shared" si="17"/>
        <v>2963.9220000000005</v>
      </c>
      <c r="J75" s="6">
        <f t="shared" si="18"/>
        <v>17783.532000000003</v>
      </c>
      <c r="K75" s="52">
        <v>5.45</v>
      </c>
      <c r="L75" s="7">
        <f t="shared" si="2"/>
        <v>1593.035</v>
      </c>
      <c r="M75" s="6">
        <f t="shared" si="19"/>
        <v>9558.210000000001</v>
      </c>
      <c r="N75" s="40">
        <f t="shared" si="3"/>
        <v>27341.742000000006</v>
      </c>
      <c r="O75" s="26"/>
      <c r="P75" s="5">
        <f t="shared" si="6"/>
        <v>27341.742000000006</v>
      </c>
      <c r="Q75" s="43">
        <f aca="true" t="shared" si="20" ref="Q75:Q125">O75/N75</f>
        <v>0</v>
      </c>
      <c r="R75" s="55"/>
      <c r="S75" s="95">
        <f t="shared" si="8"/>
        <v>27341.742000000006</v>
      </c>
      <c r="T75" s="7">
        <f t="shared" si="9"/>
        <v>0</v>
      </c>
      <c r="U75" s="1">
        <v>2024.1</v>
      </c>
      <c r="V75" s="1">
        <v>1010.95</v>
      </c>
      <c r="W75" s="61">
        <v>24289.26</v>
      </c>
      <c r="X75" s="2">
        <v>12131.42</v>
      </c>
      <c r="Y75" s="1">
        <v>773.27</v>
      </c>
      <c r="Z75" s="119">
        <v>615.7</v>
      </c>
      <c r="AA75" s="1">
        <v>773.27</v>
      </c>
      <c r="AB75" s="1">
        <v>615.7</v>
      </c>
      <c r="AC75" s="1">
        <v>773.27</v>
      </c>
      <c r="AD75" s="1">
        <v>615.7</v>
      </c>
      <c r="AE75" s="119">
        <v>773.27</v>
      </c>
      <c r="AF75" s="1">
        <v>1585.31</v>
      </c>
      <c r="AG75" s="1">
        <v>773.27</v>
      </c>
      <c r="AH75" s="1">
        <v>615.7</v>
      </c>
      <c r="AI75" s="1">
        <v>773.27</v>
      </c>
      <c r="AJ75" s="1">
        <v>615.7</v>
      </c>
      <c r="AK75" s="1">
        <v>0</v>
      </c>
      <c r="AL75" s="1">
        <v>644.88</v>
      </c>
      <c r="AM75" s="3">
        <v>0</v>
      </c>
      <c r="AN75" s="3">
        <v>644.88</v>
      </c>
      <c r="AO75" s="1">
        <v>0</v>
      </c>
      <c r="AP75" s="1">
        <v>644.88</v>
      </c>
      <c r="AQ75" s="1">
        <v>1930.17</v>
      </c>
      <c r="AR75" s="1">
        <v>1180.54</v>
      </c>
      <c r="AS75" s="1">
        <v>0</v>
      </c>
      <c r="AT75" s="1">
        <v>644.88</v>
      </c>
      <c r="AU75" s="1">
        <v>0</v>
      </c>
      <c r="AV75" s="1">
        <v>644.88</v>
      </c>
      <c r="AW75" s="7">
        <f t="shared" si="10"/>
        <v>6569.79</v>
      </c>
      <c r="AX75" s="7">
        <f t="shared" si="11"/>
        <v>9068.749999999998</v>
      </c>
      <c r="AY75" s="7">
        <f t="shared" si="12"/>
        <v>15638.539999999997</v>
      </c>
      <c r="AZ75" s="7"/>
      <c r="BA75" s="7"/>
      <c r="BB75" s="7"/>
      <c r="BC75" s="102">
        <f t="shared" si="13"/>
        <v>11703.202000000008</v>
      </c>
      <c r="BD75" s="3"/>
      <c r="BE75" s="3"/>
      <c r="BF75" s="3">
        <v>10511.38</v>
      </c>
      <c r="BG75" s="128">
        <f t="shared" si="14"/>
        <v>1191.8220000000092</v>
      </c>
      <c r="BH75" s="128">
        <v>0</v>
      </c>
      <c r="BI75" s="3">
        <v>29386.1</v>
      </c>
      <c r="BJ75" s="3">
        <v>127284.99</v>
      </c>
      <c r="BK75" s="179">
        <v>0</v>
      </c>
      <c r="BL75" s="3"/>
      <c r="BM75" s="3"/>
      <c r="BN75" s="3"/>
      <c r="BO75" s="180">
        <v>1023.38</v>
      </c>
      <c r="BP75" s="3">
        <v>123935.56</v>
      </c>
    </row>
    <row r="76" spans="1:68" ht="15.75">
      <c r="A76" s="3">
        <v>65</v>
      </c>
      <c r="B76" s="32" t="s">
        <v>52</v>
      </c>
      <c r="C76" s="46">
        <v>461.4</v>
      </c>
      <c r="D76" s="46">
        <v>0</v>
      </c>
      <c r="E76" s="3">
        <f t="shared" si="16"/>
        <v>461.4</v>
      </c>
      <c r="F76" s="52">
        <v>3.32</v>
      </c>
      <c r="G76" s="52">
        <v>2.82</v>
      </c>
      <c r="H76" s="41">
        <f t="shared" si="1"/>
        <v>6.14</v>
      </c>
      <c r="I76" s="7">
        <f t="shared" si="17"/>
        <v>2832.9959999999996</v>
      </c>
      <c r="J76" s="6">
        <f t="shared" si="18"/>
        <v>16997.976</v>
      </c>
      <c r="K76" s="41">
        <v>7.24</v>
      </c>
      <c r="L76" s="7">
        <f aca="true" t="shared" si="21" ref="L76:L139">E76*K76</f>
        <v>3340.536</v>
      </c>
      <c r="M76" s="6">
        <f t="shared" si="19"/>
        <v>20043.216</v>
      </c>
      <c r="N76" s="40">
        <f aca="true" t="shared" si="22" ref="N76:N139">J76+M76</f>
        <v>37041.191999999995</v>
      </c>
      <c r="O76" s="33"/>
      <c r="P76" s="5">
        <f t="shared" si="6"/>
        <v>37041.191999999995</v>
      </c>
      <c r="Q76" s="43">
        <f t="shared" si="20"/>
        <v>0</v>
      </c>
      <c r="R76" s="55" t="s">
        <v>378</v>
      </c>
      <c r="S76" s="95">
        <f t="shared" si="8"/>
        <v>37041.191999999995</v>
      </c>
      <c r="T76" s="7">
        <f t="shared" si="9"/>
        <v>0</v>
      </c>
      <c r="U76" s="1">
        <v>0</v>
      </c>
      <c r="V76" s="1">
        <v>2900.99</v>
      </c>
      <c r="W76" s="61">
        <v>0</v>
      </c>
      <c r="X76" s="2">
        <v>34811.85</v>
      </c>
      <c r="Y76" s="1">
        <v>0</v>
      </c>
      <c r="Z76" s="1">
        <v>1146.98</v>
      </c>
      <c r="AA76" s="1">
        <v>0</v>
      </c>
      <c r="AB76" s="1">
        <v>1146.98</v>
      </c>
      <c r="AC76" s="1">
        <v>0</v>
      </c>
      <c r="AD76" s="1">
        <v>1146.98</v>
      </c>
      <c r="AE76" s="1">
        <v>0</v>
      </c>
      <c r="AF76" s="1">
        <v>1146.98</v>
      </c>
      <c r="AG76" s="1">
        <v>0</v>
      </c>
      <c r="AH76" s="1">
        <v>7147.45</v>
      </c>
      <c r="AI76" s="1">
        <v>0</v>
      </c>
      <c r="AJ76" s="1">
        <v>28678.48</v>
      </c>
      <c r="AK76" s="1">
        <v>0</v>
      </c>
      <c r="AL76" s="1">
        <v>1192.92</v>
      </c>
      <c r="AM76" s="3">
        <v>0</v>
      </c>
      <c r="AN76" s="3">
        <v>1192.92</v>
      </c>
      <c r="AO76" s="1">
        <v>0</v>
      </c>
      <c r="AP76" s="1">
        <v>1192.92</v>
      </c>
      <c r="AQ76" s="1">
        <v>0</v>
      </c>
      <c r="AR76" s="1">
        <v>2153.33</v>
      </c>
      <c r="AS76" s="1">
        <v>0</v>
      </c>
      <c r="AT76" s="1">
        <v>1818.6</v>
      </c>
      <c r="AU76" s="1">
        <v>0</v>
      </c>
      <c r="AV76" s="1">
        <v>1347.86</v>
      </c>
      <c r="AW76" s="7">
        <f t="shared" si="10"/>
        <v>0</v>
      </c>
      <c r="AX76" s="7">
        <f t="shared" si="11"/>
        <v>49312.399999999994</v>
      </c>
      <c r="AY76" s="7">
        <f t="shared" si="12"/>
        <v>49312.399999999994</v>
      </c>
      <c r="AZ76" s="7"/>
      <c r="BA76" s="7"/>
      <c r="BB76" s="7"/>
      <c r="BC76" s="102">
        <f t="shared" si="13"/>
        <v>-12271.207999999999</v>
      </c>
      <c r="BD76" s="3"/>
      <c r="BE76" s="3"/>
      <c r="BF76" s="3">
        <v>12661.24</v>
      </c>
      <c r="BG76" s="128">
        <f t="shared" si="14"/>
        <v>-24932.447999999997</v>
      </c>
      <c r="BH76" s="128">
        <v>0</v>
      </c>
      <c r="BI76" s="3">
        <v>18563.69</v>
      </c>
      <c r="BJ76" s="3">
        <v>24286.8</v>
      </c>
      <c r="BK76" s="179">
        <v>0</v>
      </c>
      <c r="BL76" s="3"/>
      <c r="BM76" s="3"/>
      <c r="BN76" s="3"/>
      <c r="BO76" s="3">
        <v>646.49</v>
      </c>
      <c r="BP76" s="3">
        <v>20865.91</v>
      </c>
    </row>
    <row r="77" spans="1:68" ht="15.75">
      <c r="A77" s="3">
        <v>66</v>
      </c>
      <c r="B77" s="97" t="s">
        <v>469</v>
      </c>
      <c r="C77" s="46">
        <v>370.3</v>
      </c>
      <c r="D77" s="46">
        <v>0</v>
      </c>
      <c r="E77" s="3">
        <f t="shared" si="16"/>
        <v>370.3</v>
      </c>
      <c r="F77" s="52">
        <v>3.32</v>
      </c>
      <c r="G77" s="52">
        <v>7.92</v>
      </c>
      <c r="H77" s="149">
        <f aca="true" t="shared" si="23" ref="H77:H140">F77+G77</f>
        <v>11.24</v>
      </c>
      <c r="I77" s="7">
        <f t="shared" si="17"/>
        <v>4162.1720000000005</v>
      </c>
      <c r="J77" s="6">
        <f>I77*2</f>
        <v>8324.344000000001</v>
      </c>
      <c r="K77" s="149">
        <v>0</v>
      </c>
      <c r="L77" s="7">
        <f t="shared" si="21"/>
        <v>0</v>
      </c>
      <c r="M77" s="6">
        <f t="shared" si="19"/>
        <v>0</v>
      </c>
      <c r="N77" s="40">
        <f t="shared" si="22"/>
        <v>8324.344000000001</v>
      </c>
      <c r="O77" s="36"/>
      <c r="P77" s="5">
        <f t="shared" si="6"/>
        <v>8324.344000000001</v>
      </c>
      <c r="Q77" s="43">
        <f t="shared" si="20"/>
        <v>0</v>
      </c>
      <c r="R77" s="55"/>
      <c r="S77" s="95">
        <f aca="true" t="shared" si="24" ref="S77:S140">P77</f>
        <v>8324.344000000001</v>
      </c>
      <c r="T77" s="7">
        <f t="shared" si="9"/>
        <v>0</v>
      </c>
      <c r="U77" s="1">
        <v>2577.56</v>
      </c>
      <c r="V77" s="1">
        <v>1684.5</v>
      </c>
      <c r="W77" s="61">
        <v>30930.77</v>
      </c>
      <c r="X77" s="2">
        <v>20214</v>
      </c>
      <c r="Y77" s="1">
        <v>606.4</v>
      </c>
      <c r="Z77" s="1">
        <v>781.33</v>
      </c>
      <c r="AA77" s="1">
        <v>0</v>
      </c>
      <c r="AB77" s="1">
        <v>781.33</v>
      </c>
      <c r="AC77" s="104">
        <v>0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0</v>
      </c>
      <c r="AL77" s="104">
        <v>0</v>
      </c>
      <c r="AM77" s="104">
        <v>0</v>
      </c>
      <c r="AN77" s="104">
        <v>0</v>
      </c>
      <c r="AO77" s="104">
        <v>0</v>
      </c>
      <c r="AP77" s="104">
        <v>0</v>
      </c>
      <c r="AQ77" s="104">
        <v>0</v>
      </c>
      <c r="AR77" s="104">
        <v>0</v>
      </c>
      <c r="AS77" s="104">
        <v>0</v>
      </c>
      <c r="AT77" s="104">
        <v>0</v>
      </c>
      <c r="AU77" s="104">
        <v>0</v>
      </c>
      <c r="AV77" s="104">
        <v>0</v>
      </c>
      <c r="AW77" s="7">
        <f t="shared" si="10"/>
        <v>606.4</v>
      </c>
      <c r="AX77" s="7">
        <f t="shared" si="11"/>
        <v>1562.66</v>
      </c>
      <c r="AY77" s="7">
        <f t="shared" si="12"/>
        <v>2169.06</v>
      </c>
      <c r="AZ77" s="7"/>
      <c r="BA77" s="150"/>
      <c r="BB77" s="150">
        <v>6104.87</v>
      </c>
      <c r="BC77" s="102">
        <f t="shared" si="13"/>
        <v>50.41400000000158</v>
      </c>
      <c r="BD77" s="3"/>
      <c r="BE77" s="3"/>
      <c r="BF77" s="3"/>
      <c r="BG77" s="128">
        <f aca="true" t="shared" si="25" ref="BG77:BG140">BC77+BD77+BE77-BF77</f>
        <v>50.41400000000158</v>
      </c>
      <c r="BH77" s="128">
        <v>0</v>
      </c>
      <c r="BI77" s="3">
        <v>25247.38</v>
      </c>
      <c r="BJ77" s="3">
        <v>59999.58</v>
      </c>
      <c r="BK77" s="179">
        <v>0</v>
      </c>
      <c r="BL77" s="3"/>
      <c r="BM77" s="182"/>
      <c r="BN77" s="182">
        <v>25247.38</v>
      </c>
      <c r="BO77" s="3">
        <v>0</v>
      </c>
      <c r="BP77" s="3">
        <v>32558.88</v>
      </c>
    </row>
    <row r="78" spans="1:68" ht="15.75">
      <c r="A78" s="3">
        <v>67</v>
      </c>
      <c r="B78" s="97" t="s">
        <v>470</v>
      </c>
      <c r="C78" s="46">
        <v>574.7</v>
      </c>
      <c r="D78" s="46">
        <v>0</v>
      </c>
      <c r="E78" s="3">
        <f t="shared" si="16"/>
        <v>574.7</v>
      </c>
      <c r="F78" s="52">
        <v>3.32</v>
      </c>
      <c r="G78" s="52">
        <v>6.98</v>
      </c>
      <c r="H78" s="149">
        <f t="shared" si="23"/>
        <v>10.3</v>
      </c>
      <c r="I78" s="7">
        <f t="shared" si="17"/>
        <v>5919.410000000001</v>
      </c>
      <c r="J78" s="6">
        <f>I78*2</f>
        <v>11838.820000000002</v>
      </c>
      <c r="K78" s="149">
        <v>0</v>
      </c>
      <c r="L78" s="7">
        <f t="shared" si="21"/>
        <v>0</v>
      </c>
      <c r="M78" s="6">
        <f t="shared" si="19"/>
        <v>0</v>
      </c>
      <c r="N78" s="40">
        <f t="shared" si="22"/>
        <v>11838.820000000002</v>
      </c>
      <c r="O78" s="36"/>
      <c r="P78" s="5">
        <f aca="true" t="shared" si="26" ref="P78:P141">N78+O78</f>
        <v>11838.820000000002</v>
      </c>
      <c r="Q78" s="43">
        <f t="shared" si="20"/>
        <v>0</v>
      </c>
      <c r="R78" s="55" t="s">
        <v>378</v>
      </c>
      <c r="S78" s="95">
        <f t="shared" si="24"/>
        <v>11838.820000000002</v>
      </c>
      <c r="T78" s="7">
        <f aca="true" t="shared" si="27" ref="T78:T101">S78-P78</f>
        <v>0</v>
      </c>
      <c r="U78" s="1">
        <v>3920.44</v>
      </c>
      <c r="V78" s="1">
        <v>2141.04</v>
      </c>
      <c r="W78" s="61">
        <v>47045.23</v>
      </c>
      <c r="X78" s="2">
        <v>25692.48</v>
      </c>
      <c r="Y78" s="1">
        <v>0</v>
      </c>
      <c r="Z78" s="1">
        <v>1212.62</v>
      </c>
      <c r="AA78" s="1">
        <v>0</v>
      </c>
      <c r="AB78" s="1">
        <v>1212.62</v>
      </c>
      <c r="AC78" s="104">
        <v>0</v>
      </c>
      <c r="AD78" s="104">
        <v>0</v>
      </c>
      <c r="AE78" s="104">
        <v>0</v>
      </c>
      <c r="AF78" s="104">
        <v>0</v>
      </c>
      <c r="AG78" s="104">
        <v>0</v>
      </c>
      <c r="AH78" s="104">
        <v>0</v>
      </c>
      <c r="AI78" s="104">
        <v>0</v>
      </c>
      <c r="AJ78" s="104">
        <v>0</v>
      </c>
      <c r="AK78" s="104">
        <v>0</v>
      </c>
      <c r="AL78" s="104">
        <v>0</v>
      </c>
      <c r="AM78" s="104">
        <v>0</v>
      </c>
      <c r="AN78" s="104">
        <v>0</v>
      </c>
      <c r="AO78" s="104">
        <v>0</v>
      </c>
      <c r="AP78" s="104">
        <v>0</v>
      </c>
      <c r="AQ78" s="104">
        <v>0</v>
      </c>
      <c r="AR78" s="104">
        <v>0</v>
      </c>
      <c r="AS78" s="104">
        <v>0</v>
      </c>
      <c r="AT78" s="104">
        <v>0</v>
      </c>
      <c r="AU78" s="104">
        <v>0</v>
      </c>
      <c r="AV78" s="104">
        <v>0</v>
      </c>
      <c r="AW78" s="7">
        <f aca="true" t="shared" si="28" ref="AW78:AW141">Y78+AA78+AC78+AE78+AG78+AI78+AK78+AM78+AO78+AQ78+AS78+AU78</f>
        <v>0</v>
      </c>
      <c r="AX78" s="7">
        <f aca="true" t="shared" si="29" ref="AX78:AX141">Z78+AB78+AD78+AF78+AH78+AJ78+AL78+AN78+AP78+AR78+AT78+AV78</f>
        <v>2425.24</v>
      </c>
      <c r="AY78" s="7">
        <f aca="true" t="shared" si="30" ref="AY78:AY141">AW78+AX78</f>
        <v>2425.24</v>
      </c>
      <c r="AZ78" s="7"/>
      <c r="BA78" s="150"/>
      <c r="BB78" s="150">
        <v>9335.35</v>
      </c>
      <c r="BC78" s="102">
        <f aca="true" t="shared" si="31" ref="BC78:BC141">S78-AY78-AZ78-BA78-BB78</f>
        <v>78.23000000000138</v>
      </c>
      <c r="BD78" s="3"/>
      <c r="BE78" s="3"/>
      <c r="BF78" s="3"/>
      <c r="BG78" s="128">
        <f t="shared" si="25"/>
        <v>78.23000000000138</v>
      </c>
      <c r="BH78" s="128">
        <v>0</v>
      </c>
      <c r="BI78" s="3">
        <v>46895.73</v>
      </c>
      <c r="BJ78" s="3">
        <v>167556.91</v>
      </c>
      <c r="BK78" s="179">
        <v>0</v>
      </c>
      <c r="BL78" s="3"/>
      <c r="BM78" s="182"/>
      <c r="BN78" s="182">
        <v>46895.73</v>
      </c>
      <c r="BO78" s="3">
        <v>0</v>
      </c>
      <c r="BP78" s="3">
        <v>97396.46</v>
      </c>
    </row>
    <row r="79" spans="1:68" ht="15.75">
      <c r="A79" s="3">
        <v>68</v>
      </c>
      <c r="B79" s="25" t="s">
        <v>53</v>
      </c>
      <c r="C79" s="46">
        <v>2978.2</v>
      </c>
      <c r="D79" s="46">
        <v>0</v>
      </c>
      <c r="E79" s="3">
        <f t="shared" si="16"/>
        <v>2978.2</v>
      </c>
      <c r="F79" s="52">
        <v>3.32</v>
      </c>
      <c r="G79" s="52">
        <v>8.97</v>
      </c>
      <c r="H79" s="52">
        <f t="shared" si="23"/>
        <v>12.290000000000001</v>
      </c>
      <c r="I79" s="7">
        <f t="shared" si="17"/>
        <v>36602.078</v>
      </c>
      <c r="J79" s="6">
        <f t="shared" si="18"/>
        <v>219612.468</v>
      </c>
      <c r="K79" s="52">
        <v>12.66</v>
      </c>
      <c r="L79" s="7">
        <f t="shared" si="21"/>
        <v>37704.011999999995</v>
      </c>
      <c r="M79" s="6">
        <f t="shared" si="19"/>
        <v>226224.072</v>
      </c>
      <c r="N79" s="40">
        <f t="shared" si="22"/>
        <v>445836.54</v>
      </c>
      <c r="O79" s="26">
        <v>-36537.34</v>
      </c>
      <c r="P79" s="5">
        <f t="shared" si="26"/>
        <v>409299.19999999995</v>
      </c>
      <c r="Q79" s="43">
        <f t="shared" si="20"/>
        <v>-0.08195232270553687</v>
      </c>
      <c r="R79" s="55"/>
      <c r="S79" s="95">
        <f t="shared" si="24"/>
        <v>409299.19999999995</v>
      </c>
      <c r="T79" s="7">
        <f t="shared" si="27"/>
        <v>0</v>
      </c>
      <c r="U79" s="1">
        <v>20124.05</v>
      </c>
      <c r="V79" s="1">
        <v>14311.7</v>
      </c>
      <c r="W79" s="61">
        <v>241488.55</v>
      </c>
      <c r="X79" s="2">
        <v>171740.44</v>
      </c>
      <c r="Y79" s="1">
        <v>11658.69</v>
      </c>
      <c r="Z79" s="1">
        <v>21896.34</v>
      </c>
      <c r="AA79" s="1">
        <v>18166.74</v>
      </c>
      <c r="AB79" s="1">
        <v>7285.32</v>
      </c>
      <c r="AC79" s="1">
        <v>49104.58</v>
      </c>
      <c r="AD79" s="1">
        <v>10131.84</v>
      </c>
      <c r="AE79" s="1">
        <v>7883.49</v>
      </c>
      <c r="AF79" s="1">
        <v>8954.82</v>
      </c>
      <c r="AG79" s="1">
        <v>8994.43</v>
      </c>
      <c r="AH79" s="1">
        <v>14589.07</v>
      </c>
      <c r="AI79" s="1">
        <v>11722.65</v>
      </c>
      <c r="AJ79" s="1">
        <v>9271.49</v>
      </c>
      <c r="AK79" s="1">
        <v>10564.22</v>
      </c>
      <c r="AL79" s="1">
        <v>20618.83</v>
      </c>
      <c r="AM79" s="3">
        <v>16459.01</v>
      </c>
      <c r="AN79" s="3">
        <v>8972.86</v>
      </c>
      <c r="AO79" s="1">
        <v>9995.66</v>
      </c>
      <c r="AP79" s="1">
        <v>30956.49</v>
      </c>
      <c r="AQ79" s="1">
        <v>11205.01</v>
      </c>
      <c r="AR79" s="1">
        <v>10934.18</v>
      </c>
      <c r="AS79" s="1">
        <v>10821.19</v>
      </c>
      <c r="AT79" s="1">
        <v>6929.83</v>
      </c>
      <c r="AU79" s="1">
        <v>13222.71</v>
      </c>
      <c r="AV79" s="1">
        <v>9999.83</v>
      </c>
      <c r="AW79" s="7">
        <f t="shared" si="28"/>
        <v>179798.38000000003</v>
      </c>
      <c r="AX79" s="7">
        <f t="shared" si="29"/>
        <v>160540.89999999997</v>
      </c>
      <c r="AY79" s="7">
        <f t="shared" si="30"/>
        <v>340339.28</v>
      </c>
      <c r="AZ79" s="7"/>
      <c r="BA79" s="7">
        <v>51099.61</v>
      </c>
      <c r="BB79" s="7"/>
      <c r="BC79" s="102">
        <f t="shared" si="31"/>
        <v>17860.309999999925</v>
      </c>
      <c r="BD79" s="3"/>
      <c r="BE79" s="3">
        <v>6899</v>
      </c>
      <c r="BF79" s="3">
        <v>20962.28</v>
      </c>
      <c r="BG79" s="128">
        <f t="shared" si="25"/>
        <v>3797.029999999926</v>
      </c>
      <c r="BH79" s="128">
        <v>0</v>
      </c>
      <c r="BI79" s="3">
        <v>-36537.34</v>
      </c>
      <c r="BJ79" s="3">
        <v>123466.93</v>
      </c>
      <c r="BK79" s="179">
        <v>0</v>
      </c>
      <c r="BL79" s="3"/>
      <c r="BM79" s="3"/>
      <c r="BN79" s="3"/>
      <c r="BO79" s="3">
        <v>0</v>
      </c>
      <c r="BP79" s="3">
        <v>129138.07</v>
      </c>
    </row>
    <row r="80" spans="1:68" ht="15.75">
      <c r="A80" s="3">
        <v>69</v>
      </c>
      <c r="B80" s="25" t="s">
        <v>54</v>
      </c>
      <c r="C80" s="46">
        <v>3397.3</v>
      </c>
      <c r="D80" s="46">
        <v>142.4</v>
      </c>
      <c r="E80" s="3">
        <f t="shared" si="16"/>
        <v>3539.7000000000003</v>
      </c>
      <c r="F80" s="52">
        <v>3.32</v>
      </c>
      <c r="G80" s="52">
        <v>8.97</v>
      </c>
      <c r="H80" s="52">
        <f t="shared" si="23"/>
        <v>12.290000000000001</v>
      </c>
      <c r="I80" s="7">
        <f t="shared" si="17"/>
        <v>43502.91300000001</v>
      </c>
      <c r="J80" s="6">
        <f t="shared" si="18"/>
        <v>261017.47800000006</v>
      </c>
      <c r="K80" s="52">
        <v>12.66</v>
      </c>
      <c r="L80" s="7">
        <f t="shared" si="21"/>
        <v>44812.602000000006</v>
      </c>
      <c r="M80" s="6">
        <f t="shared" si="19"/>
        <v>268875.612</v>
      </c>
      <c r="N80" s="40">
        <f t="shared" si="22"/>
        <v>529893.0900000001</v>
      </c>
      <c r="O80" s="26"/>
      <c r="P80" s="5">
        <f t="shared" si="26"/>
        <v>529893.0900000001</v>
      </c>
      <c r="Q80" s="43">
        <f t="shared" si="20"/>
        <v>0</v>
      </c>
      <c r="R80" s="55"/>
      <c r="S80" s="95">
        <f t="shared" si="24"/>
        <v>529893.0900000001</v>
      </c>
      <c r="T80" s="7">
        <f t="shared" si="27"/>
        <v>0</v>
      </c>
      <c r="U80" s="1">
        <v>26234.22</v>
      </c>
      <c r="V80" s="1">
        <v>18312.76</v>
      </c>
      <c r="W80" s="61">
        <v>314810.63</v>
      </c>
      <c r="X80" s="2">
        <v>219753.17</v>
      </c>
      <c r="Y80" s="1">
        <v>13157.26</v>
      </c>
      <c r="Z80" s="119">
        <v>11180.05</v>
      </c>
      <c r="AA80" s="1">
        <v>9382.06</v>
      </c>
      <c r="AB80" s="1">
        <v>20154.41</v>
      </c>
      <c r="AC80" s="1">
        <v>41313.95</v>
      </c>
      <c r="AD80" s="1">
        <v>8533.29</v>
      </c>
      <c r="AE80" s="119">
        <v>9382.06</v>
      </c>
      <c r="AF80" s="1">
        <v>10841.4</v>
      </c>
      <c r="AG80" s="1">
        <v>10493</v>
      </c>
      <c r="AH80" s="1">
        <v>14341.31</v>
      </c>
      <c r="AI80" s="1">
        <v>13509.47</v>
      </c>
      <c r="AJ80" s="1">
        <v>26175.18</v>
      </c>
      <c r="AK80" s="1">
        <v>11895.74</v>
      </c>
      <c r="AL80" s="1">
        <v>20205.09</v>
      </c>
      <c r="AM80" s="3">
        <v>11895.74</v>
      </c>
      <c r="AN80" s="3">
        <v>9064.05</v>
      </c>
      <c r="AO80" s="1">
        <v>12680.34</v>
      </c>
      <c r="AP80" s="1">
        <v>14167.03</v>
      </c>
      <c r="AQ80" s="1">
        <v>12320.49</v>
      </c>
      <c r="AR80" s="1">
        <v>18809.83</v>
      </c>
      <c r="AS80" s="1">
        <v>15637.59</v>
      </c>
      <c r="AT80" s="1">
        <v>12746.77</v>
      </c>
      <c r="AU80" s="1">
        <v>13915.09</v>
      </c>
      <c r="AV80" s="1">
        <v>9372.51</v>
      </c>
      <c r="AW80" s="7">
        <f t="shared" si="28"/>
        <v>175582.79</v>
      </c>
      <c r="AX80" s="7">
        <f t="shared" si="29"/>
        <v>175590.92</v>
      </c>
      <c r="AY80" s="7">
        <f t="shared" si="30"/>
        <v>351173.71</v>
      </c>
      <c r="AZ80" s="7"/>
      <c r="BA80" s="7"/>
      <c r="BB80" s="7"/>
      <c r="BC80" s="102">
        <f t="shared" si="31"/>
        <v>178719.38000000006</v>
      </c>
      <c r="BD80" s="3"/>
      <c r="BE80" s="3">
        <v>6899</v>
      </c>
      <c r="BF80" s="3">
        <v>6834.94</v>
      </c>
      <c r="BG80" s="128">
        <f t="shared" si="25"/>
        <v>178783.44000000006</v>
      </c>
      <c r="BH80" s="128">
        <v>0</v>
      </c>
      <c r="BI80" s="3">
        <v>83199.51</v>
      </c>
      <c r="BJ80" s="3">
        <v>152363.74</v>
      </c>
      <c r="BK80" s="179">
        <v>13444.09</v>
      </c>
      <c r="BL80" s="3">
        <v>4175</v>
      </c>
      <c r="BM80" s="3"/>
      <c r="BN80" s="3"/>
      <c r="BO80" s="180">
        <v>2897.46</v>
      </c>
      <c r="BP80" s="3">
        <v>160686.65</v>
      </c>
    </row>
    <row r="81" spans="1:68" ht="15.75">
      <c r="A81" s="3">
        <v>70</v>
      </c>
      <c r="B81" s="34" t="s">
        <v>55</v>
      </c>
      <c r="C81" s="46">
        <v>516.5</v>
      </c>
      <c r="D81" s="46">
        <v>0</v>
      </c>
      <c r="E81" s="3">
        <f t="shared" si="16"/>
        <v>516.5</v>
      </c>
      <c r="F81" s="52">
        <v>3.32</v>
      </c>
      <c r="G81" s="52">
        <v>7.04</v>
      </c>
      <c r="H81" s="149">
        <f t="shared" si="23"/>
        <v>10.36</v>
      </c>
      <c r="I81" s="7">
        <f t="shared" si="17"/>
        <v>5350.94</v>
      </c>
      <c r="J81" s="6">
        <f t="shared" si="18"/>
        <v>32105.64</v>
      </c>
      <c r="K81" s="149">
        <v>10.5</v>
      </c>
      <c r="L81" s="7">
        <f t="shared" si="21"/>
        <v>5423.25</v>
      </c>
      <c r="M81" s="6">
        <f t="shared" si="19"/>
        <v>32539.5</v>
      </c>
      <c r="N81" s="40">
        <f t="shared" si="22"/>
        <v>64645.14</v>
      </c>
      <c r="O81" s="36">
        <v>-12356.18</v>
      </c>
      <c r="P81" s="5">
        <f t="shared" si="26"/>
        <v>52288.96</v>
      </c>
      <c r="Q81" s="43">
        <f t="shared" si="20"/>
        <v>-0.1911385759238823</v>
      </c>
      <c r="R81" s="57" t="s">
        <v>374</v>
      </c>
      <c r="S81" s="95">
        <f t="shared" si="24"/>
        <v>52288.96</v>
      </c>
      <c r="T81" s="7">
        <f t="shared" si="27"/>
        <v>0</v>
      </c>
      <c r="U81" s="1">
        <v>2885.04</v>
      </c>
      <c r="V81" s="1">
        <v>1564.65</v>
      </c>
      <c r="W81" s="61">
        <v>34620.43</v>
      </c>
      <c r="X81" s="2">
        <v>18775.75</v>
      </c>
      <c r="Y81" s="1">
        <v>0</v>
      </c>
      <c r="Z81" s="1">
        <v>1089.82</v>
      </c>
      <c r="AA81" s="1">
        <v>2730.91</v>
      </c>
      <c r="AB81" s="1">
        <v>1089.82</v>
      </c>
      <c r="AC81" s="1">
        <v>0</v>
      </c>
      <c r="AD81" s="1">
        <v>1089.82</v>
      </c>
      <c r="AE81" s="1">
        <v>0</v>
      </c>
      <c r="AF81" s="1">
        <v>1089.82</v>
      </c>
      <c r="AG81" s="1">
        <v>0</v>
      </c>
      <c r="AH81" s="1">
        <v>2284.93</v>
      </c>
      <c r="AI81" s="1">
        <v>0</v>
      </c>
      <c r="AJ81" s="1">
        <v>1089.82</v>
      </c>
      <c r="AK81" s="1">
        <v>0</v>
      </c>
      <c r="AL81" s="1">
        <v>1141.47</v>
      </c>
      <c r="AM81" s="3">
        <v>0</v>
      </c>
      <c r="AN81" s="3">
        <v>5391.89</v>
      </c>
      <c r="AO81" s="1">
        <v>0</v>
      </c>
      <c r="AP81" s="1">
        <v>1141.47</v>
      </c>
      <c r="AQ81" s="1">
        <v>424.75</v>
      </c>
      <c r="AR81" s="1">
        <v>1677.13</v>
      </c>
      <c r="AS81" s="1">
        <v>0</v>
      </c>
      <c r="AT81" s="1">
        <v>1141.47</v>
      </c>
      <c r="AU81" s="1">
        <v>0</v>
      </c>
      <c r="AV81" s="1">
        <v>1141.47</v>
      </c>
      <c r="AW81" s="7">
        <f t="shared" si="28"/>
        <v>3155.66</v>
      </c>
      <c r="AX81" s="7">
        <f t="shared" si="29"/>
        <v>19368.93</v>
      </c>
      <c r="AY81" s="7">
        <f t="shared" si="30"/>
        <v>22524.59</v>
      </c>
      <c r="AZ81" s="7"/>
      <c r="BA81" s="7"/>
      <c r="BB81" s="7"/>
      <c r="BC81" s="102">
        <f t="shared" si="31"/>
        <v>29764.37</v>
      </c>
      <c r="BD81" s="3"/>
      <c r="BE81" s="3"/>
      <c r="BF81" s="3">
        <v>30934.76</v>
      </c>
      <c r="BG81" s="128">
        <f t="shared" si="25"/>
        <v>-1170.3899999999994</v>
      </c>
      <c r="BH81" s="128">
        <v>0</v>
      </c>
      <c r="BI81" s="3">
        <v>-12356.18</v>
      </c>
      <c r="BJ81" s="3">
        <v>104630.06</v>
      </c>
      <c r="BK81" s="179">
        <v>0</v>
      </c>
      <c r="BL81" s="3"/>
      <c r="BM81" s="3"/>
      <c r="BN81" s="3"/>
      <c r="BO81" s="3">
        <v>0</v>
      </c>
      <c r="BP81" s="3">
        <v>123799.14</v>
      </c>
    </row>
    <row r="82" spans="1:68" ht="15.75">
      <c r="A82" s="3">
        <v>71</v>
      </c>
      <c r="B82" s="34" t="s">
        <v>56</v>
      </c>
      <c r="C82" s="46">
        <v>504.5</v>
      </c>
      <c r="D82" s="46">
        <v>0</v>
      </c>
      <c r="E82" s="3">
        <f t="shared" si="16"/>
        <v>504.5</v>
      </c>
      <c r="F82" s="52">
        <v>3.32</v>
      </c>
      <c r="G82" s="52">
        <v>2.82</v>
      </c>
      <c r="H82" s="149">
        <f t="shared" si="23"/>
        <v>6.14</v>
      </c>
      <c r="I82" s="7">
        <f t="shared" si="17"/>
        <v>3097.6299999999997</v>
      </c>
      <c r="J82" s="6">
        <f t="shared" si="18"/>
        <v>18585.78</v>
      </c>
      <c r="K82" s="149">
        <v>7.21</v>
      </c>
      <c r="L82" s="7">
        <f t="shared" si="21"/>
        <v>3637.445</v>
      </c>
      <c r="M82" s="6">
        <f t="shared" si="19"/>
        <v>21824.670000000002</v>
      </c>
      <c r="N82" s="40">
        <f t="shared" si="22"/>
        <v>40410.45</v>
      </c>
      <c r="O82" s="36"/>
      <c r="P82" s="5">
        <f t="shared" si="26"/>
        <v>40410.45</v>
      </c>
      <c r="Q82" s="43">
        <f t="shared" si="20"/>
        <v>0</v>
      </c>
      <c r="R82" s="55"/>
      <c r="S82" s="95">
        <f t="shared" si="24"/>
        <v>40410.45</v>
      </c>
      <c r="T82" s="7">
        <f t="shared" si="27"/>
        <v>0</v>
      </c>
      <c r="U82" s="1">
        <v>1271.9</v>
      </c>
      <c r="V82" s="1">
        <v>1900.07</v>
      </c>
      <c r="W82" s="61">
        <v>15262.8</v>
      </c>
      <c r="X82" s="2">
        <v>22800.88</v>
      </c>
      <c r="Y82" s="1">
        <v>0</v>
      </c>
      <c r="Z82" s="1">
        <v>1064.5</v>
      </c>
      <c r="AA82" s="1">
        <v>2730.91</v>
      </c>
      <c r="AB82" s="1">
        <v>1064.5</v>
      </c>
      <c r="AC82" s="1">
        <v>0</v>
      </c>
      <c r="AD82" s="1">
        <v>1064.5</v>
      </c>
      <c r="AE82" s="1">
        <v>4423.1</v>
      </c>
      <c r="AF82" s="1">
        <v>1064.5</v>
      </c>
      <c r="AG82" s="1">
        <v>0</v>
      </c>
      <c r="AH82" s="1">
        <v>1064.5</v>
      </c>
      <c r="AI82" s="1">
        <v>0</v>
      </c>
      <c r="AJ82" s="1">
        <v>1064.5</v>
      </c>
      <c r="AK82" s="1">
        <v>0</v>
      </c>
      <c r="AL82" s="1">
        <v>1114.95</v>
      </c>
      <c r="AM82" s="3">
        <v>0</v>
      </c>
      <c r="AN82" s="3">
        <v>1114.95</v>
      </c>
      <c r="AO82" s="1">
        <v>0</v>
      </c>
      <c r="AP82" s="1">
        <v>1114.95</v>
      </c>
      <c r="AQ82" s="1">
        <v>424.75</v>
      </c>
      <c r="AR82" s="1">
        <v>1650.61</v>
      </c>
      <c r="AS82" s="1">
        <v>0</v>
      </c>
      <c r="AT82" s="1">
        <v>1114.95</v>
      </c>
      <c r="AU82" s="1">
        <v>500</v>
      </c>
      <c r="AV82" s="1">
        <v>1114.95</v>
      </c>
      <c r="AW82" s="7">
        <f t="shared" si="28"/>
        <v>8078.76</v>
      </c>
      <c r="AX82" s="7">
        <f t="shared" si="29"/>
        <v>13612.360000000002</v>
      </c>
      <c r="AY82" s="7">
        <f t="shared" si="30"/>
        <v>21691.120000000003</v>
      </c>
      <c r="AZ82" s="7"/>
      <c r="BA82" s="7"/>
      <c r="BB82" s="7"/>
      <c r="BC82" s="102">
        <f t="shared" si="31"/>
        <v>18719.329999999994</v>
      </c>
      <c r="BD82" s="3"/>
      <c r="BE82" s="3"/>
      <c r="BF82" s="3">
        <v>782.74</v>
      </c>
      <c r="BG82" s="128">
        <f t="shared" si="25"/>
        <v>17936.589999999993</v>
      </c>
      <c r="BH82" s="128">
        <v>0</v>
      </c>
      <c r="BI82" s="3">
        <v>20411.89</v>
      </c>
      <c r="BJ82" s="3">
        <v>51022.18</v>
      </c>
      <c r="BK82" s="179">
        <v>0</v>
      </c>
      <c r="BL82" s="3"/>
      <c r="BM82" s="3"/>
      <c r="BN82" s="3"/>
      <c r="BO82" s="3">
        <v>710.85</v>
      </c>
      <c r="BP82" s="3">
        <v>62155.83</v>
      </c>
    </row>
    <row r="83" spans="1:68" ht="15.75">
      <c r="A83" s="3">
        <v>72</v>
      </c>
      <c r="B83" s="34" t="s">
        <v>57</v>
      </c>
      <c r="C83" s="46">
        <v>128.4</v>
      </c>
      <c r="D83" s="46">
        <v>0</v>
      </c>
      <c r="E83" s="3">
        <f t="shared" si="16"/>
        <v>128.4</v>
      </c>
      <c r="F83" s="52">
        <v>3.32</v>
      </c>
      <c r="G83" s="52">
        <v>3.79</v>
      </c>
      <c r="H83" s="149">
        <f t="shared" si="23"/>
        <v>7.109999999999999</v>
      </c>
      <c r="I83" s="7">
        <f t="shared" si="17"/>
        <v>912.924</v>
      </c>
      <c r="J83" s="6">
        <f t="shared" si="18"/>
        <v>5477.544</v>
      </c>
      <c r="K83" s="149">
        <v>6.6</v>
      </c>
      <c r="L83" s="7">
        <f t="shared" si="21"/>
        <v>847.4399999999999</v>
      </c>
      <c r="M83" s="6">
        <f t="shared" si="19"/>
        <v>5084.639999999999</v>
      </c>
      <c r="N83" s="40">
        <f t="shared" si="22"/>
        <v>10562.184</v>
      </c>
      <c r="O83" s="36"/>
      <c r="P83" s="5">
        <f t="shared" si="26"/>
        <v>10562.184</v>
      </c>
      <c r="Q83" s="43">
        <f t="shared" si="20"/>
        <v>0</v>
      </c>
      <c r="R83" s="55"/>
      <c r="S83" s="95">
        <f t="shared" si="24"/>
        <v>10562.184</v>
      </c>
      <c r="T83" s="7">
        <f t="shared" si="27"/>
        <v>0</v>
      </c>
      <c r="U83" s="1">
        <v>493.67</v>
      </c>
      <c r="V83" s="1">
        <v>441.16</v>
      </c>
      <c r="W83" s="61">
        <v>5924.08</v>
      </c>
      <c r="X83" s="2">
        <v>5293.94</v>
      </c>
      <c r="Y83" s="1">
        <v>0</v>
      </c>
      <c r="Z83" s="1">
        <v>270.92</v>
      </c>
      <c r="AA83" s="1">
        <v>0</v>
      </c>
      <c r="AB83" s="1">
        <v>270.92</v>
      </c>
      <c r="AC83" s="1">
        <v>0</v>
      </c>
      <c r="AD83" s="1">
        <v>270.92</v>
      </c>
      <c r="AE83" s="1">
        <v>0</v>
      </c>
      <c r="AF83" s="1">
        <v>270.92</v>
      </c>
      <c r="AG83" s="1">
        <v>0</v>
      </c>
      <c r="AH83" s="1">
        <v>270.92</v>
      </c>
      <c r="AI83" s="1">
        <v>0</v>
      </c>
      <c r="AJ83" s="1">
        <v>270.92</v>
      </c>
      <c r="AK83" s="1">
        <v>0</v>
      </c>
      <c r="AL83" s="1">
        <v>283.76</v>
      </c>
      <c r="AM83" s="3">
        <v>0</v>
      </c>
      <c r="AN83" s="3">
        <v>283.76</v>
      </c>
      <c r="AO83" s="1">
        <v>0</v>
      </c>
      <c r="AP83" s="1">
        <v>283.76</v>
      </c>
      <c r="AQ83" s="1">
        <v>424.75</v>
      </c>
      <c r="AR83" s="1">
        <v>819.42</v>
      </c>
      <c r="AS83" s="1">
        <v>0</v>
      </c>
      <c r="AT83" s="1">
        <v>283.76</v>
      </c>
      <c r="AU83" s="1">
        <v>0</v>
      </c>
      <c r="AV83" s="1">
        <v>283.76</v>
      </c>
      <c r="AW83" s="7">
        <f t="shared" si="28"/>
        <v>424.75</v>
      </c>
      <c r="AX83" s="7">
        <f t="shared" si="29"/>
        <v>3863.7400000000007</v>
      </c>
      <c r="AY83" s="7">
        <f t="shared" si="30"/>
        <v>4288.490000000001</v>
      </c>
      <c r="AZ83" s="7"/>
      <c r="BA83" s="7"/>
      <c r="BB83" s="7"/>
      <c r="BC83" s="102">
        <f t="shared" si="31"/>
        <v>6273.693999999999</v>
      </c>
      <c r="BD83" s="3"/>
      <c r="BE83" s="3"/>
      <c r="BF83" s="3">
        <v>0</v>
      </c>
      <c r="BG83" s="128">
        <f t="shared" si="25"/>
        <v>6273.693999999999</v>
      </c>
      <c r="BH83" s="128">
        <v>0</v>
      </c>
      <c r="BI83" s="3">
        <v>6903.82</v>
      </c>
      <c r="BJ83" s="3">
        <v>34173.95</v>
      </c>
      <c r="BK83" s="179">
        <v>0</v>
      </c>
      <c r="BL83" s="3"/>
      <c r="BM83" s="3"/>
      <c r="BN83" s="3"/>
      <c r="BO83" s="3">
        <v>240.43</v>
      </c>
      <c r="BP83" s="3">
        <v>43267.35</v>
      </c>
    </row>
    <row r="84" spans="1:68" ht="15.75">
      <c r="A84" s="3">
        <v>73</v>
      </c>
      <c r="B84" s="32" t="s">
        <v>58</v>
      </c>
      <c r="C84" s="46">
        <v>777.2</v>
      </c>
      <c r="D84" s="46">
        <v>0</v>
      </c>
      <c r="E84" s="3">
        <f t="shared" si="16"/>
        <v>777.2</v>
      </c>
      <c r="F84" s="52">
        <v>3.32</v>
      </c>
      <c r="G84" s="52">
        <v>7.04</v>
      </c>
      <c r="H84" s="41">
        <f t="shared" si="23"/>
        <v>10.36</v>
      </c>
      <c r="I84" s="7">
        <f t="shared" si="17"/>
        <v>8051.792</v>
      </c>
      <c r="J84" s="6">
        <f t="shared" si="18"/>
        <v>48310.752</v>
      </c>
      <c r="K84" s="41">
        <v>9.92</v>
      </c>
      <c r="L84" s="7">
        <f t="shared" si="21"/>
        <v>7709.8240000000005</v>
      </c>
      <c r="M84" s="6">
        <f t="shared" si="19"/>
        <v>46258.944</v>
      </c>
      <c r="N84" s="40">
        <f t="shared" si="22"/>
        <v>94569.696</v>
      </c>
      <c r="O84" s="33">
        <v>-24342.73</v>
      </c>
      <c r="P84" s="5">
        <f t="shared" si="26"/>
        <v>70226.966</v>
      </c>
      <c r="Q84" s="43">
        <f t="shared" si="20"/>
        <v>-0.2574051840031293</v>
      </c>
      <c r="R84" s="55" t="s">
        <v>374</v>
      </c>
      <c r="S84" s="95">
        <f t="shared" si="24"/>
        <v>70226.966</v>
      </c>
      <c r="T84" s="7">
        <f t="shared" si="27"/>
        <v>0</v>
      </c>
      <c r="U84" s="1">
        <v>0</v>
      </c>
      <c r="V84" s="1">
        <v>6216.47</v>
      </c>
      <c r="W84" s="61">
        <v>0</v>
      </c>
      <c r="X84" s="2">
        <v>74597.69</v>
      </c>
      <c r="Y84" s="1">
        <v>0</v>
      </c>
      <c r="Z84" s="1">
        <v>1817.54</v>
      </c>
      <c r="AA84" s="1">
        <v>0</v>
      </c>
      <c r="AB84" s="1">
        <v>1817.54</v>
      </c>
      <c r="AC84" s="1">
        <v>0</v>
      </c>
      <c r="AD84" s="1">
        <v>3431.58</v>
      </c>
      <c r="AE84" s="1">
        <v>0</v>
      </c>
      <c r="AF84" s="1">
        <v>1817.54</v>
      </c>
      <c r="AG84" s="1">
        <v>0</v>
      </c>
      <c r="AH84" s="1">
        <v>1817.54</v>
      </c>
      <c r="AI84" s="1">
        <v>0</v>
      </c>
      <c r="AJ84" s="1">
        <v>5838.4</v>
      </c>
      <c r="AK84" s="1">
        <v>0</v>
      </c>
      <c r="AL84" s="1">
        <v>48528.51</v>
      </c>
      <c r="AM84" s="3">
        <v>0</v>
      </c>
      <c r="AN84" s="3">
        <v>1895.26</v>
      </c>
      <c r="AO84" s="1">
        <v>0</v>
      </c>
      <c r="AP84" s="1">
        <v>2205.15</v>
      </c>
      <c r="AQ84" s="1">
        <v>0</v>
      </c>
      <c r="AR84" s="1">
        <v>2855.67</v>
      </c>
      <c r="AS84" s="1">
        <v>0</v>
      </c>
      <c r="AT84" s="1">
        <v>1972.73</v>
      </c>
      <c r="AU84" s="1">
        <v>0</v>
      </c>
      <c r="AV84" s="1">
        <v>1895.26</v>
      </c>
      <c r="AW84" s="7">
        <f t="shared" si="28"/>
        <v>0</v>
      </c>
      <c r="AX84" s="7">
        <f t="shared" si="29"/>
        <v>75892.71999999999</v>
      </c>
      <c r="AY84" s="7">
        <f t="shared" si="30"/>
        <v>75892.71999999999</v>
      </c>
      <c r="AZ84" s="7"/>
      <c r="BA84" s="7"/>
      <c r="BB84" s="7"/>
      <c r="BC84" s="102">
        <f t="shared" si="31"/>
        <v>-5665.753999999986</v>
      </c>
      <c r="BD84" s="3"/>
      <c r="BE84" s="3"/>
      <c r="BF84" s="3">
        <v>1820.42</v>
      </c>
      <c r="BG84" s="128">
        <f t="shared" si="25"/>
        <v>-7486.173999999986</v>
      </c>
      <c r="BH84" s="128">
        <v>0</v>
      </c>
      <c r="BI84" s="3">
        <v>-24342.73</v>
      </c>
      <c r="BJ84" s="3">
        <v>80540.82</v>
      </c>
      <c r="BK84" s="179">
        <v>0</v>
      </c>
      <c r="BL84" s="3"/>
      <c r="BM84" s="3"/>
      <c r="BN84" s="3"/>
      <c r="BO84" s="3">
        <v>0</v>
      </c>
      <c r="BP84" s="3">
        <v>76179.56</v>
      </c>
    </row>
    <row r="85" spans="1:68" ht="15.75">
      <c r="A85" s="3">
        <v>74</v>
      </c>
      <c r="B85" s="34" t="s">
        <v>59</v>
      </c>
      <c r="C85" s="46">
        <v>498.5</v>
      </c>
      <c r="D85" s="46">
        <v>0</v>
      </c>
      <c r="E85" s="3">
        <f t="shared" si="16"/>
        <v>498.5</v>
      </c>
      <c r="F85" s="52">
        <v>3.32</v>
      </c>
      <c r="G85" s="52">
        <v>7.04</v>
      </c>
      <c r="H85" s="149">
        <f t="shared" si="23"/>
        <v>10.36</v>
      </c>
      <c r="I85" s="7">
        <f t="shared" si="17"/>
        <v>5164.46</v>
      </c>
      <c r="J85" s="6">
        <f t="shared" si="18"/>
        <v>30986.760000000002</v>
      </c>
      <c r="K85" s="149">
        <v>10.5</v>
      </c>
      <c r="L85" s="7">
        <f t="shared" si="21"/>
        <v>5234.25</v>
      </c>
      <c r="M85" s="6">
        <f t="shared" si="19"/>
        <v>31405.5</v>
      </c>
      <c r="N85" s="40">
        <f t="shared" si="22"/>
        <v>62392.26</v>
      </c>
      <c r="O85" s="36"/>
      <c r="P85" s="5">
        <f t="shared" si="26"/>
        <v>62392.26</v>
      </c>
      <c r="Q85" s="43">
        <f t="shared" si="20"/>
        <v>0</v>
      </c>
      <c r="R85" s="55"/>
      <c r="S85" s="95">
        <f t="shared" si="24"/>
        <v>62392.26</v>
      </c>
      <c r="T85" s="7">
        <f t="shared" si="27"/>
        <v>0</v>
      </c>
      <c r="U85" s="1">
        <v>3420.52</v>
      </c>
      <c r="V85" s="1">
        <v>1867.88</v>
      </c>
      <c r="W85" s="61">
        <v>41046.27</v>
      </c>
      <c r="X85" s="2">
        <v>22414.62</v>
      </c>
      <c r="Y85" s="1">
        <v>0</v>
      </c>
      <c r="Z85" s="1">
        <v>1051.84</v>
      </c>
      <c r="AA85" s="1">
        <v>2730.91</v>
      </c>
      <c r="AB85" s="1">
        <v>2010.69</v>
      </c>
      <c r="AC85" s="1">
        <v>0</v>
      </c>
      <c r="AD85" s="1">
        <v>1051.84</v>
      </c>
      <c r="AE85" s="1">
        <v>9423.03</v>
      </c>
      <c r="AF85" s="1">
        <v>1051.84</v>
      </c>
      <c r="AG85" s="1">
        <v>0</v>
      </c>
      <c r="AH85" s="1">
        <v>1051.84</v>
      </c>
      <c r="AI85" s="1">
        <v>0</v>
      </c>
      <c r="AJ85" s="1">
        <v>1051.84</v>
      </c>
      <c r="AK85" s="1">
        <v>0</v>
      </c>
      <c r="AL85" s="1">
        <v>1101.69</v>
      </c>
      <c r="AM85" s="3">
        <v>10661.29</v>
      </c>
      <c r="AN85" s="3">
        <v>1101.69</v>
      </c>
      <c r="AO85" s="1">
        <v>0</v>
      </c>
      <c r="AP85" s="1">
        <v>1101.69</v>
      </c>
      <c r="AQ85" s="1">
        <v>5772.79</v>
      </c>
      <c r="AR85" s="1">
        <v>1637.35</v>
      </c>
      <c r="AS85" s="1">
        <v>0</v>
      </c>
      <c r="AT85" s="1">
        <v>1101.69</v>
      </c>
      <c r="AU85" s="1">
        <v>500</v>
      </c>
      <c r="AV85" s="1">
        <v>1101.69</v>
      </c>
      <c r="AW85" s="7">
        <f t="shared" si="28"/>
        <v>29088.020000000004</v>
      </c>
      <c r="AX85" s="7">
        <f t="shared" si="29"/>
        <v>14415.690000000002</v>
      </c>
      <c r="AY85" s="7">
        <f t="shared" si="30"/>
        <v>43503.71000000001</v>
      </c>
      <c r="AZ85" s="7"/>
      <c r="BA85" s="7"/>
      <c r="BB85" s="7"/>
      <c r="BC85" s="102">
        <f t="shared" si="31"/>
        <v>18888.549999999996</v>
      </c>
      <c r="BD85" s="3"/>
      <c r="BE85" s="3"/>
      <c r="BF85" s="3">
        <v>10210.32</v>
      </c>
      <c r="BG85" s="128">
        <f t="shared" si="25"/>
        <v>8678.229999999996</v>
      </c>
      <c r="BH85" s="128">
        <v>0</v>
      </c>
      <c r="BI85" s="3">
        <v>3997.38</v>
      </c>
      <c r="BJ85" s="3">
        <v>32348.12</v>
      </c>
      <c r="BK85" s="179">
        <v>0</v>
      </c>
      <c r="BL85" s="3"/>
      <c r="BM85" s="3"/>
      <c r="BN85" s="3"/>
      <c r="BO85" s="3">
        <v>139.21</v>
      </c>
      <c r="BP85" s="3">
        <v>44741.42</v>
      </c>
    </row>
    <row r="86" spans="1:68" ht="15.75">
      <c r="A86" s="3">
        <v>75</v>
      </c>
      <c r="B86" s="12" t="s">
        <v>60</v>
      </c>
      <c r="C86" s="46">
        <v>365.2</v>
      </c>
      <c r="D86" s="46">
        <v>0</v>
      </c>
      <c r="E86" s="3">
        <f t="shared" si="16"/>
        <v>365.2</v>
      </c>
      <c r="F86" s="52">
        <v>3.32</v>
      </c>
      <c r="G86" s="52">
        <v>7.04</v>
      </c>
      <c r="H86" s="147">
        <f t="shared" si="23"/>
        <v>10.36</v>
      </c>
      <c r="I86" s="7">
        <f t="shared" si="17"/>
        <v>3783.4719999999998</v>
      </c>
      <c r="J86" s="6">
        <f t="shared" si="18"/>
        <v>22700.832</v>
      </c>
      <c r="K86" s="147">
        <v>10.5</v>
      </c>
      <c r="L86" s="7">
        <f t="shared" si="21"/>
        <v>3834.6</v>
      </c>
      <c r="M86" s="6">
        <f t="shared" si="19"/>
        <v>23007.6</v>
      </c>
      <c r="N86" s="40">
        <f t="shared" si="22"/>
        <v>45708.432</v>
      </c>
      <c r="O86" s="35"/>
      <c r="P86" s="5">
        <f t="shared" si="26"/>
        <v>45708.432</v>
      </c>
      <c r="Q86" s="43">
        <f t="shared" si="20"/>
        <v>0</v>
      </c>
      <c r="R86" s="135" t="s">
        <v>374</v>
      </c>
      <c r="S86" s="95">
        <f t="shared" si="24"/>
        <v>45708.432</v>
      </c>
      <c r="T86" s="7">
        <f t="shared" si="27"/>
        <v>0</v>
      </c>
      <c r="U86" s="1">
        <v>0</v>
      </c>
      <c r="V86" s="1">
        <v>3874.28</v>
      </c>
      <c r="W86" s="61">
        <v>0</v>
      </c>
      <c r="X86" s="2">
        <v>46491.3</v>
      </c>
      <c r="Y86" s="1">
        <v>0</v>
      </c>
      <c r="Z86" s="1">
        <v>770.57</v>
      </c>
      <c r="AA86" s="1">
        <v>0</v>
      </c>
      <c r="AB86" s="1">
        <v>770.57</v>
      </c>
      <c r="AC86" s="1">
        <v>0</v>
      </c>
      <c r="AD86" s="1">
        <v>770.57</v>
      </c>
      <c r="AE86" s="1">
        <v>0</v>
      </c>
      <c r="AF86" s="1">
        <v>770.57</v>
      </c>
      <c r="AG86" s="1">
        <v>0</v>
      </c>
      <c r="AH86" s="1">
        <v>770.57</v>
      </c>
      <c r="AI86" s="1">
        <v>0</v>
      </c>
      <c r="AJ86" s="1">
        <v>770.57</v>
      </c>
      <c r="AK86" s="1">
        <v>0</v>
      </c>
      <c r="AL86" s="1">
        <v>1541.15</v>
      </c>
      <c r="AM86" s="3">
        <v>0</v>
      </c>
      <c r="AN86" s="3">
        <v>3628.98</v>
      </c>
      <c r="AO86" s="1">
        <v>0</v>
      </c>
      <c r="AP86" s="1">
        <v>807.09</v>
      </c>
      <c r="AQ86" s="1">
        <v>0</v>
      </c>
      <c r="AR86" s="1">
        <v>39198.83</v>
      </c>
      <c r="AS86" s="1">
        <v>0</v>
      </c>
      <c r="AT86" s="1">
        <v>807.09</v>
      </c>
      <c r="AU86" s="1">
        <v>0</v>
      </c>
      <c r="AV86" s="1">
        <v>807.09</v>
      </c>
      <c r="AW86" s="7">
        <f t="shared" si="28"/>
        <v>0</v>
      </c>
      <c r="AX86" s="7">
        <f t="shared" si="29"/>
        <v>51413.649999999994</v>
      </c>
      <c r="AY86" s="7">
        <f t="shared" si="30"/>
        <v>51413.649999999994</v>
      </c>
      <c r="AZ86" s="7"/>
      <c r="BA86" s="7"/>
      <c r="BB86" s="7"/>
      <c r="BC86" s="102">
        <f t="shared" si="31"/>
        <v>-5705.2179999999935</v>
      </c>
      <c r="BD86" s="3"/>
      <c r="BE86" s="3"/>
      <c r="BF86" s="3">
        <v>13131.36</v>
      </c>
      <c r="BG86" s="128">
        <f t="shared" si="25"/>
        <v>-18836.577999999994</v>
      </c>
      <c r="BH86" s="128">
        <v>0</v>
      </c>
      <c r="BI86" s="3">
        <v>1801.17</v>
      </c>
      <c r="BJ86" s="3">
        <v>5303.63</v>
      </c>
      <c r="BK86" s="179">
        <v>0</v>
      </c>
      <c r="BL86" s="3"/>
      <c r="BM86" s="3"/>
      <c r="BN86" s="3"/>
      <c r="BO86" s="3">
        <v>62.73</v>
      </c>
      <c r="BP86" s="3">
        <v>5601.12</v>
      </c>
    </row>
    <row r="87" spans="1:68" ht="15.75">
      <c r="A87" s="3">
        <v>76</v>
      </c>
      <c r="B87" s="32" t="s">
        <v>61</v>
      </c>
      <c r="C87" s="46">
        <v>4406.2</v>
      </c>
      <c r="D87" s="46">
        <v>181.9</v>
      </c>
      <c r="E87" s="3">
        <f t="shared" si="16"/>
        <v>4588.099999999999</v>
      </c>
      <c r="F87" s="52">
        <v>3.32</v>
      </c>
      <c r="G87" s="52">
        <v>8.52</v>
      </c>
      <c r="H87" s="41">
        <f t="shared" si="23"/>
        <v>11.84</v>
      </c>
      <c r="I87" s="7">
        <f t="shared" si="17"/>
        <v>54323.10399999999</v>
      </c>
      <c r="J87" s="6">
        <f t="shared" si="18"/>
        <v>325938.62399999995</v>
      </c>
      <c r="K87" s="41">
        <v>12.33</v>
      </c>
      <c r="L87" s="7">
        <f t="shared" si="21"/>
        <v>56571.272999999994</v>
      </c>
      <c r="M87" s="6">
        <f t="shared" si="19"/>
        <v>339427.638</v>
      </c>
      <c r="N87" s="40">
        <f t="shared" si="22"/>
        <v>665366.2619999999</v>
      </c>
      <c r="O87" s="33"/>
      <c r="P87" s="5">
        <f t="shared" si="26"/>
        <v>665366.2619999999</v>
      </c>
      <c r="Q87" s="43">
        <f t="shared" si="20"/>
        <v>0</v>
      </c>
      <c r="R87" s="55"/>
      <c r="S87" s="95">
        <f t="shared" si="24"/>
        <v>665366.2619999999</v>
      </c>
      <c r="T87" s="7">
        <f t="shared" si="27"/>
        <v>0</v>
      </c>
      <c r="U87" s="1">
        <v>0</v>
      </c>
      <c r="V87" s="1">
        <v>55626.86</v>
      </c>
      <c r="W87" s="61">
        <v>0</v>
      </c>
      <c r="X87" s="2">
        <v>667522.3</v>
      </c>
      <c r="Y87" s="1">
        <v>0</v>
      </c>
      <c r="Z87" s="119">
        <v>66189.07</v>
      </c>
      <c r="AA87" s="1">
        <v>0</v>
      </c>
      <c r="AB87" s="1">
        <v>20906.07</v>
      </c>
      <c r="AC87" s="1">
        <v>0</v>
      </c>
      <c r="AD87" s="1">
        <v>54728.99</v>
      </c>
      <c r="AE87" s="119">
        <v>0</v>
      </c>
      <c r="AF87" s="1">
        <v>25158.36</v>
      </c>
      <c r="AG87" s="1">
        <v>0</v>
      </c>
      <c r="AH87" s="1">
        <v>26720.41</v>
      </c>
      <c r="AI87" s="1">
        <v>0</v>
      </c>
      <c r="AJ87" s="1">
        <v>34587.07</v>
      </c>
      <c r="AK87" s="1">
        <v>0</v>
      </c>
      <c r="AL87" s="1">
        <v>46079.92</v>
      </c>
      <c r="AM87" s="3">
        <v>0</v>
      </c>
      <c r="AN87" s="3">
        <v>32656.15</v>
      </c>
      <c r="AO87" s="1">
        <v>0</v>
      </c>
      <c r="AP87" s="1">
        <v>41084.68</v>
      </c>
      <c r="AQ87" s="1">
        <v>0</v>
      </c>
      <c r="AR87" s="1">
        <v>42032.12</v>
      </c>
      <c r="AS87" s="1">
        <v>0</v>
      </c>
      <c r="AT87" s="1">
        <v>62479.95</v>
      </c>
      <c r="AU87" s="1">
        <v>0</v>
      </c>
      <c r="AV87" s="1">
        <v>32462.81</v>
      </c>
      <c r="AW87" s="7">
        <f t="shared" si="28"/>
        <v>0</v>
      </c>
      <c r="AX87" s="7">
        <f t="shared" si="29"/>
        <v>485085.60000000003</v>
      </c>
      <c r="AY87" s="7">
        <f t="shared" si="30"/>
        <v>485085.60000000003</v>
      </c>
      <c r="AZ87" s="7"/>
      <c r="BA87" s="7"/>
      <c r="BB87" s="7"/>
      <c r="BC87" s="102">
        <f t="shared" si="31"/>
        <v>180280.66199999984</v>
      </c>
      <c r="BD87" s="3"/>
      <c r="BE87" s="3">
        <v>3096</v>
      </c>
      <c r="BF87" s="3">
        <v>55564.86</v>
      </c>
      <c r="BG87" s="128">
        <f t="shared" si="25"/>
        <v>127811.80199999984</v>
      </c>
      <c r="BH87" s="128">
        <v>0</v>
      </c>
      <c r="BI87" s="3">
        <v>97939.49</v>
      </c>
      <c r="BJ87" s="3">
        <v>334162.86</v>
      </c>
      <c r="BK87" s="179">
        <v>44787.25</v>
      </c>
      <c r="BL87" s="3">
        <v>1086</v>
      </c>
      <c r="BM87" s="3">
        <v>450</v>
      </c>
      <c r="BN87" s="3"/>
      <c r="BO87" s="180">
        <v>3357.3</v>
      </c>
      <c r="BP87" s="3">
        <v>367043.7</v>
      </c>
    </row>
    <row r="88" spans="1:68" ht="15.75">
      <c r="A88" s="3">
        <v>77</v>
      </c>
      <c r="B88" s="32" t="s">
        <v>62</v>
      </c>
      <c r="C88" s="46">
        <v>2045.4</v>
      </c>
      <c r="D88" s="46">
        <v>0</v>
      </c>
      <c r="E88" s="3">
        <f t="shared" si="16"/>
        <v>2045.4</v>
      </c>
      <c r="F88" s="52">
        <v>3.32</v>
      </c>
      <c r="G88" s="52">
        <v>8.11</v>
      </c>
      <c r="H88" s="41">
        <f t="shared" si="23"/>
        <v>11.43</v>
      </c>
      <c r="I88" s="7">
        <f t="shared" si="17"/>
        <v>23378.922</v>
      </c>
      <c r="J88" s="6">
        <f t="shared" si="18"/>
        <v>140273.532</v>
      </c>
      <c r="K88" s="41">
        <v>11.45</v>
      </c>
      <c r="L88" s="7">
        <f t="shared" si="21"/>
        <v>23419.829999999998</v>
      </c>
      <c r="M88" s="6">
        <f t="shared" si="19"/>
        <v>140518.97999999998</v>
      </c>
      <c r="N88" s="40">
        <f t="shared" si="22"/>
        <v>280792.512</v>
      </c>
      <c r="O88" s="33"/>
      <c r="P88" s="5">
        <f t="shared" si="26"/>
        <v>280792.512</v>
      </c>
      <c r="Q88" s="43">
        <f t="shared" si="20"/>
        <v>0</v>
      </c>
      <c r="R88" s="55"/>
      <c r="S88" s="95">
        <f t="shared" si="24"/>
        <v>280792.512</v>
      </c>
      <c r="T88" s="7">
        <f t="shared" si="27"/>
        <v>0</v>
      </c>
      <c r="U88" s="1">
        <v>0</v>
      </c>
      <c r="V88" s="1">
        <v>23940.02</v>
      </c>
      <c r="W88" s="61">
        <v>0</v>
      </c>
      <c r="X88" s="2">
        <v>287280.19</v>
      </c>
      <c r="Y88" s="1">
        <v>0</v>
      </c>
      <c r="Z88" s="1">
        <v>13117.98</v>
      </c>
      <c r="AA88" s="1">
        <v>0</v>
      </c>
      <c r="AB88" s="1">
        <v>19619.65</v>
      </c>
      <c r="AC88" s="1">
        <v>0</v>
      </c>
      <c r="AD88" s="1">
        <v>11303.47</v>
      </c>
      <c r="AE88" s="1">
        <v>0</v>
      </c>
      <c r="AF88" s="1">
        <v>11667.4</v>
      </c>
      <c r="AG88" s="1">
        <v>0</v>
      </c>
      <c r="AH88" s="1">
        <v>12074.07</v>
      </c>
      <c r="AI88" s="1">
        <v>0</v>
      </c>
      <c r="AJ88" s="1">
        <v>13568.72</v>
      </c>
      <c r="AK88" s="1">
        <v>0</v>
      </c>
      <c r="AL88" s="1">
        <v>30447.45</v>
      </c>
      <c r="AM88" s="3">
        <v>0</v>
      </c>
      <c r="AN88" s="3">
        <v>17906.43</v>
      </c>
      <c r="AO88" s="1">
        <v>0</v>
      </c>
      <c r="AP88" s="1">
        <v>179544</v>
      </c>
      <c r="AQ88" s="1">
        <v>0</v>
      </c>
      <c r="AR88" s="1">
        <v>17441.47</v>
      </c>
      <c r="AS88" s="1">
        <v>0</v>
      </c>
      <c r="AT88" s="1">
        <v>19438.22</v>
      </c>
      <c r="AU88" s="1">
        <v>0</v>
      </c>
      <c r="AV88" s="1">
        <v>10266.4</v>
      </c>
      <c r="AW88" s="7">
        <f t="shared" si="28"/>
        <v>0</v>
      </c>
      <c r="AX88" s="7">
        <f t="shared" si="29"/>
        <v>356395.26</v>
      </c>
      <c r="AY88" s="7">
        <f t="shared" si="30"/>
        <v>356395.26</v>
      </c>
      <c r="AZ88" s="7"/>
      <c r="BA88" s="7"/>
      <c r="BB88" s="7"/>
      <c r="BC88" s="102">
        <f t="shared" si="31"/>
        <v>-75602.74800000002</v>
      </c>
      <c r="BD88" s="3"/>
      <c r="BE88" s="3">
        <v>2408</v>
      </c>
      <c r="BF88" s="3">
        <v>41771.13</v>
      </c>
      <c r="BG88" s="128">
        <f t="shared" si="25"/>
        <v>-114965.87800000003</v>
      </c>
      <c r="BH88" s="128">
        <v>0</v>
      </c>
      <c r="BI88" s="3">
        <v>18627.09</v>
      </c>
      <c r="BJ88" s="3">
        <v>200746.7</v>
      </c>
      <c r="BK88" s="179">
        <v>13582.84</v>
      </c>
      <c r="BL88" s="3"/>
      <c r="BM88" s="3"/>
      <c r="BN88" s="3"/>
      <c r="BO88" s="3">
        <v>648.7</v>
      </c>
      <c r="BP88" s="3">
        <v>236825.8</v>
      </c>
    </row>
    <row r="89" spans="1:68" ht="15.75">
      <c r="A89" s="3">
        <v>78</v>
      </c>
      <c r="B89" s="32" t="s">
        <v>63</v>
      </c>
      <c r="C89" s="46">
        <v>2143.2</v>
      </c>
      <c r="D89" s="46">
        <v>139.9</v>
      </c>
      <c r="E89" s="3">
        <f t="shared" si="16"/>
        <v>2283.1</v>
      </c>
      <c r="F89" s="52">
        <v>3.32</v>
      </c>
      <c r="G89" s="52">
        <v>8.3</v>
      </c>
      <c r="H89" s="41">
        <f t="shared" si="23"/>
        <v>11.620000000000001</v>
      </c>
      <c r="I89" s="7">
        <f t="shared" si="17"/>
        <v>26529.622000000003</v>
      </c>
      <c r="J89" s="6">
        <f t="shared" si="18"/>
        <v>159177.73200000002</v>
      </c>
      <c r="K89" s="41">
        <v>11.99</v>
      </c>
      <c r="L89" s="7">
        <f t="shared" si="21"/>
        <v>27374.369</v>
      </c>
      <c r="M89" s="6">
        <f t="shared" si="19"/>
        <v>164246.21399999998</v>
      </c>
      <c r="N89" s="40">
        <f t="shared" si="22"/>
        <v>323423.946</v>
      </c>
      <c r="O89" s="33">
        <v>-99493.22</v>
      </c>
      <c r="P89" s="5">
        <f t="shared" si="26"/>
        <v>223930.726</v>
      </c>
      <c r="Q89" s="43">
        <f t="shared" si="20"/>
        <v>-0.30762477927345555</v>
      </c>
      <c r="R89" s="55"/>
      <c r="S89" s="95">
        <f t="shared" si="24"/>
        <v>223930.726</v>
      </c>
      <c r="T89" s="7">
        <f t="shared" si="27"/>
        <v>0</v>
      </c>
      <c r="U89" s="1">
        <v>0</v>
      </c>
      <c r="V89" s="1">
        <v>18875.23</v>
      </c>
      <c r="W89" s="61">
        <v>0</v>
      </c>
      <c r="X89" s="2">
        <v>226502.78</v>
      </c>
      <c r="Y89" s="1">
        <v>0</v>
      </c>
      <c r="Z89" s="1">
        <v>12802.05</v>
      </c>
      <c r="AA89" s="1">
        <v>0</v>
      </c>
      <c r="AB89" s="1">
        <v>18435.45</v>
      </c>
      <c r="AC89" s="1">
        <v>0</v>
      </c>
      <c r="AD89" s="1">
        <v>22256.32</v>
      </c>
      <c r="AE89" s="1">
        <v>0</v>
      </c>
      <c r="AF89" s="1">
        <v>11040.45</v>
      </c>
      <c r="AG89" s="1">
        <v>0</v>
      </c>
      <c r="AH89" s="1">
        <v>11713.92</v>
      </c>
      <c r="AI89" s="1">
        <v>0</v>
      </c>
      <c r="AJ89" s="1">
        <v>11040.45</v>
      </c>
      <c r="AK89" s="1">
        <v>0</v>
      </c>
      <c r="AL89" s="1">
        <v>22281.32</v>
      </c>
      <c r="AM89" s="3">
        <v>0</v>
      </c>
      <c r="AN89" s="3">
        <v>13332.8</v>
      </c>
      <c r="AO89" s="1">
        <v>0</v>
      </c>
      <c r="AP89" s="1">
        <v>15612.07</v>
      </c>
      <c r="AQ89" s="1">
        <v>0</v>
      </c>
      <c r="AR89" s="1">
        <v>19608</v>
      </c>
      <c r="AS89" s="1">
        <v>0</v>
      </c>
      <c r="AT89" s="1">
        <v>22703.87</v>
      </c>
      <c r="AU89" s="1">
        <v>0</v>
      </c>
      <c r="AV89" s="1">
        <v>23335.91</v>
      </c>
      <c r="AW89" s="7">
        <f t="shared" si="28"/>
        <v>0</v>
      </c>
      <c r="AX89" s="7">
        <f t="shared" si="29"/>
        <v>204162.61</v>
      </c>
      <c r="AY89" s="7">
        <f t="shared" si="30"/>
        <v>204162.61</v>
      </c>
      <c r="AZ89" s="7"/>
      <c r="BA89" s="7">
        <v>16282.68</v>
      </c>
      <c r="BB89" s="7"/>
      <c r="BC89" s="102">
        <f t="shared" si="31"/>
        <v>3485.436000000009</v>
      </c>
      <c r="BD89" s="3"/>
      <c r="BE89" s="3">
        <v>5867</v>
      </c>
      <c r="BF89" s="3">
        <v>28377.85</v>
      </c>
      <c r="BG89" s="128">
        <f t="shared" si="25"/>
        <v>-19025.41399999999</v>
      </c>
      <c r="BH89" s="128">
        <v>0</v>
      </c>
      <c r="BI89" s="3">
        <v>-99493.22</v>
      </c>
      <c r="BJ89" s="3">
        <v>133036.55</v>
      </c>
      <c r="BK89" s="179">
        <v>0</v>
      </c>
      <c r="BL89" s="3"/>
      <c r="BM89" s="3"/>
      <c r="BN89" s="3"/>
      <c r="BO89" s="3">
        <v>0</v>
      </c>
      <c r="BP89" s="3">
        <v>129490.28</v>
      </c>
    </row>
    <row r="90" spans="1:68" ht="15.75">
      <c r="A90" s="3">
        <v>79</v>
      </c>
      <c r="B90" s="25" t="s">
        <v>64</v>
      </c>
      <c r="C90" s="46">
        <v>1289.8</v>
      </c>
      <c r="D90" s="46">
        <v>0</v>
      </c>
      <c r="E90" s="3">
        <f t="shared" si="16"/>
        <v>1289.8</v>
      </c>
      <c r="F90" s="52">
        <v>3.32</v>
      </c>
      <c r="G90" s="52">
        <v>8.52</v>
      </c>
      <c r="H90" s="52">
        <f t="shared" si="23"/>
        <v>11.84</v>
      </c>
      <c r="I90" s="7">
        <f t="shared" si="17"/>
        <v>15271.232</v>
      </c>
      <c r="J90" s="6">
        <f t="shared" si="18"/>
        <v>91627.39199999999</v>
      </c>
      <c r="K90" s="52">
        <v>12.33</v>
      </c>
      <c r="L90" s="7">
        <f t="shared" si="21"/>
        <v>15903.234</v>
      </c>
      <c r="M90" s="6">
        <f t="shared" si="19"/>
        <v>95419.40400000001</v>
      </c>
      <c r="N90" s="40">
        <f t="shared" si="22"/>
        <v>187046.796</v>
      </c>
      <c r="O90" s="26">
        <v>-30368.7</v>
      </c>
      <c r="P90" s="5">
        <f t="shared" si="26"/>
        <v>156678.096</v>
      </c>
      <c r="Q90" s="43">
        <f t="shared" si="20"/>
        <v>-0.16235883559320632</v>
      </c>
      <c r="R90" s="55"/>
      <c r="S90" s="95">
        <f t="shared" si="24"/>
        <v>156678.096</v>
      </c>
      <c r="T90" s="7">
        <f t="shared" si="27"/>
        <v>0</v>
      </c>
      <c r="U90" s="1">
        <v>7938.35</v>
      </c>
      <c r="V90" s="1">
        <v>5168.67</v>
      </c>
      <c r="W90" s="61">
        <v>95260.2</v>
      </c>
      <c r="X90" s="2">
        <v>62023.99</v>
      </c>
      <c r="Y90" s="1">
        <v>3416.91</v>
      </c>
      <c r="Z90" s="1">
        <v>5873.22</v>
      </c>
      <c r="AA90" s="1">
        <v>3416.91</v>
      </c>
      <c r="AB90" s="1">
        <v>6930.85</v>
      </c>
      <c r="AC90" s="1">
        <v>10859.6</v>
      </c>
      <c r="AD90" s="1">
        <v>15093.8</v>
      </c>
      <c r="AE90" s="1">
        <v>16041.16</v>
      </c>
      <c r="AF90" s="1">
        <v>4325.75</v>
      </c>
      <c r="AG90" s="1">
        <v>8241.69</v>
      </c>
      <c r="AH90" s="1">
        <v>2898.28</v>
      </c>
      <c r="AI90" s="1">
        <v>15686.22</v>
      </c>
      <c r="AJ90" s="1">
        <v>2898.28</v>
      </c>
      <c r="AK90" s="1">
        <v>4332.38</v>
      </c>
      <c r="AL90" s="1">
        <v>13213.16</v>
      </c>
      <c r="AM90" s="3">
        <v>6995.78</v>
      </c>
      <c r="AN90" s="3">
        <v>3027.22</v>
      </c>
      <c r="AO90" s="1">
        <v>17415.96</v>
      </c>
      <c r="AP90" s="1">
        <v>4857.36</v>
      </c>
      <c r="AQ90" s="1">
        <v>10079.86</v>
      </c>
      <c r="AR90" s="1">
        <v>3562.88</v>
      </c>
      <c r="AS90" s="1">
        <v>7688.49</v>
      </c>
      <c r="AT90" s="1">
        <v>3027.22</v>
      </c>
      <c r="AU90" s="1">
        <v>5781.86</v>
      </c>
      <c r="AV90" s="1">
        <v>3027.22</v>
      </c>
      <c r="AW90" s="7">
        <f t="shared" si="28"/>
        <v>109956.82000000002</v>
      </c>
      <c r="AX90" s="7">
        <f t="shared" si="29"/>
        <v>68735.23999999999</v>
      </c>
      <c r="AY90" s="7">
        <f t="shared" si="30"/>
        <v>178692.06</v>
      </c>
      <c r="AZ90" s="7"/>
      <c r="BA90" s="7"/>
      <c r="BB90" s="7"/>
      <c r="BC90" s="102">
        <f t="shared" si="31"/>
        <v>-22013.964000000007</v>
      </c>
      <c r="BD90" s="3"/>
      <c r="BE90" s="3">
        <v>2408</v>
      </c>
      <c r="BF90" s="3">
        <v>103846.19</v>
      </c>
      <c r="BG90" s="128">
        <f t="shared" si="25"/>
        <v>-123452.15400000001</v>
      </c>
      <c r="BH90" s="128">
        <v>0</v>
      </c>
      <c r="BI90" s="3">
        <v>-30368.7</v>
      </c>
      <c r="BJ90" s="3">
        <v>50203.29</v>
      </c>
      <c r="BK90" s="179">
        <v>18192.34</v>
      </c>
      <c r="BL90" s="3"/>
      <c r="BM90" s="3"/>
      <c r="BN90" s="3"/>
      <c r="BO90" s="3">
        <v>0</v>
      </c>
      <c r="BP90" s="3">
        <v>69841.86</v>
      </c>
    </row>
    <row r="91" spans="1:68" ht="15.75">
      <c r="A91" s="3">
        <v>80</v>
      </c>
      <c r="B91" s="32" t="s">
        <v>65</v>
      </c>
      <c r="C91" s="46">
        <v>2007.5</v>
      </c>
      <c r="D91" s="46">
        <v>0</v>
      </c>
      <c r="E91" s="3">
        <f t="shared" si="16"/>
        <v>2007.5</v>
      </c>
      <c r="F91" s="52">
        <v>3.32</v>
      </c>
      <c r="G91" s="52">
        <v>8.11</v>
      </c>
      <c r="H91" s="41">
        <f t="shared" si="23"/>
        <v>11.43</v>
      </c>
      <c r="I91" s="7">
        <f t="shared" si="17"/>
        <v>22945.725</v>
      </c>
      <c r="J91" s="6">
        <f t="shared" si="18"/>
        <v>137674.34999999998</v>
      </c>
      <c r="K91" s="41">
        <v>11.45</v>
      </c>
      <c r="L91" s="7">
        <f t="shared" si="21"/>
        <v>22985.875</v>
      </c>
      <c r="M91" s="6">
        <f t="shared" si="19"/>
        <v>137915.25</v>
      </c>
      <c r="N91" s="40">
        <f t="shared" si="22"/>
        <v>275589.6</v>
      </c>
      <c r="O91" s="33">
        <v>-34338.29</v>
      </c>
      <c r="P91" s="5">
        <f t="shared" si="26"/>
        <v>241251.30999999997</v>
      </c>
      <c r="Q91" s="43">
        <f t="shared" si="20"/>
        <v>-0.12459936804581886</v>
      </c>
      <c r="R91" s="57" t="s">
        <v>374</v>
      </c>
      <c r="S91" s="95">
        <f t="shared" si="24"/>
        <v>241251.30999999997</v>
      </c>
      <c r="T91" s="7">
        <f t="shared" si="27"/>
        <v>0</v>
      </c>
      <c r="U91" s="1">
        <v>0</v>
      </c>
      <c r="V91" s="1">
        <v>20634.9</v>
      </c>
      <c r="W91" s="61">
        <v>0</v>
      </c>
      <c r="X91" s="2">
        <v>247618.78</v>
      </c>
      <c r="Y91" s="1">
        <v>0</v>
      </c>
      <c r="Z91" s="1">
        <v>11878.63</v>
      </c>
      <c r="AA91" s="1">
        <v>0</v>
      </c>
      <c r="AB91" s="1">
        <v>33407.73</v>
      </c>
      <c r="AC91" s="1">
        <v>0</v>
      </c>
      <c r="AD91" s="1">
        <v>8389.24</v>
      </c>
      <c r="AE91" s="1">
        <v>0</v>
      </c>
      <c r="AF91" s="1">
        <v>6463.49</v>
      </c>
      <c r="AG91" s="1">
        <v>0</v>
      </c>
      <c r="AH91" s="1">
        <v>4412.84</v>
      </c>
      <c r="AI91" s="1">
        <v>0</v>
      </c>
      <c r="AJ91" s="1">
        <v>4412.84</v>
      </c>
      <c r="AK91" s="1">
        <v>0</v>
      </c>
      <c r="AL91" s="1">
        <v>14813.94</v>
      </c>
      <c r="AM91" s="3">
        <v>0</v>
      </c>
      <c r="AN91" s="3">
        <v>16455.1</v>
      </c>
      <c r="AO91" s="1">
        <v>0</v>
      </c>
      <c r="AP91" s="1">
        <v>25034.53</v>
      </c>
      <c r="AQ91" s="1">
        <v>0</v>
      </c>
      <c r="AR91" s="1">
        <v>23340.39</v>
      </c>
      <c r="AS91" s="1">
        <v>0</v>
      </c>
      <c r="AT91" s="1">
        <v>8904.15</v>
      </c>
      <c r="AU91" s="1">
        <v>0</v>
      </c>
      <c r="AV91" s="1">
        <v>28312.37</v>
      </c>
      <c r="AW91" s="7">
        <f t="shared" si="28"/>
        <v>0</v>
      </c>
      <c r="AX91" s="7">
        <f t="shared" si="29"/>
        <v>185825.24999999997</v>
      </c>
      <c r="AY91" s="7">
        <f t="shared" si="30"/>
        <v>185825.24999999997</v>
      </c>
      <c r="AZ91" s="7"/>
      <c r="BA91" s="7">
        <v>980</v>
      </c>
      <c r="BB91" s="7"/>
      <c r="BC91" s="102">
        <f t="shared" si="31"/>
        <v>54446.06</v>
      </c>
      <c r="BD91" s="3"/>
      <c r="BE91" s="3"/>
      <c r="BF91" s="3">
        <v>35271.11</v>
      </c>
      <c r="BG91" s="128">
        <f t="shared" si="25"/>
        <v>19174.949999999997</v>
      </c>
      <c r="BH91" s="128">
        <v>0</v>
      </c>
      <c r="BI91" s="3">
        <v>-34338.29</v>
      </c>
      <c r="BJ91" s="3">
        <v>100696.42</v>
      </c>
      <c r="BK91" s="179">
        <v>0</v>
      </c>
      <c r="BL91" s="3"/>
      <c r="BM91" s="3"/>
      <c r="BN91" s="3"/>
      <c r="BO91" s="3">
        <v>0</v>
      </c>
      <c r="BP91" s="3">
        <v>111256.13</v>
      </c>
    </row>
    <row r="92" spans="1:68" ht="15.75">
      <c r="A92" s="3">
        <v>81</v>
      </c>
      <c r="B92" s="32" t="s">
        <v>66</v>
      </c>
      <c r="C92" s="46">
        <v>1107.4</v>
      </c>
      <c r="D92" s="46">
        <v>165.6</v>
      </c>
      <c r="E92" s="3">
        <f t="shared" si="16"/>
        <v>1273</v>
      </c>
      <c r="F92" s="52">
        <v>3.32</v>
      </c>
      <c r="G92" s="52">
        <v>8.11</v>
      </c>
      <c r="H92" s="41">
        <f t="shared" si="23"/>
        <v>11.43</v>
      </c>
      <c r="I92" s="7">
        <f t="shared" si="17"/>
        <v>14550.39</v>
      </c>
      <c r="J92" s="6">
        <f t="shared" si="18"/>
        <v>87302.34</v>
      </c>
      <c r="K92" s="41">
        <v>11.45</v>
      </c>
      <c r="L92" s="7">
        <f t="shared" si="21"/>
        <v>14575.849999999999</v>
      </c>
      <c r="M92" s="6">
        <f t="shared" si="19"/>
        <v>87455.09999999999</v>
      </c>
      <c r="N92" s="40">
        <f t="shared" si="22"/>
        <v>174757.44</v>
      </c>
      <c r="O92" s="33">
        <v>0</v>
      </c>
      <c r="P92" s="5">
        <f t="shared" si="26"/>
        <v>174757.44</v>
      </c>
      <c r="Q92" s="43">
        <f t="shared" si="20"/>
        <v>0</v>
      </c>
      <c r="R92" s="57" t="s">
        <v>374</v>
      </c>
      <c r="S92" s="95">
        <f t="shared" si="24"/>
        <v>174757.44</v>
      </c>
      <c r="T92" s="7">
        <f t="shared" si="27"/>
        <v>0</v>
      </c>
      <c r="U92" s="1">
        <v>0</v>
      </c>
      <c r="V92" s="1">
        <v>14899.6</v>
      </c>
      <c r="W92" s="61">
        <v>0</v>
      </c>
      <c r="X92" s="2">
        <v>178795.19</v>
      </c>
      <c r="Y92" s="1">
        <v>0</v>
      </c>
      <c r="Z92" s="1">
        <v>3318.17</v>
      </c>
      <c r="AA92" s="1">
        <v>0</v>
      </c>
      <c r="AB92" s="1">
        <v>31260.86</v>
      </c>
      <c r="AC92" s="1">
        <v>0</v>
      </c>
      <c r="AD92" s="1">
        <v>4827.34</v>
      </c>
      <c r="AE92" s="1">
        <v>0</v>
      </c>
      <c r="AF92" s="1">
        <v>5069.29</v>
      </c>
      <c r="AG92" s="1">
        <v>0</v>
      </c>
      <c r="AH92" s="1">
        <v>2863.68</v>
      </c>
      <c r="AI92" s="1">
        <v>0</v>
      </c>
      <c r="AJ92" s="1">
        <v>2863.68</v>
      </c>
      <c r="AK92" s="1">
        <v>0</v>
      </c>
      <c r="AL92" s="1">
        <v>17459.89</v>
      </c>
      <c r="AM92" s="3">
        <v>0</v>
      </c>
      <c r="AN92" s="3">
        <v>2990.98</v>
      </c>
      <c r="AO92" s="1">
        <v>0</v>
      </c>
      <c r="AP92" s="1">
        <v>4324.17</v>
      </c>
      <c r="AQ92" s="1">
        <v>0</v>
      </c>
      <c r="AR92" s="1">
        <v>4188.11</v>
      </c>
      <c r="AS92" s="1">
        <v>0</v>
      </c>
      <c r="AT92" s="1">
        <v>6550.47</v>
      </c>
      <c r="AU92" s="1">
        <v>0</v>
      </c>
      <c r="AV92" s="1">
        <v>2990.98</v>
      </c>
      <c r="AW92" s="7">
        <f t="shared" si="28"/>
        <v>0</v>
      </c>
      <c r="AX92" s="7">
        <f t="shared" si="29"/>
        <v>88707.62</v>
      </c>
      <c r="AY92" s="7">
        <f t="shared" si="30"/>
        <v>88707.62</v>
      </c>
      <c r="AZ92" s="7"/>
      <c r="BA92" s="7"/>
      <c r="BB92" s="7"/>
      <c r="BC92" s="102">
        <f t="shared" si="31"/>
        <v>86049.82</v>
      </c>
      <c r="BD92" s="3"/>
      <c r="BE92" s="3"/>
      <c r="BF92" s="3">
        <v>16450.5</v>
      </c>
      <c r="BG92" s="128">
        <f t="shared" si="25"/>
        <v>69599.32</v>
      </c>
      <c r="BH92" s="128">
        <v>0</v>
      </c>
      <c r="BI92" s="3">
        <v>16469.88</v>
      </c>
      <c r="BJ92" s="3">
        <v>162362.1</v>
      </c>
      <c r="BK92" s="179">
        <v>0</v>
      </c>
      <c r="BL92" s="3">
        <v>1934</v>
      </c>
      <c r="BM92" s="3"/>
      <c r="BN92" s="3"/>
      <c r="BO92" s="3">
        <v>573.57</v>
      </c>
      <c r="BP92" s="3">
        <v>201208.69</v>
      </c>
    </row>
    <row r="93" spans="1:68" ht="15.75">
      <c r="A93" s="3">
        <v>82</v>
      </c>
      <c r="B93" s="25" t="s">
        <v>67</v>
      </c>
      <c r="C93" s="46">
        <v>2487.9</v>
      </c>
      <c r="D93" s="46">
        <v>0</v>
      </c>
      <c r="E93" s="3">
        <f t="shared" si="16"/>
        <v>2487.9</v>
      </c>
      <c r="F93" s="52">
        <v>3.32</v>
      </c>
      <c r="G93" s="52">
        <v>8.97</v>
      </c>
      <c r="H93" s="52">
        <f t="shared" si="23"/>
        <v>12.290000000000001</v>
      </c>
      <c r="I93" s="7">
        <f t="shared" si="17"/>
        <v>30576.291000000005</v>
      </c>
      <c r="J93" s="6">
        <f t="shared" si="18"/>
        <v>183457.74600000004</v>
      </c>
      <c r="K93" s="52">
        <v>12.85</v>
      </c>
      <c r="L93" s="7">
        <f t="shared" si="21"/>
        <v>31969.515</v>
      </c>
      <c r="M93" s="6">
        <f t="shared" si="19"/>
        <v>191817.09</v>
      </c>
      <c r="N93" s="40">
        <f t="shared" si="22"/>
        <v>375274.836</v>
      </c>
      <c r="O93" s="26">
        <v>-76915.56</v>
      </c>
      <c r="P93" s="5">
        <f t="shared" si="26"/>
        <v>298359.276</v>
      </c>
      <c r="Q93" s="43">
        <f t="shared" si="20"/>
        <v>-0.2049579471403726</v>
      </c>
      <c r="R93" s="55"/>
      <c r="S93" s="95">
        <f t="shared" si="24"/>
        <v>298359.276</v>
      </c>
      <c r="T93" s="7">
        <f t="shared" si="27"/>
        <v>0</v>
      </c>
      <c r="U93" s="1">
        <v>14336.72</v>
      </c>
      <c r="V93" s="1">
        <v>10563.77</v>
      </c>
      <c r="W93" s="61">
        <v>172040.64</v>
      </c>
      <c r="X93" s="2">
        <v>126765.27</v>
      </c>
      <c r="Y93" s="1">
        <v>8936.54</v>
      </c>
      <c r="Z93" s="1">
        <v>15944.25</v>
      </c>
      <c r="AA93" s="1">
        <v>9442.25</v>
      </c>
      <c r="AB93" s="1">
        <v>5604.77</v>
      </c>
      <c r="AC93" s="1">
        <v>37384.6</v>
      </c>
      <c r="AD93" s="1">
        <v>5890.31</v>
      </c>
      <c r="AE93" s="1">
        <v>6592.94</v>
      </c>
      <c r="AF93" s="1">
        <v>15201.03</v>
      </c>
      <c r="AG93" s="1">
        <v>8828.38</v>
      </c>
      <c r="AH93" s="1">
        <v>13561.5</v>
      </c>
      <c r="AI93" s="1">
        <v>8783.54</v>
      </c>
      <c r="AJ93" s="1">
        <v>5682.24</v>
      </c>
      <c r="AK93" s="1">
        <v>9143.94</v>
      </c>
      <c r="AL93" s="1">
        <v>28578.18</v>
      </c>
      <c r="AM93" s="3">
        <v>165188.28</v>
      </c>
      <c r="AN93" s="3">
        <v>24241.94</v>
      </c>
      <c r="AO93" s="1">
        <v>8359.34</v>
      </c>
      <c r="AP93" s="1">
        <v>25704.92</v>
      </c>
      <c r="AQ93" s="1">
        <v>8784.09</v>
      </c>
      <c r="AR93" s="1">
        <v>12090.68</v>
      </c>
      <c r="AS93" s="1">
        <v>9899.62</v>
      </c>
      <c r="AT93" s="1">
        <v>5853.56</v>
      </c>
      <c r="AU93" s="1">
        <v>10046.19</v>
      </c>
      <c r="AV93" s="1">
        <v>6520.15</v>
      </c>
      <c r="AW93" s="7">
        <f t="shared" si="28"/>
        <v>291389.71</v>
      </c>
      <c r="AX93" s="7">
        <f t="shared" si="29"/>
        <v>164873.53</v>
      </c>
      <c r="AY93" s="7">
        <f t="shared" si="30"/>
        <v>456263.24</v>
      </c>
      <c r="AZ93" s="7"/>
      <c r="BA93" s="7"/>
      <c r="BB93" s="7"/>
      <c r="BC93" s="102">
        <f t="shared" si="31"/>
        <v>-157903.96399999998</v>
      </c>
      <c r="BD93" s="3"/>
      <c r="BE93" s="3">
        <v>2752</v>
      </c>
      <c r="BF93" s="3">
        <v>18979.19</v>
      </c>
      <c r="BG93" s="128">
        <f t="shared" si="25"/>
        <v>-174131.15399999998</v>
      </c>
      <c r="BH93" s="128">
        <v>0</v>
      </c>
      <c r="BI93" s="3">
        <v>-76915.56</v>
      </c>
      <c r="BJ93" s="3">
        <v>226438.14</v>
      </c>
      <c r="BK93" s="179">
        <v>91596.82</v>
      </c>
      <c r="BL93" s="3"/>
      <c r="BM93" s="3"/>
      <c r="BN93" s="3"/>
      <c r="BO93" s="3">
        <v>0</v>
      </c>
      <c r="BP93" s="3">
        <v>217717</v>
      </c>
    </row>
    <row r="94" spans="1:68" ht="15.75">
      <c r="A94" s="3">
        <v>83</v>
      </c>
      <c r="B94" s="32" t="s">
        <v>68</v>
      </c>
      <c r="C94" s="46">
        <v>391.7</v>
      </c>
      <c r="D94" s="46">
        <v>0</v>
      </c>
      <c r="E94" s="3">
        <f t="shared" si="16"/>
        <v>391.7</v>
      </c>
      <c r="F94" s="52">
        <v>3.32</v>
      </c>
      <c r="G94" s="52">
        <v>7.04</v>
      </c>
      <c r="H94" s="41">
        <f t="shared" si="23"/>
        <v>10.36</v>
      </c>
      <c r="I94" s="7">
        <f t="shared" si="17"/>
        <v>4058.0119999999997</v>
      </c>
      <c r="J94" s="6">
        <f t="shared" si="18"/>
        <v>24348.072</v>
      </c>
      <c r="K94" s="41">
        <v>9.92</v>
      </c>
      <c r="L94" s="7">
        <f t="shared" si="21"/>
        <v>3885.6639999999998</v>
      </c>
      <c r="M94" s="6">
        <f t="shared" si="19"/>
        <v>23313.983999999997</v>
      </c>
      <c r="N94" s="40">
        <f t="shared" si="22"/>
        <v>47662.056</v>
      </c>
      <c r="O94" s="33"/>
      <c r="P94" s="5">
        <f t="shared" si="26"/>
        <v>47662.056</v>
      </c>
      <c r="Q94" s="43">
        <f t="shared" si="20"/>
        <v>0</v>
      </c>
      <c r="R94" s="55"/>
      <c r="S94" s="95">
        <f t="shared" si="24"/>
        <v>47662.056</v>
      </c>
      <c r="T94" s="7">
        <f t="shared" si="27"/>
        <v>0</v>
      </c>
      <c r="U94" s="1">
        <v>0</v>
      </c>
      <c r="V94" s="1">
        <v>4155.4</v>
      </c>
      <c r="W94" s="61">
        <v>0</v>
      </c>
      <c r="X94" s="2">
        <v>49864.85</v>
      </c>
      <c r="Y94" s="1">
        <v>0</v>
      </c>
      <c r="Z94" s="1">
        <v>2491.95</v>
      </c>
      <c r="AA94" s="1">
        <v>0</v>
      </c>
      <c r="AB94" s="1">
        <v>2739.49</v>
      </c>
      <c r="AC94" s="1">
        <v>0</v>
      </c>
      <c r="AD94" s="1">
        <v>4219.53</v>
      </c>
      <c r="AE94" s="1">
        <v>0</v>
      </c>
      <c r="AF94" s="1">
        <v>4033.43</v>
      </c>
      <c r="AG94" s="1">
        <v>0</v>
      </c>
      <c r="AH94" s="1">
        <v>4044.5</v>
      </c>
      <c r="AI94" s="1">
        <v>0</v>
      </c>
      <c r="AJ94" s="1">
        <v>12064.32</v>
      </c>
      <c r="AK94" s="1">
        <v>0</v>
      </c>
      <c r="AL94" s="1">
        <v>1931.08</v>
      </c>
      <c r="AM94" s="3">
        <v>0</v>
      </c>
      <c r="AN94" s="3">
        <v>3470.19</v>
      </c>
      <c r="AO94" s="1">
        <v>0</v>
      </c>
      <c r="AP94" s="1">
        <v>5115.85</v>
      </c>
      <c r="AQ94" s="1">
        <v>0</v>
      </c>
      <c r="AR94" s="1">
        <v>2355.83</v>
      </c>
      <c r="AS94" s="1">
        <v>0</v>
      </c>
      <c r="AT94" s="1">
        <v>2641.95</v>
      </c>
      <c r="AU94" s="1">
        <v>0</v>
      </c>
      <c r="AV94" s="1">
        <v>1931.08</v>
      </c>
      <c r="AW94" s="7">
        <f t="shared" si="28"/>
        <v>0</v>
      </c>
      <c r="AX94" s="7">
        <f t="shared" si="29"/>
        <v>47039.200000000004</v>
      </c>
      <c r="AY94" s="7">
        <f t="shared" si="30"/>
        <v>47039.200000000004</v>
      </c>
      <c r="AZ94" s="7"/>
      <c r="BA94" s="7"/>
      <c r="BB94" s="7"/>
      <c r="BC94" s="102">
        <f t="shared" si="31"/>
        <v>622.8559999999925</v>
      </c>
      <c r="BD94" s="3"/>
      <c r="BE94" s="3"/>
      <c r="BF94" s="3">
        <v>13092.54</v>
      </c>
      <c r="BG94" s="128">
        <f t="shared" si="25"/>
        <v>-12469.684000000008</v>
      </c>
      <c r="BH94" s="128">
        <v>0</v>
      </c>
      <c r="BI94" s="3">
        <v>12487.33</v>
      </c>
      <c r="BJ94" s="3">
        <v>203488.54</v>
      </c>
      <c r="BK94" s="179">
        <v>0</v>
      </c>
      <c r="BL94" s="3"/>
      <c r="BM94" s="3"/>
      <c r="BN94" s="3"/>
      <c r="BO94" s="3">
        <v>434.88</v>
      </c>
      <c r="BP94" s="3">
        <v>228739.31</v>
      </c>
    </row>
    <row r="95" spans="1:68" ht="15.75">
      <c r="A95" s="3">
        <v>84</v>
      </c>
      <c r="B95" s="32" t="s">
        <v>69</v>
      </c>
      <c r="C95" s="46">
        <v>600.9</v>
      </c>
      <c r="D95" s="46">
        <v>0</v>
      </c>
      <c r="E95" s="3">
        <f t="shared" si="16"/>
        <v>600.9</v>
      </c>
      <c r="F95" s="52">
        <v>3.32</v>
      </c>
      <c r="G95" s="52">
        <v>7.04</v>
      </c>
      <c r="H95" s="41">
        <f t="shared" si="23"/>
        <v>10.36</v>
      </c>
      <c r="I95" s="7">
        <f t="shared" si="17"/>
        <v>6225.324</v>
      </c>
      <c r="J95" s="6">
        <f t="shared" si="18"/>
        <v>37351.943999999996</v>
      </c>
      <c r="K95" s="41">
        <v>9.04</v>
      </c>
      <c r="L95" s="7">
        <f t="shared" si="21"/>
        <v>5432.1359999999995</v>
      </c>
      <c r="M95" s="6">
        <f t="shared" si="19"/>
        <v>32592.816</v>
      </c>
      <c r="N95" s="40">
        <f t="shared" si="22"/>
        <v>69944.76</v>
      </c>
      <c r="O95" s="33"/>
      <c r="P95" s="5">
        <f t="shared" si="26"/>
        <v>69944.76</v>
      </c>
      <c r="Q95" s="43">
        <f t="shared" si="20"/>
        <v>0</v>
      </c>
      <c r="R95" s="57" t="s">
        <v>374</v>
      </c>
      <c r="S95" s="95">
        <f t="shared" si="24"/>
        <v>69944.76</v>
      </c>
      <c r="T95" s="7">
        <f t="shared" si="27"/>
        <v>0</v>
      </c>
      <c r="U95" s="1">
        <v>0</v>
      </c>
      <c r="V95" s="1">
        <v>6374.73</v>
      </c>
      <c r="W95" s="61">
        <v>0</v>
      </c>
      <c r="X95" s="2">
        <v>76496.78</v>
      </c>
      <c r="Y95" s="1">
        <v>0</v>
      </c>
      <c r="Z95" s="119">
        <v>5484.06</v>
      </c>
      <c r="AA95" s="1">
        <v>0</v>
      </c>
      <c r="AB95" s="1">
        <v>2142.9</v>
      </c>
      <c r="AC95" s="1">
        <v>0</v>
      </c>
      <c r="AD95" s="1">
        <v>2980.59</v>
      </c>
      <c r="AE95" s="119">
        <v>0</v>
      </c>
      <c r="AF95" s="1">
        <v>3436.84</v>
      </c>
      <c r="AG95" s="1">
        <v>0</v>
      </c>
      <c r="AH95" s="1">
        <v>3322.45</v>
      </c>
      <c r="AI95" s="1">
        <v>0</v>
      </c>
      <c r="AJ95" s="1">
        <v>1267.9</v>
      </c>
      <c r="AK95" s="1">
        <v>0</v>
      </c>
      <c r="AL95" s="1">
        <v>1327.99</v>
      </c>
      <c r="AM95" s="3">
        <v>0</v>
      </c>
      <c r="AN95" s="3">
        <v>1647.52</v>
      </c>
      <c r="AO95" s="1">
        <v>0</v>
      </c>
      <c r="AP95" s="1">
        <v>2875.7</v>
      </c>
      <c r="AQ95" s="1">
        <v>0</v>
      </c>
      <c r="AR95" s="1">
        <v>1752.74</v>
      </c>
      <c r="AS95" s="1">
        <v>0</v>
      </c>
      <c r="AT95" s="1">
        <v>7232.14</v>
      </c>
      <c r="AU95" s="1">
        <v>0</v>
      </c>
      <c r="AV95" s="1">
        <v>5465.79</v>
      </c>
      <c r="AW95" s="7">
        <f t="shared" si="28"/>
        <v>0</v>
      </c>
      <c r="AX95" s="7">
        <f t="shared" si="29"/>
        <v>38936.62000000001</v>
      </c>
      <c r="AY95" s="7">
        <f t="shared" si="30"/>
        <v>38936.62000000001</v>
      </c>
      <c r="AZ95" s="7"/>
      <c r="BA95" s="7"/>
      <c r="BB95" s="7"/>
      <c r="BC95" s="102">
        <f t="shared" si="31"/>
        <v>31008.139999999985</v>
      </c>
      <c r="BD95" s="3"/>
      <c r="BE95" s="3"/>
      <c r="BF95" s="3">
        <v>65028.24</v>
      </c>
      <c r="BG95" s="128">
        <f t="shared" si="25"/>
        <v>-34020.10000000001</v>
      </c>
      <c r="BH95" s="128">
        <v>0</v>
      </c>
      <c r="BI95" s="3">
        <v>38648.44</v>
      </c>
      <c r="BJ95" s="3">
        <v>316352.28</v>
      </c>
      <c r="BK95" s="179">
        <v>0</v>
      </c>
      <c r="BL95" s="3"/>
      <c r="BM95" s="3"/>
      <c r="BN95" s="3"/>
      <c r="BO95" s="180">
        <v>1345.95</v>
      </c>
      <c r="BP95" s="3">
        <v>343659.31</v>
      </c>
    </row>
    <row r="96" spans="1:68" ht="15.75">
      <c r="A96" s="3">
        <v>85</v>
      </c>
      <c r="B96" s="32" t="s">
        <v>70</v>
      </c>
      <c r="C96" s="46">
        <v>379.7</v>
      </c>
      <c r="D96" s="46">
        <v>0</v>
      </c>
      <c r="E96" s="3">
        <f t="shared" si="16"/>
        <v>379.7</v>
      </c>
      <c r="F96" s="52">
        <v>3.32</v>
      </c>
      <c r="G96" s="52">
        <v>6.91</v>
      </c>
      <c r="H96" s="41">
        <f t="shared" si="23"/>
        <v>10.23</v>
      </c>
      <c r="I96" s="7">
        <f t="shared" si="17"/>
        <v>3884.331</v>
      </c>
      <c r="J96" s="6">
        <f t="shared" si="18"/>
        <v>23305.986</v>
      </c>
      <c r="K96" s="41">
        <v>8.75</v>
      </c>
      <c r="L96" s="7">
        <f t="shared" si="21"/>
        <v>3322.375</v>
      </c>
      <c r="M96" s="6">
        <f t="shared" si="19"/>
        <v>19934.25</v>
      </c>
      <c r="N96" s="40">
        <f t="shared" si="22"/>
        <v>43240.236000000004</v>
      </c>
      <c r="O96" s="33">
        <v>-4675.5</v>
      </c>
      <c r="P96" s="5">
        <f t="shared" si="26"/>
        <v>38564.736000000004</v>
      </c>
      <c r="Q96" s="43">
        <f t="shared" si="20"/>
        <v>-0.10812845702322253</v>
      </c>
      <c r="R96" s="55" t="s">
        <v>374</v>
      </c>
      <c r="S96" s="95">
        <f t="shared" si="24"/>
        <v>38564.736000000004</v>
      </c>
      <c r="T96" s="7">
        <f t="shared" si="27"/>
        <v>0</v>
      </c>
      <c r="U96" s="1">
        <v>0</v>
      </c>
      <c r="V96" s="1">
        <v>3587.93</v>
      </c>
      <c r="W96" s="61">
        <v>0</v>
      </c>
      <c r="X96" s="2">
        <v>43055.16</v>
      </c>
      <c r="Y96" s="1">
        <v>0</v>
      </c>
      <c r="Z96" s="1">
        <v>978.82</v>
      </c>
      <c r="AA96" s="1">
        <v>0</v>
      </c>
      <c r="AB96" s="1">
        <v>2212.82</v>
      </c>
      <c r="AC96" s="1">
        <v>0</v>
      </c>
      <c r="AD96" s="1">
        <v>978.82</v>
      </c>
      <c r="AE96" s="1">
        <v>0</v>
      </c>
      <c r="AF96" s="1">
        <v>7246.42</v>
      </c>
      <c r="AG96" s="1">
        <v>0</v>
      </c>
      <c r="AH96" s="1">
        <v>978.82</v>
      </c>
      <c r="AI96" s="1">
        <v>0</v>
      </c>
      <c r="AJ96" s="1">
        <v>978.82</v>
      </c>
      <c r="AK96" s="1">
        <v>0</v>
      </c>
      <c r="AL96" s="1">
        <v>19691.93</v>
      </c>
      <c r="AM96" s="3">
        <v>0</v>
      </c>
      <c r="AN96" s="3">
        <v>3132.93</v>
      </c>
      <c r="AO96" s="1">
        <v>0</v>
      </c>
      <c r="AP96" s="1">
        <v>1016.79</v>
      </c>
      <c r="AQ96" s="1">
        <v>0</v>
      </c>
      <c r="AR96" s="1">
        <v>1596.48</v>
      </c>
      <c r="AS96" s="1">
        <v>0</v>
      </c>
      <c r="AT96" s="1">
        <v>1695.12</v>
      </c>
      <c r="AU96" s="1">
        <v>0</v>
      </c>
      <c r="AV96" s="1">
        <v>1016.79</v>
      </c>
      <c r="AW96" s="7">
        <f t="shared" si="28"/>
        <v>0</v>
      </c>
      <c r="AX96" s="7">
        <f t="shared" si="29"/>
        <v>41524.560000000005</v>
      </c>
      <c r="AY96" s="7">
        <f t="shared" si="30"/>
        <v>41524.560000000005</v>
      </c>
      <c r="AZ96" s="7"/>
      <c r="BA96" s="7"/>
      <c r="BB96" s="7"/>
      <c r="BC96" s="102">
        <f t="shared" si="31"/>
        <v>-2959.8240000000005</v>
      </c>
      <c r="BD96" s="3"/>
      <c r="BE96" s="3"/>
      <c r="BF96" s="3">
        <v>1468.36</v>
      </c>
      <c r="BG96" s="128">
        <f t="shared" si="25"/>
        <v>-4428.184</v>
      </c>
      <c r="BH96" s="128">
        <v>0</v>
      </c>
      <c r="BI96" s="3">
        <v>-4675.5</v>
      </c>
      <c r="BJ96" s="3">
        <v>58642.66</v>
      </c>
      <c r="BK96" s="179">
        <v>0</v>
      </c>
      <c r="BL96" s="3"/>
      <c r="BM96" s="3"/>
      <c r="BN96" s="3"/>
      <c r="BO96" s="3">
        <v>0</v>
      </c>
      <c r="BP96" s="3">
        <v>79706.15</v>
      </c>
    </row>
    <row r="97" spans="1:68" ht="15.75">
      <c r="A97" s="3">
        <v>86</v>
      </c>
      <c r="B97" s="32" t="s">
        <v>71</v>
      </c>
      <c r="C97" s="46">
        <v>377.8</v>
      </c>
      <c r="D97" s="46">
        <v>0</v>
      </c>
      <c r="E97" s="3">
        <f t="shared" si="16"/>
        <v>377.8</v>
      </c>
      <c r="F97" s="52">
        <v>3.32</v>
      </c>
      <c r="G97" s="52">
        <v>6.91</v>
      </c>
      <c r="H97" s="41">
        <f t="shared" si="23"/>
        <v>10.23</v>
      </c>
      <c r="I97" s="7">
        <f t="shared" si="17"/>
        <v>3864.8940000000002</v>
      </c>
      <c r="J97" s="6">
        <f t="shared" si="18"/>
        <v>23189.364</v>
      </c>
      <c r="K97" s="41">
        <v>8.75</v>
      </c>
      <c r="L97" s="7">
        <f t="shared" si="21"/>
        <v>3305.75</v>
      </c>
      <c r="M97" s="6">
        <f t="shared" si="19"/>
        <v>19834.5</v>
      </c>
      <c r="N97" s="40">
        <f t="shared" si="22"/>
        <v>43023.864</v>
      </c>
      <c r="O97" s="33"/>
      <c r="P97" s="5">
        <f t="shared" si="26"/>
        <v>43023.864</v>
      </c>
      <c r="Q97" s="43">
        <f t="shared" si="20"/>
        <v>0</v>
      </c>
      <c r="R97" s="55" t="s">
        <v>374</v>
      </c>
      <c r="S97" s="95">
        <f t="shared" si="24"/>
        <v>43023.864</v>
      </c>
      <c r="T97" s="7">
        <f t="shared" si="27"/>
        <v>0</v>
      </c>
      <c r="U97" s="1">
        <v>0</v>
      </c>
      <c r="V97" s="1">
        <v>3957.65</v>
      </c>
      <c r="W97" s="61">
        <v>0</v>
      </c>
      <c r="X97" s="2">
        <v>47491.82</v>
      </c>
      <c r="Y97" s="1">
        <v>0</v>
      </c>
      <c r="Z97" s="1">
        <v>1975.98</v>
      </c>
      <c r="AA97" s="1">
        <v>0</v>
      </c>
      <c r="AB97" s="1">
        <v>2850.98</v>
      </c>
      <c r="AC97" s="1">
        <v>0</v>
      </c>
      <c r="AD97" s="1">
        <v>2628.96</v>
      </c>
      <c r="AE97" s="1">
        <v>0</v>
      </c>
      <c r="AF97" s="1">
        <v>8243.58</v>
      </c>
      <c r="AG97" s="1">
        <v>0</v>
      </c>
      <c r="AH97" s="1">
        <v>1975.98</v>
      </c>
      <c r="AI97" s="1">
        <v>0</v>
      </c>
      <c r="AJ97" s="1">
        <v>1975.98</v>
      </c>
      <c r="AK97" s="1">
        <v>0</v>
      </c>
      <c r="AL97" s="1">
        <v>20715.34</v>
      </c>
      <c r="AM97" s="3">
        <v>0</v>
      </c>
      <c r="AN97" s="3">
        <v>4156.19</v>
      </c>
      <c r="AO97" s="1">
        <v>0</v>
      </c>
      <c r="AP97" s="1">
        <v>1284.05</v>
      </c>
      <c r="AQ97" s="1">
        <v>0</v>
      </c>
      <c r="AR97" s="1">
        <v>1863.74</v>
      </c>
      <c r="AS97" s="1">
        <v>0</v>
      </c>
      <c r="AT97" s="1">
        <v>1012.59</v>
      </c>
      <c r="AU97" s="1">
        <v>0</v>
      </c>
      <c r="AV97" s="1">
        <v>1012.59</v>
      </c>
      <c r="AW97" s="7">
        <f t="shared" si="28"/>
        <v>0</v>
      </c>
      <c r="AX97" s="7">
        <f t="shared" si="29"/>
        <v>49695.96</v>
      </c>
      <c r="AY97" s="7">
        <f t="shared" si="30"/>
        <v>49695.96</v>
      </c>
      <c r="AZ97" s="7"/>
      <c r="BA97" s="7"/>
      <c r="BB97" s="7"/>
      <c r="BC97" s="102">
        <f t="shared" si="31"/>
        <v>-6672.095999999998</v>
      </c>
      <c r="BD97" s="3"/>
      <c r="BE97" s="3"/>
      <c r="BF97" s="3">
        <v>9496.86</v>
      </c>
      <c r="BG97" s="128">
        <f t="shared" si="25"/>
        <v>-16168.955999999998</v>
      </c>
      <c r="BH97" s="128">
        <v>0</v>
      </c>
      <c r="BI97" s="3">
        <v>11631.26</v>
      </c>
      <c r="BJ97" s="3">
        <v>275199.13</v>
      </c>
      <c r="BK97" s="179">
        <v>0</v>
      </c>
      <c r="BL97" s="3"/>
      <c r="BM97" s="3"/>
      <c r="BN97" s="3"/>
      <c r="BO97" s="3">
        <v>405.06</v>
      </c>
      <c r="BP97" s="3">
        <v>305852.13</v>
      </c>
    </row>
    <row r="98" spans="1:68" ht="15.75">
      <c r="A98" s="3">
        <v>87</v>
      </c>
      <c r="B98" s="32" t="s">
        <v>72</v>
      </c>
      <c r="C98" s="46">
        <v>363.5</v>
      </c>
      <c r="D98" s="46">
        <v>0</v>
      </c>
      <c r="E98" s="3">
        <f t="shared" si="16"/>
        <v>363.5</v>
      </c>
      <c r="F98" s="52">
        <v>3.32</v>
      </c>
      <c r="G98" s="52">
        <v>6.91</v>
      </c>
      <c r="H98" s="41">
        <f t="shared" si="23"/>
        <v>10.23</v>
      </c>
      <c r="I98" s="7">
        <f t="shared" si="17"/>
        <v>3718.605</v>
      </c>
      <c r="J98" s="6">
        <f t="shared" si="18"/>
        <v>22311.63</v>
      </c>
      <c r="K98" s="41">
        <v>8.75</v>
      </c>
      <c r="L98" s="7">
        <f t="shared" si="21"/>
        <v>3180.625</v>
      </c>
      <c r="M98" s="6">
        <f t="shared" si="19"/>
        <v>19083.75</v>
      </c>
      <c r="N98" s="40">
        <f t="shared" si="22"/>
        <v>41395.380000000005</v>
      </c>
      <c r="O98" s="33"/>
      <c r="P98" s="5">
        <f t="shared" si="26"/>
        <v>41395.380000000005</v>
      </c>
      <c r="Q98" s="43">
        <f t="shared" si="20"/>
        <v>0</v>
      </c>
      <c r="R98" s="55" t="s">
        <v>374</v>
      </c>
      <c r="S98" s="95">
        <f t="shared" si="24"/>
        <v>41395.380000000005</v>
      </c>
      <c r="T98" s="7">
        <f t="shared" si="27"/>
        <v>0</v>
      </c>
      <c r="U98" s="1">
        <v>0</v>
      </c>
      <c r="V98" s="1">
        <v>3807.85</v>
      </c>
      <c r="W98" s="61">
        <v>0</v>
      </c>
      <c r="X98" s="2">
        <v>45694.22</v>
      </c>
      <c r="Y98" s="1">
        <v>0</v>
      </c>
      <c r="Z98" s="1">
        <v>1907.91</v>
      </c>
      <c r="AA98" s="1">
        <v>0</v>
      </c>
      <c r="AB98" s="1">
        <v>2782.91</v>
      </c>
      <c r="AC98" s="1">
        <v>0</v>
      </c>
      <c r="AD98" s="1">
        <v>1907.91</v>
      </c>
      <c r="AE98" s="1">
        <v>0</v>
      </c>
      <c r="AF98" s="1">
        <v>10233.25</v>
      </c>
      <c r="AG98" s="1">
        <v>0</v>
      </c>
      <c r="AH98" s="1">
        <v>3254.85</v>
      </c>
      <c r="AI98" s="1">
        <v>0</v>
      </c>
      <c r="AJ98" s="1">
        <v>1907.91</v>
      </c>
      <c r="AK98" s="1">
        <v>0</v>
      </c>
      <c r="AL98" s="1">
        <v>20644.85</v>
      </c>
      <c r="AM98" s="3">
        <v>0</v>
      </c>
      <c r="AN98" s="3">
        <v>2779.2</v>
      </c>
      <c r="AO98" s="1">
        <v>0</v>
      </c>
      <c r="AP98" s="1">
        <v>980.99</v>
      </c>
      <c r="AQ98" s="1">
        <v>0</v>
      </c>
      <c r="AR98" s="1">
        <v>1483.21</v>
      </c>
      <c r="AS98" s="1">
        <v>0</v>
      </c>
      <c r="AT98" s="1">
        <v>1659.32</v>
      </c>
      <c r="AU98" s="1">
        <v>0</v>
      </c>
      <c r="AV98" s="1">
        <v>7940.78</v>
      </c>
      <c r="AW98" s="7">
        <f t="shared" si="28"/>
        <v>0</v>
      </c>
      <c r="AX98" s="7">
        <f t="shared" si="29"/>
        <v>57483.08999999999</v>
      </c>
      <c r="AY98" s="7">
        <f t="shared" si="30"/>
        <v>57483.08999999999</v>
      </c>
      <c r="AZ98" s="7"/>
      <c r="BA98" s="7"/>
      <c r="BB98" s="7"/>
      <c r="BC98" s="102">
        <f t="shared" si="31"/>
        <v>-16087.709999999985</v>
      </c>
      <c r="BD98" s="3"/>
      <c r="BE98" s="3"/>
      <c r="BF98" s="3">
        <v>15327.79</v>
      </c>
      <c r="BG98" s="128">
        <f t="shared" si="25"/>
        <v>-31415.499999999985</v>
      </c>
      <c r="BH98" s="128">
        <v>0</v>
      </c>
      <c r="BI98" s="3">
        <v>340.37</v>
      </c>
      <c r="BJ98" s="3">
        <v>89943.99</v>
      </c>
      <c r="BK98" s="179">
        <v>0</v>
      </c>
      <c r="BL98" s="3"/>
      <c r="BM98" s="3"/>
      <c r="BN98" s="3"/>
      <c r="BO98" s="3">
        <v>11.85</v>
      </c>
      <c r="BP98" s="3">
        <v>126745.87</v>
      </c>
    </row>
    <row r="99" spans="1:68" ht="15.75">
      <c r="A99" s="3">
        <v>88</v>
      </c>
      <c r="B99" s="32" t="s">
        <v>73</v>
      </c>
      <c r="C99" s="46">
        <v>609.2</v>
      </c>
      <c r="D99" s="46">
        <v>0</v>
      </c>
      <c r="E99" s="3">
        <f t="shared" si="16"/>
        <v>609.2</v>
      </c>
      <c r="F99" s="52">
        <v>3.32</v>
      </c>
      <c r="G99" s="52">
        <v>7.04</v>
      </c>
      <c r="H99" s="41">
        <f t="shared" si="23"/>
        <v>10.36</v>
      </c>
      <c r="I99" s="7">
        <f t="shared" si="17"/>
        <v>6311.312</v>
      </c>
      <c r="J99" s="6">
        <f t="shared" si="18"/>
        <v>37867.872</v>
      </c>
      <c r="K99" s="41">
        <v>10.54</v>
      </c>
      <c r="L99" s="7">
        <f t="shared" si="21"/>
        <v>6420.968</v>
      </c>
      <c r="M99" s="6">
        <f t="shared" si="19"/>
        <v>38525.808</v>
      </c>
      <c r="N99" s="40">
        <f t="shared" si="22"/>
        <v>76393.68</v>
      </c>
      <c r="O99" s="33">
        <v>-17159.4</v>
      </c>
      <c r="P99" s="5">
        <f t="shared" si="26"/>
        <v>59234.27999999999</v>
      </c>
      <c r="Q99" s="43">
        <f t="shared" si="20"/>
        <v>-0.22461805740998475</v>
      </c>
      <c r="R99" s="55" t="s">
        <v>374</v>
      </c>
      <c r="S99" s="95">
        <f t="shared" si="24"/>
        <v>59234.27999999999</v>
      </c>
      <c r="T99" s="7">
        <f t="shared" si="27"/>
        <v>0</v>
      </c>
      <c r="U99" s="1">
        <v>0</v>
      </c>
      <c r="V99" s="1">
        <v>5032.83</v>
      </c>
      <c r="W99" s="61">
        <v>0</v>
      </c>
      <c r="X99" s="2">
        <v>60394</v>
      </c>
      <c r="Y99" s="1">
        <v>0</v>
      </c>
      <c r="Z99" s="1">
        <v>1463.06</v>
      </c>
      <c r="AA99" s="1">
        <v>0</v>
      </c>
      <c r="AB99" s="1">
        <v>5443.02</v>
      </c>
      <c r="AC99" s="1">
        <v>0</v>
      </c>
      <c r="AD99" s="1">
        <v>1463.06</v>
      </c>
      <c r="AE99" s="1">
        <v>0</v>
      </c>
      <c r="AF99" s="1">
        <v>2014.68</v>
      </c>
      <c r="AG99" s="1">
        <v>0</v>
      </c>
      <c r="AH99" s="1">
        <v>7723.87</v>
      </c>
      <c r="AI99" s="1">
        <v>0</v>
      </c>
      <c r="AJ99" s="1">
        <v>1870.25</v>
      </c>
      <c r="AK99" s="1">
        <v>0</v>
      </c>
      <c r="AL99" s="1">
        <v>46119.33</v>
      </c>
      <c r="AM99" s="3">
        <v>0</v>
      </c>
      <c r="AN99" s="3">
        <v>1889.35</v>
      </c>
      <c r="AO99" s="1">
        <v>0</v>
      </c>
      <c r="AP99" s="1">
        <v>1523.98</v>
      </c>
      <c r="AQ99" s="1">
        <v>0</v>
      </c>
      <c r="AR99" s="1">
        <v>1948.73</v>
      </c>
      <c r="AS99" s="1">
        <v>0</v>
      </c>
      <c r="AT99" s="1">
        <v>2202.31</v>
      </c>
      <c r="AU99" s="1">
        <v>0</v>
      </c>
      <c r="AV99" s="1">
        <v>1523.98</v>
      </c>
      <c r="AW99" s="7">
        <f t="shared" si="28"/>
        <v>0</v>
      </c>
      <c r="AX99" s="7">
        <f t="shared" si="29"/>
        <v>75185.62</v>
      </c>
      <c r="AY99" s="7">
        <f t="shared" si="30"/>
        <v>75185.62</v>
      </c>
      <c r="AZ99" s="7"/>
      <c r="BA99" s="7">
        <v>980</v>
      </c>
      <c r="BB99" s="7"/>
      <c r="BC99" s="102">
        <f t="shared" si="31"/>
        <v>-16931.340000000004</v>
      </c>
      <c r="BD99" s="3"/>
      <c r="BE99" s="3"/>
      <c r="BF99" s="3">
        <v>30095.53</v>
      </c>
      <c r="BG99" s="128">
        <f t="shared" si="25"/>
        <v>-47026.87</v>
      </c>
      <c r="BH99" s="128">
        <v>0</v>
      </c>
      <c r="BI99" s="3">
        <v>-17159.4</v>
      </c>
      <c r="BJ99" s="3">
        <v>10803.38</v>
      </c>
      <c r="BK99" s="179">
        <v>0</v>
      </c>
      <c r="BL99" s="3"/>
      <c r="BM99" s="3"/>
      <c r="BN99" s="3"/>
      <c r="BO99" s="3">
        <v>0</v>
      </c>
      <c r="BP99" s="3">
        <v>21042.53</v>
      </c>
    </row>
    <row r="100" spans="1:68" ht="15.75">
      <c r="A100" s="3">
        <v>89</v>
      </c>
      <c r="B100" s="32" t="s">
        <v>74</v>
      </c>
      <c r="C100" s="46">
        <v>463.7</v>
      </c>
      <c r="D100" s="46">
        <v>0</v>
      </c>
      <c r="E100" s="3">
        <f t="shared" si="16"/>
        <v>463.7</v>
      </c>
      <c r="F100" s="52">
        <v>3.32</v>
      </c>
      <c r="G100" s="52">
        <v>7.04</v>
      </c>
      <c r="H100" s="41">
        <f t="shared" si="23"/>
        <v>10.36</v>
      </c>
      <c r="I100" s="7">
        <f t="shared" si="17"/>
        <v>4803.932</v>
      </c>
      <c r="J100" s="6">
        <f t="shared" si="18"/>
        <v>28823.591999999997</v>
      </c>
      <c r="K100" s="41">
        <v>10.54</v>
      </c>
      <c r="L100" s="7">
        <f t="shared" si="21"/>
        <v>4887.397999999999</v>
      </c>
      <c r="M100" s="6">
        <f t="shared" si="19"/>
        <v>29324.387999999995</v>
      </c>
      <c r="N100" s="40">
        <f t="shared" si="22"/>
        <v>58147.979999999996</v>
      </c>
      <c r="O100" s="33"/>
      <c r="P100" s="5">
        <f t="shared" si="26"/>
        <v>58147.979999999996</v>
      </c>
      <c r="Q100" s="43">
        <f t="shared" si="20"/>
        <v>0</v>
      </c>
      <c r="R100" s="55" t="s">
        <v>374</v>
      </c>
      <c r="S100" s="95">
        <f t="shared" si="24"/>
        <v>58147.979999999996</v>
      </c>
      <c r="T100" s="7">
        <f t="shared" si="27"/>
        <v>0</v>
      </c>
      <c r="U100" s="1">
        <v>0</v>
      </c>
      <c r="V100" s="1">
        <v>4919.23</v>
      </c>
      <c r="W100" s="61">
        <v>0</v>
      </c>
      <c r="X100" s="2">
        <v>59030.72</v>
      </c>
      <c r="Y100" s="1">
        <v>0</v>
      </c>
      <c r="Z100" s="1">
        <v>3012.32</v>
      </c>
      <c r="AA100" s="1">
        <v>0</v>
      </c>
      <c r="AB100" s="1">
        <v>2384.86</v>
      </c>
      <c r="AC100" s="1">
        <v>0</v>
      </c>
      <c r="AD100" s="1">
        <v>2384.86</v>
      </c>
      <c r="AE100" s="1">
        <v>0</v>
      </c>
      <c r="AF100" s="1">
        <v>6062.79</v>
      </c>
      <c r="AG100" s="1">
        <v>0</v>
      </c>
      <c r="AH100" s="1">
        <v>2384.86</v>
      </c>
      <c r="AI100" s="1">
        <v>0</v>
      </c>
      <c r="AJ100" s="1">
        <v>56406.21</v>
      </c>
      <c r="AK100" s="1">
        <v>0</v>
      </c>
      <c r="AL100" s="1">
        <v>1202.43</v>
      </c>
      <c r="AM100" s="3">
        <v>0</v>
      </c>
      <c r="AN100" s="3">
        <v>1239.53</v>
      </c>
      <c r="AO100" s="1">
        <v>0</v>
      </c>
      <c r="AP100" s="1">
        <v>1900.3</v>
      </c>
      <c r="AQ100" s="1">
        <v>0</v>
      </c>
      <c r="AR100" s="1">
        <v>1627.18</v>
      </c>
      <c r="AS100" s="1">
        <v>0</v>
      </c>
      <c r="AT100" s="1">
        <v>4975.78</v>
      </c>
      <c r="AU100" s="1">
        <v>0</v>
      </c>
      <c r="AV100" s="1">
        <v>1357.37</v>
      </c>
      <c r="AW100" s="7">
        <f t="shared" si="28"/>
        <v>0</v>
      </c>
      <c r="AX100" s="7">
        <f t="shared" si="29"/>
        <v>84938.48999999998</v>
      </c>
      <c r="AY100" s="7">
        <f t="shared" si="30"/>
        <v>84938.48999999998</v>
      </c>
      <c r="AZ100" s="7"/>
      <c r="BA100" s="7"/>
      <c r="BB100" s="7"/>
      <c r="BC100" s="102">
        <f t="shared" si="31"/>
        <v>-26790.50999999998</v>
      </c>
      <c r="BD100" s="3"/>
      <c r="BE100" s="3"/>
      <c r="BF100" s="3">
        <v>9887.99</v>
      </c>
      <c r="BG100" s="128">
        <f t="shared" si="25"/>
        <v>-36678.49999999998</v>
      </c>
      <c r="BH100" s="128">
        <v>0</v>
      </c>
      <c r="BI100" s="3">
        <v>1229.12</v>
      </c>
      <c r="BJ100" s="3">
        <v>24553.79</v>
      </c>
      <c r="BK100" s="179">
        <v>0</v>
      </c>
      <c r="BL100" s="3"/>
      <c r="BM100" s="3"/>
      <c r="BN100" s="3"/>
      <c r="BO100" s="3">
        <v>42.8</v>
      </c>
      <c r="BP100" s="3">
        <v>28284.62</v>
      </c>
    </row>
    <row r="101" spans="1:68" ht="15.75">
      <c r="A101" s="3">
        <v>90</v>
      </c>
      <c r="B101" s="32" t="s">
        <v>75</v>
      </c>
      <c r="C101" s="46">
        <v>5669.6</v>
      </c>
      <c r="D101" s="46">
        <v>179.8</v>
      </c>
      <c r="E101" s="3">
        <f t="shared" si="16"/>
        <v>5849.400000000001</v>
      </c>
      <c r="F101" s="52">
        <v>3.32</v>
      </c>
      <c r="G101" s="52">
        <v>8.97</v>
      </c>
      <c r="H101" s="41">
        <f t="shared" si="23"/>
        <v>12.290000000000001</v>
      </c>
      <c r="I101" s="7">
        <f t="shared" si="17"/>
        <v>71889.12600000002</v>
      </c>
      <c r="J101" s="6">
        <f t="shared" si="18"/>
        <v>431334.7560000001</v>
      </c>
      <c r="K101" s="41">
        <v>12.85</v>
      </c>
      <c r="L101" s="7">
        <f t="shared" si="21"/>
        <v>75164.79000000001</v>
      </c>
      <c r="M101" s="6">
        <f t="shared" si="19"/>
        <v>450988.74000000005</v>
      </c>
      <c r="N101" s="40">
        <f t="shared" si="22"/>
        <v>882323.4960000002</v>
      </c>
      <c r="O101" s="33">
        <v>0</v>
      </c>
      <c r="P101" s="5">
        <f t="shared" si="26"/>
        <v>882323.4960000002</v>
      </c>
      <c r="Q101" s="43">
        <f t="shared" si="20"/>
        <v>0</v>
      </c>
      <c r="R101" s="55"/>
      <c r="S101" s="95">
        <f t="shared" si="24"/>
        <v>882323.4960000002</v>
      </c>
      <c r="T101" s="7">
        <f t="shared" si="27"/>
        <v>0</v>
      </c>
      <c r="U101" s="1">
        <v>0</v>
      </c>
      <c r="V101" s="1">
        <v>73614.47</v>
      </c>
      <c r="W101" s="61">
        <v>0</v>
      </c>
      <c r="X101" s="2">
        <v>883373.58</v>
      </c>
      <c r="Y101" s="1">
        <v>0</v>
      </c>
      <c r="Z101" s="119">
        <v>132598.42</v>
      </c>
      <c r="AA101" s="1">
        <v>0</v>
      </c>
      <c r="AB101" s="1">
        <v>232631.12</v>
      </c>
      <c r="AC101" s="1">
        <v>0</v>
      </c>
      <c r="AD101" s="1">
        <v>244020.39</v>
      </c>
      <c r="AE101" s="119">
        <v>0</v>
      </c>
      <c r="AF101" s="1">
        <v>107888.83</v>
      </c>
      <c r="AG101" s="1">
        <v>0</v>
      </c>
      <c r="AH101" s="1">
        <v>140706.99</v>
      </c>
      <c r="AI101" s="1">
        <v>0</v>
      </c>
      <c r="AJ101" s="1">
        <v>38969.43</v>
      </c>
      <c r="AK101" s="1">
        <v>0</v>
      </c>
      <c r="AL101" s="1">
        <v>42581.87</v>
      </c>
      <c r="AM101" s="3">
        <v>0</v>
      </c>
      <c r="AN101" s="3">
        <v>44590.78</v>
      </c>
      <c r="AO101" s="1">
        <v>0</v>
      </c>
      <c r="AP101" s="1">
        <v>111885.53</v>
      </c>
      <c r="AQ101" s="1">
        <v>0</v>
      </c>
      <c r="AR101" s="1">
        <v>55922.04</v>
      </c>
      <c r="AS101" s="1">
        <v>0</v>
      </c>
      <c r="AT101" s="1">
        <v>37437.79</v>
      </c>
      <c r="AU101" s="1">
        <v>0</v>
      </c>
      <c r="AV101" s="1">
        <v>49101.98</v>
      </c>
      <c r="AW101" s="7">
        <f t="shared" si="28"/>
        <v>0</v>
      </c>
      <c r="AX101" s="7">
        <f t="shared" si="29"/>
        <v>1238335.1700000002</v>
      </c>
      <c r="AY101" s="7">
        <f t="shared" si="30"/>
        <v>1238335.1700000002</v>
      </c>
      <c r="AZ101" s="7"/>
      <c r="BA101" s="7"/>
      <c r="BB101" s="7"/>
      <c r="BC101" s="102">
        <f t="shared" si="31"/>
        <v>-356011.674</v>
      </c>
      <c r="BD101" s="3"/>
      <c r="BE101" s="3">
        <v>4816</v>
      </c>
      <c r="BF101" s="3">
        <v>0</v>
      </c>
      <c r="BG101" s="128">
        <f t="shared" si="25"/>
        <v>-351195.674</v>
      </c>
      <c r="BH101" s="128">
        <v>0</v>
      </c>
      <c r="BI101" s="3">
        <v>190459.01</v>
      </c>
      <c r="BJ101" s="3">
        <v>334152.91</v>
      </c>
      <c r="BK101" s="179">
        <v>4898.29</v>
      </c>
      <c r="BL101" s="3">
        <f>3670+4820+4481+4031+3811+5219+600</f>
        <v>26632</v>
      </c>
      <c r="BM101" s="3"/>
      <c r="BN101" s="3"/>
      <c r="BO101" s="180">
        <v>5726.25</v>
      </c>
      <c r="BP101" s="3">
        <v>297911.31</v>
      </c>
    </row>
    <row r="102" spans="1:68" ht="15.75">
      <c r="A102" s="3">
        <v>91</v>
      </c>
      <c r="B102" s="32" t="s">
        <v>76</v>
      </c>
      <c r="C102" s="46">
        <v>471.7</v>
      </c>
      <c r="D102" s="46">
        <v>0</v>
      </c>
      <c r="E102" s="3">
        <f t="shared" si="16"/>
        <v>471.7</v>
      </c>
      <c r="F102" s="52">
        <v>3.32</v>
      </c>
      <c r="G102" s="52">
        <v>4.14</v>
      </c>
      <c r="H102" s="41">
        <f t="shared" si="23"/>
        <v>7.459999999999999</v>
      </c>
      <c r="I102" s="7">
        <f t="shared" si="17"/>
        <v>3518.8819999999996</v>
      </c>
      <c r="J102" s="6">
        <f t="shared" si="18"/>
        <v>21113.291999999998</v>
      </c>
      <c r="K102" s="41">
        <v>8.73</v>
      </c>
      <c r="L102" s="7">
        <f t="shared" si="21"/>
        <v>4117.941</v>
      </c>
      <c r="M102" s="6">
        <f t="shared" si="19"/>
        <v>24707.646</v>
      </c>
      <c r="N102" s="40">
        <f t="shared" si="22"/>
        <v>45820.937999999995</v>
      </c>
      <c r="O102" s="33">
        <v>-133687.26</v>
      </c>
      <c r="P102" s="6">
        <f t="shared" si="26"/>
        <v>-87866.32200000001</v>
      </c>
      <c r="Q102" s="43">
        <f t="shared" si="20"/>
        <v>-2.917601992346818</v>
      </c>
      <c r="R102" s="55" t="s">
        <v>378</v>
      </c>
      <c r="S102" s="127">
        <v>14358.26</v>
      </c>
      <c r="T102" s="6">
        <f>S102-P102</f>
        <v>102224.58200000001</v>
      </c>
      <c r="U102" s="1">
        <v>0</v>
      </c>
      <c r="V102" s="1">
        <v>1196.52</v>
      </c>
      <c r="W102" s="62">
        <v>0</v>
      </c>
      <c r="X102" s="2">
        <v>14358.26</v>
      </c>
      <c r="Y102" s="1">
        <v>0</v>
      </c>
      <c r="Z102" s="1">
        <v>1800.4</v>
      </c>
      <c r="AA102" s="1">
        <v>0</v>
      </c>
      <c r="AB102" s="1">
        <v>1172.94</v>
      </c>
      <c r="AC102" s="1">
        <v>0</v>
      </c>
      <c r="AD102" s="1">
        <v>1172.94</v>
      </c>
      <c r="AE102" s="1">
        <v>0</v>
      </c>
      <c r="AF102" s="1">
        <v>1172.94</v>
      </c>
      <c r="AG102" s="1">
        <v>0</v>
      </c>
      <c r="AH102" s="1">
        <v>1172.94</v>
      </c>
      <c r="AI102" s="1">
        <v>0</v>
      </c>
      <c r="AJ102" s="1">
        <v>3280.82</v>
      </c>
      <c r="AK102" s="1">
        <v>0</v>
      </c>
      <c r="AL102" s="1">
        <v>2669.11</v>
      </c>
      <c r="AM102" s="3">
        <v>0</v>
      </c>
      <c r="AN102" s="3">
        <v>2279.29</v>
      </c>
      <c r="AO102" s="1">
        <v>0</v>
      </c>
      <c r="AP102" s="1">
        <v>1491.57</v>
      </c>
      <c r="AQ102" s="1">
        <v>0</v>
      </c>
      <c r="AR102" s="1">
        <v>1722.33</v>
      </c>
      <c r="AS102" s="1">
        <v>0</v>
      </c>
      <c r="AT102" s="1">
        <v>1220.11</v>
      </c>
      <c r="AU102" s="1">
        <v>0</v>
      </c>
      <c r="AV102" s="1">
        <v>1220.11</v>
      </c>
      <c r="AW102" s="7">
        <f t="shared" si="28"/>
        <v>0</v>
      </c>
      <c r="AX102" s="7">
        <f t="shared" si="29"/>
        <v>20375.5</v>
      </c>
      <c r="AY102" s="7">
        <f t="shared" si="30"/>
        <v>20375.5</v>
      </c>
      <c r="AZ102" s="7"/>
      <c r="BA102" s="7"/>
      <c r="BB102" s="7"/>
      <c r="BC102" s="102">
        <f t="shared" si="31"/>
        <v>-6017.24</v>
      </c>
      <c r="BD102" s="3"/>
      <c r="BE102" s="3"/>
      <c r="BF102" s="3">
        <v>6660.18</v>
      </c>
      <c r="BG102" s="128">
        <f t="shared" si="25"/>
        <v>-12677.42</v>
      </c>
      <c r="BH102" s="128">
        <v>102224.58</v>
      </c>
      <c r="BI102" s="3">
        <v>-133687.26</v>
      </c>
      <c r="BJ102" s="3">
        <v>75984.98</v>
      </c>
      <c r="BK102" s="179">
        <v>0</v>
      </c>
      <c r="BL102" s="3"/>
      <c r="BM102" s="3"/>
      <c r="BN102" s="3"/>
      <c r="BO102" s="3">
        <v>0</v>
      </c>
      <c r="BP102" s="3">
        <v>89336.84</v>
      </c>
    </row>
    <row r="103" spans="1:68" ht="15.75">
      <c r="A103" s="3">
        <v>92</v>
      </c>
      <c r="B103" s="32" t="s">
        <v>77</v>
      </c>
      <c r="C103" s="46">
        <v>475.5</v>
      </c>
      <c r="D103" s="46">
        <v>0</v>
      </c>
      <c r="E103" s="3">
        <f t="shared" si="16"/>
        <v>475.5</v>
      </c>
      <c r="F103" s="52">
        <v>3.32</v>
      </c>
      <c r="G103" s="52">
        <v>3.92</v>
      </c>
      <c r="H103" s="41">
        <f t="shared" si="23"/>
        <v>7.24</v>
      </c>
      <c r="I103" s="7">
        <f t="shared" si="17"/>
        <v>3442.62</v>
      </c>
      <c r="J103" s="6">
        <f t="shared" si="18"/>
        <v>20655.72</v>
      </c>
      <c r="K103" s="41">
        <v>8.39</v>
      </c>
      <c r="L103" s="7">
        <f t="shared" si="21"/>
        <v>3989.445</v>
      </c>
      <c r="M103" s="6">
        <f t="shared" si="19"/>
        <v>23936.670000000002</v>
      </c>
      <c r="N103" s="40">
        <f t="shared" si="22"/>
        <v>44592.39</v>
      </c>
      <c r="O103" s="33">
        <v>-7754.87</v>
      </c>
      <c r="P103" s="5">
        <f t="shared" si="26"/>
        <v>36837.52</v>
      </c>
      <c r="Q103" s="43">
        <f t="shared" si="20"/>
        <v>-0.1739056821130242</v>
      </c>
      <c r="R103" s="55" t="s">
        <v>378</v>
      </c>
      <c r="S103" s="95">
        <f t="shared" si="24"/>
        <v>36837.52</v>
      </c>
      <c r="T103" s="7">
        <f aca="true" t="shared" si="32" ref="T103:T166">S103-P103</f>
        <v>0</v>
      </c>
      <c r="U103" s="1">
        <v>0</v>
      </c>
      <c r="V103" s="1">
        <v>2879</v>
      </c>
      <c r="W103" s="61">
        <v>0</v>
      </c>
      <c r="X103" s="2">
        <v>34548.04</v>
      </c>
      <c r="Y103" s="1">
        <v>0</v>
      </c>
      <c r="Z103" s="1">
        <v>1808.42</v>
      </c>
      <c r="AA103" s="1">
        <v>0</v>
      </c>
      <c r="AB103" s="1">
        <v>1180.96</v>
      </c>
      <c r="AC103" s="1">
        <v>0</v>
      </c>
      <c r="AD103" s="1">
        <v>1180.96</v>
      </c>
      <c r="AE103" s="1">
        <v>0</v>
      </c>
      <c r="AF103" s="1">
        <v>1180.96</v>
      </c>
      <c r="AG103" s="1">
        <v>0</v>
      </c>
      <c r="AH103" s="1">
        <v>1180.96</v>
      </c>
      <c r="AI103" s="1">
        <v>0</v>
      </c>
      <c r="AJ103" s="1">
        <v>1180.96</v>
      </c>
      <c r="AK103" s="1">
        <v>0</v>
      </c>
      <c r="AL103" s="1">
        <v>2498.11</v>
      </c>
      <c r="AM103" s="3">
        <v>0</v>
      </c>
      <c r="AN103" s="3">
        <v>2287.99</v>
      </c>
      <c r="AO103" s="1">
        <v>0</v>
      </c>
      <c r="AP103" s="1">
        <v>1383.45</v>
      </c>
      <c r="AQ103" s="1">
        <v>0</v>
      </c>
      <c r="AR103" s="1">
        <v>1653.26</v>
      </c>
      <c r="AS103" s="1">
        <v>0</v>
      </c>
      <c r="AT103" s="1">
        <v>2566.74</v>
      </c>
      <c r="AU103" s="1">
        <v>0</v>
      </c>
      <c r="AV103" s="1">
        <v>1228.51</v>
      </c>
      <c r="AW103" s="7">
        <f t="shared" si="28"/>
        <v>0</v>
      </c>
      <c r="AX103" s="7">
        <f t="shared" si="29"/>
        <v>19331.28</v>
      </c>
      <c r="AY103" s="7">
        <f t="shared" si="30"/>
        <v>19331.28</v>
      </c>
      <c r="AZ103" s="7"/>
      <c r="BA103" s="7"/>
      <c r="BB103" s="7"/>
      <c r="BC103" s="102">
        <f t="shared" si="31"/>
        <v>17506.239999999998</v>
      </c>
      <c r="BD103" s="3"/>
      <c r="BE103" s="3"/>
      <c r="BF103" s="3">
        <v>9554.37</v>
      </c>
      <c r="BG103" s="128">
        <f t="shared" si="25"/>
        <v>7951.869999999997</v>
      </c>
      <c r="BH103" s="128">
        <v>0</v>
      </c>
      <c r="BI103" s="3">
        <v>-7754.87</v>
      </c>
      <c r="BJ103" s="3">
        <v>74328.48</v>
      </c>
      <c r="BK103" s="179">
        <v>0</v>
      </c>
      <c r="BL103" s="3"/>
      <c r="BM103" s="3"/>
      <c r="BN103" s="3"/>
      <c r="BO103" s="3">
        <v>0</v>
      </c>
      <c r="BP103" s="3">
        <v>83558.06</v>
      </c>
    </row>
    <row r="104" spans="1:68" ht="15.75">
      <c r="A104" s="3">
        <v>93</v>
      </c>
      <c r="B104" s="32" t="s">
        <v>78</v>
      </c>
      <c r="C104" s="46">
        <v>7840.4</v>
      </c>
      <c r="D104" s="46">
        <v>0</v>
      </c>
      <c r="E104" s="3">
        <f t="shared" si="16"/>
        <v>7840.4</v>
      </c>
      <c r="F104" s="52">
        <v>3.32</v>
      </c>
      <c r="G104" s="52">
        <v>8.97</v>
      </c>
      <c r="H104" s="41">
        <f t="shared" si="23"/>
        <v>12.290000000000001</v>
      </c>
      <c r="I104" s="7">
        <f t="shared" si="17"/>
        <v>96358.516</v>
      </c>
      <c r="J104" s="6">
        <f t="shared" si="18"/>
        <v>578151.096</v>
      </c>
      <c r="K104" s="41">
        <v>12.85</v>
      </c>
      <c r="L104" s="7">
        <f t="shared" si="21"/>
        <v>100749.14</v>
      </c>
      <c r="M104" s="6">
        <f t="shared" si="19"/>
        <v>604494.84</v>
      </c>
      <c r="N104" s="40">
        <f t="shared" si="22"/>
        <v>1182645.936</v>
      </c>
      <c r="O104" s="33">
        <v>-313878.42</v>
      </c>
      <c r="P104" s="5">
        <f t="shared" si="26"/>
        <v>868767.5160000001</v>
      </c>
      <c r="Q104" s="43">
        <f t="shared" si="20"/>
        <v>-0.2654035417071775</v>
      </c>
      <c r="R104" s="55"/>
      <c r="S104" s="95">
        <f t="shared" si="24"/>
        <v>868767.5160000001</v>
      </c>
      <c r="T104" s="7">
        <f t="shared" si="32"/>
        <v>0</v>
      </c>
      <c r="U104" s="1">
        <v>0</v>
      </c>
      <c r="V104" s="1">
        <v>72514.59</v>
      </c>
      <c r="W104" s="61">
        <v>0</v>
      </c>
      <c r="X104" s="2">
        <v>870175.02</v>
      </c>
      <c r="Y104" s="1">
        <v>0</v>
      </c>
      <c r="Z104" s="1">
        <v>73871.82</v>
      </c>
      <c r="AA104" s="1">
        <v>0</v>
      </c>
      <c r="AB104" s="1">
        <v>110321.86</v>
      </c>
      <c r="AC104" s="1">
        <v>0</v>
      </c>
      <c r="AD104" s="1">
        <v>142522.53</v>
      </c>
      <c r="AE104" s="1">
        <v>0</v>
      </c>
      <c r="AF104" s="1">
        <v>57506.78</v>
      </c>
      <c r="AG104" s="1">
        <v>0</v>
      </c>
      <c r="AH104" s="1">
        <v>71848.88</v>
      </c>
      <c r="AI104" s="1">
        <v>0</v>
      </c>
      <c r="AJ104" s="1">
        <v>44757.26</v>
      </c>
      <c r="AK104" s="1">
        <v>0</v>
      </c>
      <c r="AL104" s="1">
        <v>116184.64</v>
      </c>
      <c r="AM104" s="3">
        <v>0</v>
      </c>
      <c r="AN104" s="3">
        <v>121494.46</v>
      </c>
      <c r="AO104" s="1">
        <v>0</v>
      </c>
      <c r="AP104" s="1">
        <v>141001.3</v>
      </c>
      <c r="AQ104" s="1">
        <v>0</v>
      </c>
      <c r="AR104" s="1">
        <v>79077.33</v>
      </c>
      <c r="AS104" s="1">
        <v>0</v>
      </c>
      <c r="AT104" s="1">
        <v>58609.26</v>
      </c>
      <c r="AU104" s="1">
        <v>0</v>
      </c>
      <c r="AV104" s="1">
        <v>62346</v>
      </c>
      <c r="AW104" s="7">
        <f t="shared" si="28"/>
        <v>0</v>
      </c>
      <c r="AX104" s="7">
        <f t="shared" si="29"/>
        <v>1079542.12</v>
      </c>
      <c r="AY104" s="7">
        <f t="shared" si="30"/>
        <v>1079542.12</v>
      </c>
      <c r="AZ104" s="7">
        <f>5273+2064</f>
        <v>7337</v>
      </c>
      <c r="BA104" s="7"/>
      <c r="BB104" s="7"/>
      <c r="BC104" s="102">
        <f t="shared" si="31"/>
        <v>-218111.60400000005</v>
      </c>
      <c r="BD104" s="3"/>
      <c r="BE104" s="3">
        <v>4816</v>
      </c>
      <c r="BF104" s="3">
        <v>4681.7</v>
      </c>
      <c r="BG104" s="128">
        <f t="shared" si="25"/>
        <v>-217977.30400000006</v>
      </c>
      <c r="BH104" s="128">
        <v>0</v>
      </c>
      <c r="BI104" s="3">
        <v>-313878.42</v>
      </c>
      <c r="BJ104" s="3">
        <v>316440.31</v>
      </c>
      <c r="BK104" s="179">
        <v>210565.36</v>
      </c>
      <c r="BL104" s="3"/>
      <c r="BM104" s="3"/>
      <c r="BN104" s="3"/>
      <c r="BO104" s="3">
        <v>0</v>
      </c>
      <c r="BP104" s="3">
        <v>319895.47</v>
      </c>
    </row>
    <row r="105" spans="1:68" ht="15.75">
      <c r="A105" s="3">
        <v>94</v>
      </c>
      <c r="B105" s="32" t="s">
        <v>79</v>
      </c>
      <c r="C105" s="46">
        <v>471.4</v>
      </c>
      <c r="D105" s="46">
        <v>0</v>
      </c>
      <c r="E105" s="3">
        <f t="shared" si="16"/>
        <v>471.4</v>
      </c>
      <c r="F105" s="52">
        <v>3.32</v>
      </c>
      <c r="G105" s="52">
        <v>7.04</v>
      </c>
      <c r="H105" s="41">
        <f t="shared" si="23"/>
        <v>10.36</v>
      </c>
      <c r="I105" s="7">
        <f t="shared" si="17"/>
        <v>4883.704</v>
      </c>
      <c r="J105" s="6">
        <f t="shared" si="18"/>
        <v>29302.224</v>
      </c>
      <c r="K105" s="41">
        <v>10.54</v>
      </c>
      <c r="L105" s="7">
        <f t="shared" si="21"/>
        <v>4968.556</v>
      </c>
      <c r="M105" s="6">
        <f t="shared" si="19"/>
        <v>29811.335999999996</v>
      </c>
      <c r="N105" s="40">
        <f t="shared" si="22"/>
        <v>59113.56</v>
      </c>
      <c r="O105" s="33"/>
      <c r="P105" s="5">
        <f t="shared" si="26"/>
        <v>59113.56</v>
      </c>
      <c r="Q105" s="43">
        <f t="shared" si="20"/>
        <v>0</v>
      </c>
      <c r="R105" s="55" t="s">
        <v>374</v>
      </c>
      <c r="S105" s="95">
        <f t="shared" si="24"/>
        <v>59113.56</v>
      </c>
      <c r="T105" s="7">
        <f t="shared" si="32"/>
        <v>0</v>
      </c>
      <c r="U105" s="1">
        <v>0</v>
      </c>
      <c r="V105" s="1">
        <v>5000.91</v>
      </c>
      <c r="W105" s="61">
        <v>0</v>
      </c>
      <c r="X105" s="2">
        <v>60010.95</v>
      </c>
      <c r="Y105" s="1">
        <v>0</v>
      </c>
      <c r="Z105" s="1">
        <v>2421.51</v>
      </c>
      <c r="AA105" s="1">
        <v>0</v>
      </c>
      <c r="AB105" s="1">
        <v>2421.51</v>
      </c>
      <c r="AC105" s="1">
        <v>0</v>
      </c>
      <c r="AD105" s="1">
        <v>2421.51</v>
      </c>
      <c r="AE105" s="1">
        <v>0</v>
      </c>
      <c r="AF105" s="1">
        <v>2421.51</v>
      </c>
      <c r="AG105" s="1">
        <v>0</v>
      </c>
      <c r="AH105" s="1">
        <v>15167.09</v>
      </c>
      <c r="AI105" s="1">
        <v>0</v>
      </c>
      <c r="AJ105" s="1">
        <v>29834.56</v>
      </c>
      <c r="AK105" s="1">
        <v>0</v>
      </c>
      <c r="AL105" s="1">
        <v>66465.3</v>
      </c>
      <c r="AM105" s="3">
        <v>0</v>
      </c>
      <c r="AN105" s="3">
        <v>2278.59</v>
      </c>
      <c r="AO105" s="1">
        <v>0</v>
      </c>
      <c r="AP105" s="1">
        <v>1219.44</v>
      </c>
      <c r="AQ105" s="1">
        <v>0</v>
      </c>
      <c r="AR105" s="1">
        <v>1644.19</v>
      </c>
      <c r="AS105" s="1">
        <v>0</v>
      </c>
      <c r="AT105" s="1">
        <v>4599.79</v>
      </c>
      <c r="AU105" s="1">
        <v>0</v>
      </c>
      <c r="AV105" s="1">
        <v>1219.44</v>
      </c>
      <c r="AW105" s="7">
        <f t="shared" si="28"/>
        <v>0</v>
      </c>
      <c r="AX105" s="7">
        <f t="shared" si="29"/>
        <v>132114.44</v>
      </c>
      <c r="AY105" s="7">
        <f t="shared" si="30"/>
        <v>132114.44</v>
      </c>
      <c r="AZ105" s="7"/>
      <c r="BA105" s="7"/>
      <c r="BB105" s="7"/>
      <c r="BC105" s="102">
        <f t="shared" si="31"/>
        <v>-73000.88</v>
      </c>
      <c r="BD105" s="3"/>
      <c r="BE105" s="3"/>
      <c r="BF105" s="3">
        <v>53707.88</v>
      </c>
      <c r="BG105" s="128">
        <f t="shared" si="25"/>
        <v>-126708.76000000001</v>
      </c>
      <c r="BH105" s="128">
        <v>0</v>
      </c>
      <c r="BI105" s="3">
        <v>20062.52</v>
      </c>
      <c r="BJ105" s="3">
        <v>146749.76</v>
      </c>
      <c r="BK105" s="179">
        <v>0</v>
      </c>
      <c r="BL105" s="3"/>
      <c r="BM105" s="3"/>
      <c r="BN105" s="3"/>
      <c r="BO105" s="3">
        <v>698.69</v>
      </c>
      <c r="BP105" s="3">
        <v>180212.08</v>
      </c>
    </row>
    <row r="106" spans="1:68" ht="15.75">
      <c r="A106" s="3">
        <v>95</v>
      </c>
      <c r="B106" s="32" t="s">
        <v>80</v>
      </c>
      <c r="C106" s="46">
        <v>361.2</v>
      </c>
      <c r="D106" s="46">
        <v>0</v>
      </c>
      <c r="E106" s="3">
        <f t="shared" si="16"/>
        <v>361.2</v>
      </c>
      <c r="F106" s="52">
        <v>3.32</v>
      </c>
      <c r="G106" s="52">
        <v>7.04</v>
      </c>
      <c r="H106" s="41">
        <f t="shared" si="23"/>
        <v>10.36</v>
      </c>
      <c r="I106" s="7">
        <f t="shared" si="17"/>
        <v>3742.0319999999997</v>
      </c>
      <c r="J106" s="6">
        <f t="shared" si="18"/>
        <v>22452.192</v>
      </c>
      <c r="K106" s="41">
        <v>10.54</v>
      </c>
      <c r="L106" s="7">
        <f t="shared" si="21"/>
        <v>3807.048</v>
      </c>
      <c r="M106" s="6">
        <f t="shared" si="19"/>
        <v>22842.288</v>
      </c>
      <c r="N106" s="40">
        <f t="shared" si="22"/>
        <v>45294.479999999996</v>
      </c>
      <c r="O106" s="33"/>
      <c r="P106" s="5">
        <f t="shared" si="26"/>
        <v>45294.479999999996</v>
      </c>
      <c r="Q106" s="43">
        <f t="shared" si="20"/>
        <v>0</v>
      </c>
      <c r="R106" s="57" t="s">
        <v>374</v>
      </c>
      <c r="S106" s="95">
        <f t="shared" si="24"/>
        <v>45294.479999999996</v>
      </c>
      <c r="T106" s="7">
        <f t="shared" si="32"/>
        <v>0</v>
      </c>
      <c r="U106" s="1">
        <v>0</v>
      </c>
      <c r="V106" s="1">
        <v>3831.84</v>
      </c>
      <c r="W106" s="61">
        <v>0</v>
      </c>
      <c r="X106" s="2">
        <v>45982.09</v>
      </c>
      <c r="Y106" s="1">
        <v>0</v>
      </c>
      <c r="Z106" s="1">
        <v>1451.92</v>
      </c>
      <c r="AA106" s="1">
        <v>0</v>
      </c>
      <c r="AB106" s="1">
        <v>939.78</v>
      </c>
      <c r="AC106" s="1">
        <v>0</v>
      </c>
      <c r="AD106" s="1">
        <v>939.78</v>
      </c>
      <c r="AE106" s="1">
        <v>0</v>
      </c>
      <c r="AF106" s="1">
        <v>939.78</v>
      </c>
      <c r="AG106" s="1">
        <v>0</v>
      </c>
      <c r="AH106" s="1">
        <v>939.78</v>
      </c>
      <c r="AI106" s="1">
        <v>0</v>
      </c>
      <c r="AJ106" s="1">
        <v>939.78</v>
      </c>
      <c r="AK106" s="1">
        <v>0</v>
      </c>
      <c r="AL106" s="1">
        <v>975.9</v>
      </c>
      <c r="AM106" s="3">
        <v>0</v>
      </c>
      <c r="AN106" s="3">
        <v>1004.8</v>
      </c>
      <c r="AO106" s="1">
        <v>0</v>
      </c>
      <c r="AP106" s="1">
        <v>975.9</v>
      </c>
      <c r="AQ106" s="1">
        <v>0</v>
      </c>
      <c r="AR106" s="1">
        <v>1478.12</v>
      </c>
      <c r="AS106" s="1">
        <v>0</v>
      </c>
      <c r="AT106" s="1">
        <v>1654.23</v>
      </c>
      <c r="AU106" s="1">
        <v>0</v>
      </c>
      <c r="AV106" s="1">
        <v>1247.36</v>
      </c>
      <c r="AW106" s="7">
        <f t="shared" si="28"/>
        <v>0</v>
      </c>
      <c r="AX106" s="7">
        <f t="shared" si="29"/>
        <v>13487.129999999997</v>
      </c>
      <c r="AY106" s="7">
        <f t="shared" si="30"/>
        <v>13487.129999999997</v>
      </c>
      <c r="AZ106" s="7"/>
      <c r="BA106" s="7"/>
      <c r="BB106" s="7"/>
      <c r="BC106" s="102">
        <f t="shared" si="31"/>
        <v>31807.35</v>
      </c>
      <c r="BD106" s="3"/>
      <c r="BE106" s="3"/>
      <c r="BF106" s="3">
        <v>-1598.24</v>
      </c>
      <c r="BG106" s="128">
        <f t="shared" si="25"/>
        <v>33405.59</v>
      </c>
      <c r="BH106" s="128">
        <v>0</v>
      </c>
      <c r="BI106" s="3">
        <v>2591.96</v>
      </c>
      <c r="BJ106" s="3">
        <v>32526.44</v>
      </c>
      <c r="BK106" s="179">
        <v>0</v>
      </c>
      <c r="BL106" s="3"/>
      <c r="BM106" s="3"/>
      <c r="BN106" s="3"/>
      <c r="BO106" s="3">
        <v>90.27</v>
      </c>
      <c r="BP106" s="3">
        <v>24294.49</v>
      </c>
    </row>
    <row r="107" spans="1:68" ht="15.75">
      <c r="A107" s="3">
        <v>96</v>
      </c>
      <c r="B107" s="32" t="s">
        <v>81</v>
      </c>
      <c r="C107" s="46">
        <v>692.1</v>
      </c>
      <c r="D107" s="46">
        <v>0</v>
      </c>
      <c r="E107" s="3">
        <f t="shared" si="16"/>
        <v>692.1</v>
      </c>
      <c r="F107" s="52">
        <v>3.32</v>
      </c>
      <c r="G107" s="52">
        <v>8.97</v>
      </c>
      <c r="H107" s="41">
        <f t="shared" si="23"/>
        <v>12.290000000000001</v>
      </c>
      <c r="I107" s="7">
        <f t="shared" si="17"/>
        <v>8505.909000000001</v>
      </c>
      <c r="J107" s="6">
        <f t="shared" si="18"/>
        <v>51035.45400000001</v>
      </c>
      <c r="K107" s="41">
        <v>12.77</v>
      </c>
      <c r="L107" s="7">
        <f t="shared" si="21"/>
        <v>8838.117</v>
      </c>
      <c r="M107" s="6">
        <f t="shared" si="19"/>
        <v>53028.702000000005</v>
      </c>
      <c r="N107" s="40">
        <f t="shared" si="22"/>
        <v>104064.15600000002</v>
      </c>
      <c r="O107" s="33"/>
      <c r="P107" s="5">
        <f t="shared" si="26"/>
        <v>104064.15600000002</v>
      </c>
      <c r="Q107" s="43">
        <f t="shared" si="20"/>
        <v>0</v>
      </c>
      <c r="R107" s="55"/>
      <c r="S107" s="95">
        <f>P107</f>
        <v>104064.15600000002</v>
      </c>
      <c r="T107" s="7">
        <f t="shared" si="32"/>
        <v>0</v>
      </c>
      <c r="U107" s="1">
        <v>0</v>
      </c>
      <c r="V107" s="1">
        <v>8710.05</v>
      </c>
      <c r="W107" s="61">
        <v>0</v>
      </c>
      <c r="X107" s="2">
        <v>104520.61</v>
      </c>
      <c r="Y107" s="1">
        <v>0</v>
      </c>
      <c r="Z107" s="119">
        <v>27570.88</v>
      </c>
      <c r="AA107" s="1">
        <v>0</v>
      </c>
      <c r="AB107" s="1">
        <v>6097.94</v>
      </c>
      <c r="AC107" s="1">
        <v>0</v>
      </c>
      <c r="AD107" s="1">
        <v>13642.71</v>
      </c>
      <c r="AE107" s="119">
        <v>0</v>
      </c>
      <c r="AF107" s="1">
        <v>4822.29</v>
      </c>
      <c r="AG107" s="1">
        <v>0</v>
      </c>
      <c r="AH107" s="1">
        <v>3472.05</v>
      </c>
      <c r="AI107" s="1">
        <v>0</v>
      </c>
      <c r="AJ107" s="1">
        <v>8529.3</v>
      </c>
      <c r="AK107" s="1">
        <v>0</v>
      </c>
      <c r="AL107" s="1">
        <v>5846.62</v>
      </c>
      <c r="AM107" s="3">
        <v>0</v>
      </c>
      <c r="AN107" s="3">
        <v>5756.48</v>
      </c>
      <c r="AO107" s="1">
        <v>0</v>
      </c>
      <c r="AP107" s="1">
        <v>3589.7</v>
      </c>
      <c r="AQ107" s="1">
        <v>0</v>
      </c>
      <c r="AR107" s="1">
        <v>6396.17</v>
      </c>
      <c r="AS107" s="1">
        <v>0</v>
      </c>
      <c r="AT107" s="1">
        <v>6427.69</v>
      </c>
      <c r="AU107" s="1">
        <v>0</v>
      </c>
      <c r="AV107" s="1">
        <v>5304.46</v>
      </c>
      <c r="AW107" s="7">
        <f t="shared" si="28"/>
        <v>0</v>
      </c>
      <c r="AX107" s="7">
        <f t="shared" si="29"/>
        <v>97456.29</v>
      </c>
      <c r="AY107" s="7">
        <f t="shared" si="30"/>
        <v>97456.29</v>
      </c>
      <c r="AZ107" s="7"/>
      <c r="BA107" s="7"/>
      <c r="BB107" s="7"/>
      <c r="BC107" s="102">
        <f t="shared" si="31"/>
        <v>6607.866000000024</v>
      </c>
      <c r="BD107" s="3"/>
      <c r="BE107" s="3">
        <v>5504</v>
      </c>
      <c r="BF107" s="3">
        <v>6556.15</v>
      </c>
      <c r="BG107" s="128">
        <f t="shared" si="25"/>
        <v>5555.716000000024</v>
      </c>
      <c r="BH107" s="128">
        <v>0</v>
      </c>
      <c r="BI107" s="3">
        <v>38748.23</v>
      </c>
      <c r="BJ107" s="3">
        <v>92922.27</v>
      </c>
      <c r="BK107" s="179">
        <v>0</v>
      </c>
      <c r="BL107" s="3"/>
      <c r="BM107" s="3"/>
      <c r="BN107" s="3"/>
      <c r="BO107" s="180">
        <v>1349.42</v>
      </c>
      <c r="BP107" s="3">
        <v>100239.78</v>
      </c>
    </row>
    <row r="108" spans="1:68" ht="15.75">
      <c r="A108" s="3">
        <v>97</v>
      </c>
      <c r="B108" s="32" t="s">
        <v>82</v>
      </c>
      <c r="C108" s="46">
        <v>613.3</v>
      </c>
      <c r="D108" s="46">
        <v>0</v>
      </c>
      <c r="E108" s="3">
        <f t="shared" si="16"/>
        <v>613.3</v>
      </c>
      <c r="F108" s="52">
        <v>3.32</v>
      </c>
      <c r="G108" s="52">
        <v>7.04</v>
      </c>
      <c r="H108" s="41">
        <f t="shared" si="23"/>
        <v>10.36</v>
      </c>
      <c r="I108" s="7">
        <f t="shared" si="17"/>
        <v>6353.788</v>
      </c>
      <c r="J108" s="6">
        <f t="shared" si="18"/>
        <v>38122.727999999996</v>
      </c>
      <c r="K108" s="41">
        <v>10.54</v>
      </c>
      <c r="L108" s="7">
        <f t="shared" si="21"/>
        <v>6464.181999999999</v>
      </c>
      <c r="M108" s="6">
        <f t="shared" si="19"/>
        <v>38785.09199999999</v>
      </c>
      <c r="N108" s="40">
        <f t="shared" si="22"/>
        <v>76907.81999999998</v>
      </c>
      <c r="O108" s="33">
        <v>-68321.93</v>
      </c>
      <c r="P108" s="5">
        <f t="shared" si="26"/>
        <v>8585.889999999985</v>
      </c>
      <c r="Q108" s="43">
        <f t="shared" si="20"/>
        <v>-0.8883612875777783</v>
      </c>
      <c r="R108" s="55" t="s">
        <v>374</v>
      </c>
      <c r="S108" s="127">
        <v>18046.68</v>
      </c>
      <c r="T108" s="6">
        <f t="shared" si="32"/>
        <v>9460.790000000015</v>
      </c>
      <c r="U108" s="1">
        <v>0</v>
      </c>
      <c r="V108" s="1">
        <v>1503.89</v>
      </c>
      <c r="W108" s="61">
        <v>0</v>
      </c>
      <c r="X108" s="2">
        <v>18046.68</v>
      </c>
      <c r="Y108" s="1">
        <v>0</v>
      </c>
      <c r="Z108" s="1">
        <v>1473.19</v>
      </c>
      <c r="AA108" s="1">
        <v>0</v>
      </c>
      <c r="AB108" s="1">
        <v>1473.19</v>
      </c>
      <c r="AC108" s="1">
        <v>0</v>
      </c>
      <c r="AD108" s="1">
        <v>1473.19</v>
      </c>
      <c r="AE108" s="1">
        <v>0</v>
      </c>
      <c r="AF108" s="1">
        <v>1473.19</v>
      </c>
      <c r="AG108" s="1">
        <v>0</v>
      </c>
      <c r="AH108" s="1">
        <v>1473.19</v>
      </c>
      <c r="AI108" s="1">
        <v>0</v>
      </c>
      <c r="AJ108" s="1">
        <v>1473.19</v>
      </c>
      <c r="AK108" s="1">
        <v>0</v>
      </c>
      <c r="AL108" s="1">
        <v>6381.38</v>
      </c>
      <c r="AM108" s="3">
        <v>0</v>
      </c>
      <c r="AN108" s="3">
        <v>1583.71</v>
      </c>
      <c r="AO108" s="1">
        <v>0</v>
      </c>
      <c r="AP108" s="1">
        <v>1534.59</v>
      </c>
      <c r="AQ108" s="1">
        <v>0</v>
      </c>
      <c r="AR108" s="1">
        <v>2463.22</v>
      </c>
      <c r="AS108" s="1">
        <v>0</v>
      </c>
      <c r="AT108" s="1">
        <v>6148.99</v>
      </c>
      <c r="AU108" s="1">
        <v>0</v>
      </c>
      <c r="AV108" s="1">
        <v>1534.59</v>
      </c>
      <c r="AW108" s="7">
        <f t="shared" si="28"/>
        <v>0</v>
      </c>
      <c r="AX108" s="7">
        <f t="shared" si="29"/>
        <v>28485.62</v>
      </c>
      <c r="AY108" s="7">
        <f t="shared" si="30"/>
        <v>28485.62</v>
      </c>
      <c r="AZ108" s="7"/>
      <c r="BA108" s="7"/>
      <c r="BB108" s="7"/>
      <c r="BC108" s="102">
        <f t="shared" si="31"/>
        <v>-10438.939999999999</v>
      </c>
      <c r="BD108" s="3"/>
      <c r="BE108" s="3"/>
      <c r="BF108" s="3">
        <v>7574.26</v>
      </c>
      <c r="BG108" s="128">
        <f t="shared" si="25"/>
        <v>-18013.199999999997</v>
      </c>
      <c r="BH108" s="128">
        <v>9460.79</v>
      </c>
      <c r="BI108" s="3">
        <v>-68321.93</v>
      </c>
      <c r="BJ108" s="3">
        <v>95469.08</v>
      </c>
      <c r="BK108" s="179">
        <v>0</v>
      </c>
      <c r="BL108" s="3"/>
      <c r="BM108" s="3"/>
      <c r="BN108" s="3"/>
      <c r="BO108" s="3">
        <v>0</v>
      </c>
      <c r="BP108" s="3">
        <v>90383.42</v>
      </c>
    </row>
    <row r="109" spans="1:68" ht="15.75">
      <c r="A109" s="3">
        <v>98</v>
      </c>
      <c r="B109" s="32" t="s">
        <v>83</v>
      </c>
      <c r="C109" s="46">
        <v>533.6</v>
      </c>
      <c r="D109" s="46">
        <v>0</v>
      </c>
      <c r="E109" s="3">
        <f t="shared" si="16"/>
        <v>533.6</v>
      </c>
      <c r="F109" s="52">
        <v>3.32</v>
      </c>
      <c r="G109" s="52">
        <v>4.21</v>
      </c>
      <c r="H109" s="41">
        <f t="shared" si="23"/>
        <v>7.529999999999999</v>
      </c>
      <c r="I109" s="7">
        <f t="shared" si="17"/>
        <v>4018.008</v>
      </c>
      <c r="J109" s="6">
        <f t="shared" si="18"/>
        <v>24108.048</v>
      </c>
      <c r="K109" s="41">
        <v>8.48</v>
      </c>
      <c r="L109" s="7">
        <f t="shared" si="21"/>
        <v>4524.928000000001</v>
      </c>
      <c r="M109" s="6">
        <f t="shared" si="19"/>
        <v>27149.568000000007</v>
      </c>
      <c r="N109" s="40">
        <f t="shared" si="22"/>
        <v>51257.61600000001</v>
      </c>
      <c r="O109" s="33"/>
      <c r="P109" s="5">
        <f t="shared" si="26"/>
        <v>51257.61600000001</v>
      </c>
      <c r="Q109" s="43">
        <f t="shared" si="20"/>
        <v>0</v>
      </c>
      <c r="R109" s="55" t="s">
        <v>378</v>
      </c>
      <c r="S109" s="95">
        <f t="shared" si="24"/>
        <v>51257.61600000001</v>
      </c>
      <c r="T109" s="7">
        <f t="shared" si="32"/>
        <v>0</v>
      </c>
      <c r="U109" s="1">
        <v>0</v>
      </c>
      <c r="V109" s="1">
        <v>4114.44</v>
      </c>
      <c r="W109" s="61">
        <v>0</v>
      </c>
      <c r="X109" s="2">
        <v>49373.28</v>
      </c>
      <c r="Y109" s="1">
        <v>0</v>
      </c>
      <c r="Z109" s="1">
        <v>2441.88</v>
      </c>
      <c r="AA109" s="1">
        <v>0</v>
      </c>
      <c r="AB109" s="1">
        <v>1302.28</v>
      </c>
      <c r="AC109" s="1">
        <v>0</v>
      </c>
      <c r="AD109" s="1">
        <v>1302.28</v>
      </c>
      <c r="AE109" s="1">
        <v>0</v>
      </c>
      <c r="AF109" s="1">
        <v>1302.28</v>
      </c>
      <c r="AG109" s="1">
        <v>0</v>
      </c>
      <c r="AH109" s="1">
        <v>1302.28</v>
      </c>
      <c r="AI109" s="1">
        <v>0</v>
      </c>
      <c r="AJ109" s="1">
        <v>1602.37</v>
      </c>
      <c r="AK109" s="1">
        <v>0</v>
      </c>
      <c r="AL109" s="1">
        <v>4319.56</v>
      </c>
      <c r="AM109" s="3">
        <v>0</v>
      </c>
      <c r="AN109" s="3">
        <v>1398.22</v>
      </c>
      <c r="AO109" s="1">
        <v>0</v>
      </c>
      <c r="AP109" s="1">
        <v>1355.58</v>
      </c>
      <c r="AQ109" s="1">
        <v>0</v>
      </c>
      <c r="AR109" s="1">
        <v>1780.33</v>
      </c>
      <c r="AS109" s="1">
        <v>0</v>
      </c>
      <c r="AT109" s="1">
        <v>1355.58</v>
      </c>
      <c r="AU109" s="1">
        <v>0</v>
      </c>
      <c r="AV109" s="1">
        <v>8392.1</v>
      </c>
      <c r="AW109" s="7">
        <f t="shared" si="28"/>
        <v>0</v>
      </c>
      <c r="AX109" s="7">
        <f t="shared" si="29"/>
        <v>27854.739999999998</v>
      </c>
      <c r="AY109" s="7">
        <f t="shared" si="30"/>
        <v>27854.739999999998</v>
      </c>
      <c r="AZ109" s="7"/>
      <c r="BA109" s="7"/>
      <c r="BB109" s="7"/>
      <c r="BC109" s="102">
        <f t="shared" si="31"/>
        <v>23402.87600000001</v>
      </c>
      <c r="BD109" s="3"/>
      <c r="BE109" s="3"/>
      <c r="BF109" s="3">
        <v>-2400.11</v>
      </c>
      <c r="BG109" s="128">
        <f t="shared" si="25"/>
        <v>25802.98600000001</v>
      </c>
      <c r="BH109" s="128">
        <v>0</v>
      </c>
      <c r="BI109" s="3">
        <v>24245.88</v>
      </c>
      <c r="BJ109" s="3">
        <v>45208.73</v>
      </c>
      <c r="BK109" s="179">
        <v>0</v>
      </c>
      <c r="BL109" s="3"/>
      <c r="BM109" s="3">
        <v>1628.98</v>
      </c>
      <c r="BN109" s="3"/>
      <c r="BO109" s="3">
        <v>844.37</v>
      </c>
      <c r="BP109" s="3">
        <v>50032.99</v>
      </c>
    </row>
    <row r="110" spans="1:68" ht="15.75">
      <c r="A110" s="3">
        <v>99</v>
      </c>
      <c r="B110" s="32" t="s">
        <v>84</v>
      </c>
      <c r="C110" s="46">
        <v>358.3</v>
      </c>
      <c r="D110" s="46">
        <v>0</v>
      </c>
      <c r="E110" s="3">
        <f t="shared" si="16"/>
        <v>358.3</v>
      </c>
      <c r="F110" s="52">
        <v>3.32</v>
      </c>
      <c r="G110" s="52">
        <v>7.04</v>
      </c>
      <c r="H110" s="41">
        <f t="shared" si="23"/>
        <v>10.36</v>
      </c>
      <c r="I110" s="7">
        <f t="shared" si="17"/>
        <v>3711.988</v>
      </c>
      <c r="J110" s="6">
        <f t="shared" si="18"/>
        <v>22271.928</v>
      </c>
      <c r="K110" s="41">
        <v>10.54</v>
      </c>
      <c r="L110" s="7">
        <f t="shared" si="21"/>
        <v>3776.482</v>
      </c>
      <c r="M110" s="6">
        <f t="shared" si="19"/>
        <v>22658.892</v>
      </c>
      <c r="N110" s="40">
        <f t="shared" si="22"/>
        <v>44930.82</v>
      </c>
      <c r="O110" s="33"/>
      <c r="P110" s="5">
        <f t="shared" si="26"/>
        <v>44930.82</v>
      </c>
      <c r="Q110" s="43">
        <f t="shared" si="20"/>
        <v>0</v>
      </c>
      <c r="R110" s="57" t="s">
        <v>374</v>
      </c>
      <c r="S110" s="95">
        <f t="shared" si="24"/>
        <v>44930.82</v>
      </c>
      <c r="T110" s="7">
        <f t="shared" si="32"/>
        <v>0</v>
      </c>
      <c r="U110" s="1">
        <v>0</v>
      </c>
      <c r="V110" s="1">
        <v>3801.08</v>
      </c>
      <c r="W110" s="61">
        <v>0</v>
      </c>
      <c r="X110" s="2">
        <v>45612.91</v>
      </c>
      <c r="Y110" s="1">
        <v>0</v>
      </c>
      <c r="Z110" s="1">
        <v>933.66</v>
      </c>
      <c r="AA110" s="1">
        <v>0</v>
      </c>
      <c r="AB110" s="1">
        <v>933.66</v>
      </c>
      <c r="AC110" s="1">
        <v>0</v>
      </c>
      <c r="AD110" s="1">
        <v>933.66</v>
      </c>
      <c r="AE110" s="1">
        <v>0</v>
      </c>
      <c r="AF110" s="1">
        <v>27312.97</v>
      </c>
      <c r="AG110" s="1">
        <v>0</v>
      </c>
      <c r="AH110" s="1">
        <v>933.66</v>
      </c>
      <c r="AI110" s="1">
        <v>0</v>
      </c>
      <c r="AJ110" s="1">
        <v>933.66</v>
      </c>
      <c r="AK110" s="1">
        <v>0</v>
      </c>
      <c r="AL110" s="1">
        <v>969.49</v>
      </c>
      <c r="AM110" s="3">
        <v>0</v>
      </c>
      <c r="AN110" s="3">
        <v>998.15</v>
      </c>
      <c r="AO110" s="1">
        <v>0</v>
      </c>
      <c r="AP110" s="1">
        <v>969.49</v>
      </c>
      <c r="AQ110" s="1">
        <v>0</v>
      </c>
      <c r="AR110" s="1">
        <v>1046.96</v>
      </c>
      <c r="AS110" s="1">
        <v>0</v>
      </c>
      <c r="AT110" s="1">
        <v>1647.82</v>
      </c>
      <c r="AU110" s="1">
        <v>0</v>
      </c>
      <c r="AV110" s="1">
        <v>969.49</v>
      </c>
      <c r="AW110" s="7">
        <f t="shared" si="28"/>
        <v>0</v>
      </c>
      <c r="AX110" s="7">
        <f t="shared" si="29"/>
        <v>38582.67</v>
      </c>
      <c r="AY110" s="7">
        <f t="shared" si="30"/>
        <v>38582.67</v>
      </c>
      <c r="AZ110" s="7"/>
      <c r="BA110" s="7"/>
      <c r="BB110" s="7"/>
      <c r="BC110" s="102">
        <f t="shared" si="31"/>
        <v>6348.1500000000015</v>
      </c>
      <c r="BD110" s="3"/>
      <c r="BE110" s="3"/>
      <c r="BF110" s="3">
        <v>47336.24</v>
      </c>
      <c r="BG110" s="128">
        <f t="shared" si="25"/>
        <v>-40988.09</v>
      </c>
      <c r="BH110" s="128">
        <v>0</v>
      </c>
      <c r="BI110" s="3">
        <v>2962.44</v>
      </c>
      <c r="BJ110" s="3">
        <v>151730.88</v>
      </c>
      <c r="BK110" s="179">
        <v>0</v>
      </c>
      <c r="BL110" s="3"/>
      <c r="BM110" s="3"/>
      <c r="BN110" s="3"/>
      <c r="BO110" s="3">
        <v>103.17</v>
      </c>
      <c r="BP110" s="3">
        <v>180756.26</v>
      </c>
    </row>
    <row r="111" spans="1:68" ht="15.75">
      <c r="A111" s="3">
        <v>100</v>
      </c>
      <c r="B111" s="32" t="s">
        <v>85</v>
      </c>
      <c r="C111" s="46">
        <v>520.4</v>
      </c>
      <c r="D111" s="46">
        <v>0</v>
      </c>
      <c r="E111" s="3">
        <f t="shared" si="16"/>
        <v>520.4</v>
      </c>
      <c r="F111" s="52">
        <v>3.32</v>
      </c>
      <c r="G111" s="52">
        <v>4.21</v>
      </c>
      <c r="H111" s="41">
        <f t="shared" si="23"/>
        <v>7.529999999999999</v>
      </c>
      <c r="I111" s="7">
        <f t="shared" si="17"/>
        <v>3918.6119999999996</v>
      </c>
      <c r="J111" s="6">
        <f t="shared" si="18"/>
        <v>23511.672</v>
      </c>
      <c r="K111" s="41">
        <v>8.48</v>
      </c>
      <c r="L111" s="7">
        <f t="shared" si="21"/>
        <v>4412.992</v>
      </c>
      <c r="M111" s="6">
        <f t="shared" si="19"/>
        <v>26477.952</v>
      </c>
      <c r="N111" s="40">
        <f t="shared" si="22"/>
        <v>49989.623999999996</v>
      </c>
      <c r="O111" s="33"/>
      <c r="P111" s="5">
        <f t="shared" si="26"/>
        <v>49989.623999999996</v>
      </c>
      <c r="Q111" s="43">
        <f t="shared" si="20"/>
        <v>0</v>
      </c>
      <c r="R111" s="55" t="s">
        <v>378</v>
      </c>
      <c r="S111" s="95">
        <f t="shared" si="24"/>
        <v>49989.623999999996</v>
      </c>
      <c r="T111" s="7">
        <f t="shared" si="32"/>
        <v>0</v>
      </c>
      <c r="U111" s="1">
        <v>0</v>
      </c>
      <c r="V111" s="1">
        <v>4012.66</v>
      </c>
      <c r="W111" s="61">
        <v>0</v>
      </c>
      <c r="X111" s="2">
        <v>48151.9</v>
      </c>
      <c r="Y111" s="1">
        <v>0</v>
      </c>
      <c r="Z111" s="1">
        <v>1991.33</v>
      </c>
      <c r="AA111" s="1">
        <v>0</v>
      </c>
      <c r="AB111" s="1">
        <v>1275.69</v>
      </c>
      <c r="AC111" s="1">
        <v>0</v>
      </c>
      <c r="AD111" s="1">
        <v>1275.69</v>
      </c>
      <c r="AE111" s="1">
        <v>0</v>
      </c>
      <c r="AF111" s="1">
        <v>1275.69</v>
      </c>
      <c r="AG111" s="1">
        <v>0</v>
      </c>
      <c r="AH111" s="1">
        <v>1275.69</v>
      </c>
      <c r="AI111" s="1">
        <v>0</v>
      </c>
      <c r="AJ111" s="1">
        <v>1575.78</v>
      </c>
      <c r="AK111" s="1">
        <v>0</v>
      </c>
      <c r="AL111" s="1">
        <v>1327.73</v>
      </c>
      <c r="AM111" s="3">
        <v>0</v>
      </c>
      <c r="AN111" s="3">
        <v>1369.36</v>
      </c>
      <c r="AO111" s="1">
        <v>0</v>
      </c>
      <c r="AP111" s="1">
        <v>7831.7</v>
      </c>
      <c r="AQ111" s="1">
        <v>0</v>
      </c>
      <c r="AR111" s="1">
        <v>1752.48</v>
      </c>
      <c r="AS111" s="1">
        <v>0</v>
      </c>
      <c r="AT111" s="1">
        <v>1327.73</v>
      </c>
      <c r="AU111" s="1">
        <v>0</v>
      </c>
      <c r="AV111" s="1">
        <v>1327.73</v>
      </c>
      <c r="AW111" s="7">
        <f t="shared" si="28"/>
        <v>0</v>
      </c>
      <c r="AX111" s="7">
        <f t="shared" si="29"/>
        <v>23606.6</v>
      </c>
      <c r="AY111" s="7">
        <f t="shared" si="30"/>
        <v>23606.6</v>
      </c>
      <c r="AZ111" s="7"/>
      <c r="BA111" s="7"/>
      <c r="BB111" s="7"/>
      <c r="BC111" s="102">
        <f t="shared" si="31"/>
        <v>26383.023999999998</v>
      </c>
      <c r="BD111" s="3"/>
      <c r="BE111" s="3"/>
      <c r="BF111" s="3">
        <v>2262.24</v>
      </c>
      <c r="BG111" s="128">
        <f t="shared" si="25"/>
        <v>24120.784</v>
      </c>
      <c r="BH111" s="128">
        <v>0</v>
      </c>
      <c r="BI111" s="3">
        <v>27234.87</v>
      </c>
      <c r="BJ111" s="3">
        <v>6410.01</v>
      </c>
      <c r="BK111" s="179">
        <v>0</v>
      </c>
      <c r="BL111" s="3"/>
      <c r="BM111" s="3"/>
      <c r="BN111" s="3"/>
      <c r="BO111" s="3">
        <v>948.47</v>
      </c>
      <c r="BP111" s="3">
        <v>4454.4</v>
      </c>
    </row>
    <row r="112" spans="1:68" ht="15.75">
      <c r="A112" s="3">
        <v>101</v>
      </c>
      <c r="B112" s="32" t="s">
        <v>86</v>
      </c>
      <c r="C112" s="46">
        <v>406.1</v>
      </c>
      <c r="D112" s="46">
        <v>0</v>
      </c>
      <c r="E112" s="3">
        <f t="shared" si="16"/>
        <v>406.1</v>
      </c>
      <c r="F112" s="52">
        <v>3.32</v>
      </c>
      <c r="G112" s="52">
        <v>7.04</v>
      </c>
      <c r="H112" s="41">
        <f t="shared" si="23"/>
        <v>10.36</v>
      </c>
      <c r="I112" s="7">
        <f t="shared" si="17"/>
        <v>4207.196</v>
      </c>
      <c r="J112" s="6">
        <f t="shared" si="18"/>
        <v>25243.176</v>
      </c>
      <c r="K112" s="41">
        <v>9.92</v>
      </c>
      <c r="L112" s="7">
        <f t="shared" si="21"/>
        <v>4028.512</v>
      </c>
      <c r="M112" s="6">
        <f t="shared" si="19"/>
        <v>24171.072</v>
      </c>
      <c r="N112" s="40">
        <f t="shared" si="22"/>
        <v>49414.248</v>
      </c>
      <c r="O112" s="33">
        <v>-28921.57</v>
      </c>
      <c r="P112" s="5">
        <f t="shared" si="26"/>
        <v>20492.678</v>
      </c>
      <c r="Q112" s="43">
        <f t="shared" si="20"/>
        <v>-0.5852880731889313</v>
      </c>
      <c r="R112" s="55" t="s">
        <v>374</v>
      </c>
      <c r="S112" s="95">
        <f t="shared" si="24"/>
        <v>20492.678</v>
      </c>
      <c r="T112" s="7">
        <f t="shared" si="32"/>
        <v>0</v>
      </c>
      <c r="U112" s="1">
        <v>0</v>
      </c>
      <c r="V112" s="1">
        <v>1898.04</v>
      </c>
      <c r="W112" s="61">
        <v>0</v>
      </c>
      <c r="X112" s="2">
        <v>22776.45</v>
      </c>
      <c r="Y112" s="1">
        <v>0</v>
      </c>
      <c r="Z112" s="1">
        <v>1287.04</v>
      </c>
      <c r="AA112" s="1">
        <v>0</v>
      </c>
      <c r="AB112" s="1">
        <v>1034.52</v>
      </c>
      <c r="AC112" s="1">
        <v>0</v>
      </c>
      <c r="AD112" s="1">
        <v>4113.86</v>
      </c>
      <c r="AE112" s="1">
        <v>0</v>
      </c>
      <c r="AF112" s="1">
        <v>1034.52</v>
      </c>
      <c r="AG112" s="1">
        <v>0</v>
      </c>
      <c r="AH112" s="1">
        <v>17578.74</v>
      </c>
      <c r="AI112" s="1">
        <v>0</v>
      </c>
      <c r="AJ112" s="1">
        <v>1034.52</v>
      </c>
      <c r="AK112" s="1">
        <v>0</v>
      </c>
      <c r="AL112" s="1">
        <v>1075.13</v>
      </c>
      <c r="AM112" s="3">
        <v>0</v>
      </c>
      <c r="AN112" s="3">
        <v>1107.62</v>
      </c>
      <c r="AO112" s="1">
        <v>0</v>
      </c>
      <c r="AP112" s="1">
        <v>1075.13</v>
      </c>
      <c r="AQ112" s="1">
        <v>0</v>
      </c>
      <c r="AR112" s="1">
        <v>1230.07</v>
      </c>
      <c r="AS112" s="1">
        <v>0</v>
      </c>
      <c r="AT112" s="1">
        <v>1753.46</v>
      </c>
      <c r="AU112" s="1">
        <v>0</v>
      </c>
      <c r="AV112" s="1">
        <v>1075.13</v>
      </c>
      <c r="AW112" s="7">
        <f t="shared" si="28"/>
        <v>0</v>
      </c>
      <c r="AX112" s="7">
        <f t="shared" si="29"/>
        <v>33399.74</v>
      </c>
      <c r="AY112" s="7">
        <f t="shared" si="30"/>
        <v>33399.74</v>
      </c>
      <c r="AZ112" s="7"/>
      <c r="BA112" s="7">
        <v>24544</v>
      </c>
      <c r="BB112" s="7"/>
      <c r="BC112" s="102">
        <f t="shared" si="31"/>
        <v>-37451.062</v>
      </c>
      <c r="BD112" s="3"/>
      <c r="BE112" s="3"/>
      <c r="BF112" s="3">
        <v>12168.23</v>
      </c>
      <c r="BG112" s="128">
        <f t="shared" si="25"/>
        <v>-49619.292</v>
      </c>
      <c r="BH112" s="128">
        <v>0</v>
      </c>
      <c r="BI112" s="3">
        <v>-28921.57</v>
      </c>
      <c r="BJ112" s="3">
        <v>77558.05</v>
      </c>
      <c r="BK112" s="179">
        <v>0</v>
      </c>
      <c r="BL112" s="3"/>
      <c r="BM112" s="3"/>
      <c r="BN112" s="3"/>
      <c r="BO112" s="3">
        <v>0</v>
      </c>
      <c r="BP112" s="3">
        <v>88079.11</v>
      </c>
    </row>
    <row r="113" spans="1:68" ht="15.75">
      <c r="A113" s="3">
        <v>102</v>
      </c>
      <c r="B113" s="32" t="s">
        <v>87</v>
      </c>
      <c r="C113" s="46">
        <v>527.1</v>
      </c>
      <c r="D113" s="46">
        <v>0</v>
      </c>
      <c r="E113" s="3">
        <f t="shared" si="16"/>
        <v>527.1</v>
      </c>
      <c r="F113" s="52">
        <v>3.32</v>
      </c>
      <c r="G113" s="52">
        <v>5.31</v>
      </c>
      <c r="H113" s="41">
        <f t="shared" si="23"/>
        <v>8.629999999999999</v>
      </c>
      <c r="I113" s="7">
        <f t="shared" si="17"/>
        <v>4548.873</v>
      </c>
      <c r="J113" s="6">
        <f t="shared" si="18"/>
        <v>27293.237999999998</v>
      </c>
      <c r="K113" s="41">
        <v>9.63</v>
      </c>
      <c r="L113" s="7">
        <f t="shared" si="21"/>
        <v>5075.973000000001</v>
      </c>
      <c r="M113" s="6">
        <f t="shared" si="19"/>
        <v>30455.838000000003</v>
      </c>
      <c r="N113" s="40">
        <f t="shared" si="22"/>
        <v>57749.076</v>
      </c>
      <c r="O113" s="33"/>
      <c r="P113" s="5">
        <f t="shared" si="26"/>
        <v>57749.076</v>
      </c>
      <c r="Q113" s="43">
        <f t="shared" si="20"/>
        <v>0</v>
      </c>
      <c r="R113" s="55" t="s">
        <v>378</v>
      </c>
      <c r="S113" s="95">
        <f t="shared" si="24"/>
        <v>57749.076</v>
      </c>
      <c r="T113" s="7">
        <f t="shared" si="32"/>
        <v>0</v>
      </c>
      <c r="U113" s="1">
        <v>0</v>
      </c>
      <c r="V113" s="1">
        <v>4658.05</v>
      </c>
      <c r="W113" s="61">
        <v>0</v>
      </c>
      <c r="X113" s="2">
        <v>55896.55</v>
      </c>
      <c r="Y113" s="1">
        <v>0</v>
      </c>
      <c r="Z113" s="119">
        <v>1289.83</v>
      </c>
      <c r="AA113" s="1">
        <v>0</v>
      </c>
      <c r="AB113" s="1">
        <v>2722.75</v>
      </c>
      <c r="AC113" s="1">
        <v>0</v>
      </c>
      <c r="AD113" s="1">
        <v>4410.2</v>
      </c>
      <c r="AE113" s="119">
        <v>0</v>
      </c>
      <c r="AF113" s="1">
        <v>1289.83</v>
      </c>
      <c r="AG113" s="1">
        <v>0</v>
      </c>
      <c r="AH113" s="1">
        <v>1289.83</v>
      </c>
      <c r="AI113" s="1">
        <v>0</v>
      </c>
      <c r="AJ113" s="1">
        <v>1889.97</v>
      </c>
      <c r="AK113" s="1">
        <v>0</v>
      </c>
      <c r="AL113" s="1">
        <v>1342.54</v>
      </c>
      <c r="AM113" s="3">
        <v>0</v>
      </c>
      <c r="AN113" s="3">
        <v>1384.71</v>
      </c>
      <c r="AO113" s="1">
        <v>0</v>
      </c>
      <c r="AP113" s="1">
        <v>1342.54</v>
      </c>
      <c r="AQ113" s="1">
        <v>0</v>
      </c>
      <c r="AR113" s="1">
        <v>1767.29</v>
      </c>
      <c r="AS113" s="1">
        <v>0</v>
      </c>
      <c r="AT113" s="1">
        <v>1342.54</v>
      </c>
      <c r="AU113" s="1">
        <v>0</v>
      </c>
      <c r="AV113" s="1">
        <v>1342.54</v>
      </c>
      <c r="AW113" s="7">
        <f t="shared" si="28"/>
        <v>0</v>
      </c>
      <c r="AX113" s="7">
        <f t="shared" si="29"/>
        <v>21414.57</v>
      </c>
      <c r="AY113" s="7">
        <f t="shared" si="30"/>
        <v>21414.57</v>
      </c>
      <c r="AZ113" s="7"/>
      <c r="BA113" s="7"/>
      <c r="BB113" s="7"/>
      <c r="BC113" s="102">
        <f t="shared" si="31"/>
        <v>36334.506</v>
      </c>
      <c r="BD113" s="3"/>
      <c r="BE113" s="3"/>
      <c r="BF113" s="3">
        <v>4182.4</v>
      </c>
      <c r="BG113" s="128">
        <f t="shared" si="25"/>
        <v>32152.106</v>
      </c>
      <c r="BH113" s="128">
        <v>0</v>
      </c>
      <c r="BI113" s="3">
        <v>54732.96</v>
      </c>
      <c r="BJ113" s="3">
        <v>11667.87</v>
      </c>
      <c r="BK113" s="179">
        <v>0</v>
      </c>
      <c r="BL113" s="3"/>
      <c r="BM113" s="3"/>
      <c r="BN113" s="3"/>
      <c r="BO113" s="180">
        <v>1906.1</v>
      </c>
      <c r="BP113" s="3">
        <v>15134.16</v>
      </c>
    </row>
    <row r="114" spans="1:68" ht="15.75">
      <c r="A114" s="3">
        <v>103</v>
      </c>
      <c r="B114" s="131" t="s">
        <v>471</v>
      </c>
      <c r="C114" s="46">
        <v>465.8</v>
      </c>
      <c r="D114" s="46">
        <v>0</v>
      </c>
      <c r="E114" s="3">
        <f t="shared" si="16"/>
        <v>465.8</v>
      </c>
      <c r="F114" s="53">
        <v>0</v>
      </c>
      <c r="G114" s="52">
        <v>4.64</v>
      </c>
      <c r="H114" s="147">
        <f t="shared" si="23"/>
        <v>4.64</v>
      </c>
      <c r="I114" s="7">
        <f t="shared" si="17"/>
        <v>2161.312</v>
      </c>
      <c r="J114" s="6">
        <f>I114*2</f>
        <v>4322.624</v>
      </c>
      <c r="K114" s="147">
        <v>0</v>
      </c>
      <c r="L114" s="7">
        <f t="shared" si="21"/>
        <v>0</v>
      </c>
      <c r="M114" s="6">
        <f t="shared" si="19"/>
        <v>0</v>
      </c>
      <c r="N114" s="40">
        <f t="shared" si="22"/>
        <v>4322.624</v>
      </c>
      <c r="O114" s="35"/>
      <c r="P114" s="5">
        <f t="shared" si="26"/>
        <v>4322.624</v>
      </c>
      <c r="Q114" s="43">
        <f t="shared" si="20"/>
        <v>0</v>
      </c>
      <c r="R114" s="55" t="s">
        <v>378</v>
      </c>
      <c r="S114" s="95">
        <f t="shared" si="24"/>
        <v>4322.624</v>
      </c>
      <c r="T114" s="7">
        <f t="shared" si="32"/>
        <v>0</v>
      </c>
      <c r="U114" s="1">
        <v>0</v>
      </c>
      <c r="V114" s="1">
        <v>2213.18</v>
      </c>
      <c r="W114" s="61">
        <v>0</v>
      </c>
      <c r="X114" s="2">
        <v>26558.2</v>
      </c>
      <c r="Y114" s="1">
        <v>0</v>
      </c>
      <c r="Z114" s="1">
        <v>1967.13</v>
      </c>
      <c r="AA114" s="1">
        <v>0</v>
      </c>
      <c r="AB114" s="1">
        <v>982.84</v>
      </c>
      <c r="AC114" s="104">
        <v>0</v>
      </c>
      <c r="AD114" s="104">
        <v>0</v>
      </c>
      <c r="AE114" s="104">
        <v>0</v>
      </c>
      <c r="AF114" s="104">
        <v>0</v>
      </c>
      <c r="AG114" s="104">
        <v>0</v>
      </c>
      <c r="AH114" s="104">
        <v>0</v>
      </c>
      <c r="AI114" s="104">
        <v>0</v>
      </c>
      <c r="AJ114" s="104">
        <v>0</v>
      </c>
      <c r="AK114" s="104">
        <v>0</v>
      </c>
      <c r="AL114" s="104">
        <v>0</v>
      </c>
      <c r="AM114" s="104">
        <v>0</v>
      </c>
      <c r="AN114" s="104">
        <v>0</v>
      </c>
      <c r="AO114" s="104">
        <v>0</v>
      </c>
      <c r="AP114" s="104">
        <v>0</v>
      </c>
      <c r="AQ114" s="104">
        <v>0</v>
      </c>
      <c r="AR114" s="104">
        <v>0</v>
      </c>
      <c r="AS114" s="104">
        <v>0</v>
      </c>
      <c r="AT114" s="104">
        <v>0</v>
      </c>
      <c r="AU114" s="104">
        <v>0</v>
      </c>
      <c r="AV114" s="104">
        <v>0</v>
      </c>
      <c r="AW114" s="7">
        <f t="shared" si="28"/>
        <v>0</v>
      </c>
      <c r="AX114" s="7">
        <f t="shared" si="29"/>
        <v>2949.9700000000003</v>
      </c>
      <c r="AY114" s="7">
        <f t="shared" si="30"/>
        <v>2949.9700000000003</v>
      </c>
      <c r="AZ114" s="7"/>
      <c r="BA114" s="150"/>
      <c r="BB114" s="150">
        <v>1309.24</v>
      </c>
      <c r="BC114" s="102">
        <f t="shared" si="31"/>
        <v>63.41399999999953</v>
      </c>
      <c r="BD114" s="3"/>
      <c r="BE114" s="3"/>
      <c r="BF114" s="3"/>
      <c r="BG114" s="128">
        <f t="shared" si="25"/>
        <v>63.41399999999953</v>
      </c>
      <c r="BH114" s="128">
        <v>0</v>
      </c>
      <c r="BI114" s="3">
        <v>31741.43</v>
      </c>
      <c r="BJ114" s="3">
        <v>81712.96</v>
      </c>
      <c r="BK114" s="179">
        <v>0</v>
      </c>
      <c r="BL114" s="3"/>
      <c r="BM114" s="182"/>
      <c r="BN114" s="182">
        <v>31741.43</v>
      </c>
      <c r="BO114" s="3">
        <v>0</v>
      </c>
      <c r="BP114" s="3">
        <v>43401.16</v>
      </c>
    </row>
    <row r="115" spans="1:68" ht="15.75">
      <c r="A115" s="3">
        <v>104</v>
      </c>
      <c r="B115" s="131" t="s">
        <v>472</v>
      </c>
      <c r="C115" s="46">
        <v>385.2</v>
      </c>
      <c r="D115" s="46">
        <v>0</v>
      </c>
      <c r="E115" s="3">
        <f t="shared" si="16"/>
        <v>385.2</v>
      </c>
      <c r="F115" s="52">
        <v>3.32</v>
      </c>
      <c r="G115" s="52">
        <v>7.85</v>
      </c>
      <c r="H115" s="147">
        <f t="shared" si="23"/>
        <v>11.17</v>
      </c>
      <c r="I115" s="7">
        <f t="shared" si="17"/>
        <v>4302.684</v>
      </c>
      <c r="J115" s="6">
        <f>I115*2</f>
        <v>8605.368</v>
      </c>
      <c r="K115" s="147">
        <v>0</v>
      </c>
      <c r="L115" s="7">
        <f t="shared" si="21"/>
        <v>0</v>
      </c>
      <c r="M115" s="6">
        <f t="shared" si="19"/>
        <v>0</v>
      </c>
      <c r="N115" s="40">
        <f t="shared" si="22"/>
        <v>8605.368</v>
      </c>
      <c r="O115" s="35"/>
      <c r="P115" s="5">
        <f t="shared" si="26"/>
        <v>8605.368</v>
      </c>
      <c r="Q115" s="43">
        <f t="shared" si="20"/>
        <v>0</v>
      </c>
      <c r="R115" s="55"/>
      <c r="S115" s="95">
        <f t="shared" si="24"/>
        <v>8605.368</v>
      </c>
      <c r="T115" s="7">
        <f t="shared" si="32"/>
        <v>0</v>
      </c>
      <c r="U115" s="1">
        <v>0</v>
      </c>
      <c r="V115" s="1">
        <v>4405.95</v>
      </c>
      <c r="W115" s="61">
        <v>0</v>
      </c>
      <c r="X115" s="2">
        <v>52871.38</v>
      </c>
      <c r="Y115" s="1">
        <v>0</v>
      </c>
      <c r="Z115" s="1">
        <v>812.77</v>
      </c>
      <c r="AA115" s="1">
        <v>0</v>
      </c>
      <c r="AB115" s="1">
        <v>812.77</v>
      </c>
      <c r="AC115" s="104">
        <v>0</v>
      </c>
      <c r="AD115" s="104">
        <v>0</v>
      </c>
      <c r="AE115" s="104">
        <v>0</v>
      </c>
      <c r="AF115" s="104">
        <v>0</v>
      </c>
      <c r="AG115" s="104">
        <v>0</v>
      </c>
      <c r="AH115" s="104">
        <v>0</v>
      </c>
      <c r="AI115" s="104">
        <v>0</v>
      </c>
      <c r="AJ115" s="104">
        <v>0</v>
      </c>
      <c r="AK115" s="104">
        <v>0</v>
      </c>
      <c r="AL115" s="104">
        <v>0</v>
      </c>
      <c r="AM115" s="104">
        <v>0</v>
      </c>
      <c r="AN115" s="104">
        <v>0</v>
      </c>
      <c r="AO115" s="104">
        <v>0</v>
      </c>
      <c r="AP115" s="104">
        <v>0</v>
      </c>
      <c r="AQ115" s="104">
        <v>0</v>
      </c>
      <c r="AR115" s="104">
        <v>0</v>
      </c>
      <c r="AS115" s="104">
        <v>0</v>
      </c>
      <c r="AT115" s="104">
        <v>0</v>
      </c>
      <c r="AU115" s="104">
        <v>0</v>
      </c>
      <c r="AV115" s="104">
        <v>0</v>
      </c>
      <c r="AW115" s="7">
        <f t="shared" si="28"/>
        <v>0</v>
      </c>
      <c r="AX115" s="7">
        <f t="shared" si="29"/>
        <v>1625.54</v>
      </c>
      <c r="AY115" s="7">
        <f t="shared" si="30"/>
        <v>1625.54</v>
      </c>
      <c r="AZ115" s="7"/>
      <c r="BA115" s="150"/>
      <c r="BB115" s="150">
        <v>6927.39</v>
      </c>
      <c r="BC115" s="102">
        <f t="shared" si="31"/>
        <v>52.4380000000001</v>
      </c>
      <c r="BD115" s="3"/>
      <c r="BE115" s="3"/>
      <c r="BF115" s="3"/>
      <c r="BG115" s="128">
        <f t="shared" si="25"/>
        <v>52.4380000000001</v>
      </c>
      <c r="BH115" s="128">
        <v>0</v>
      </c>
      <c r="BI115" s="3">
        <v>39859.44</v>
      </c>
      <c r="BJ115" s="3">
        <v>199461.46</v>
      </c>
      <c r="BK115" s="179">
        <v>0</v>
      </c>
      <c r="BL115" s="3"/>
      <c r="BM115" s="182"/>
      <c r="BN115" s="182">
        <v>39859.44</v>
      </c>
      <c r="BO115" s="3">
        <v>0</v>
      </c>
      <c r="BP115" s="3">
        <v>172999.45</v>
      </c>
    </row>
    <row r="116" spans="1:68" ht="15.75">
      <c r="A116" s="3">
        <v>105</v>
      </c>
      <c r="B116" s="34" t="s">
        <v>297</v>
      </c>
      <c r="C116" s="46">
        <v>450</v>
      </c>
      <c r="D116" s="46">
        <v>0</v>
      </c>
      <c r="E116" s="3">
        <f t="shared" si="16"/>
        <v>450</v>
      </c>
      <c r="F116" s="52">
        <v>3.32</v>
      </c>
      <c r="G116" s="52">
        <v>6.91</v>
      </c>
      <c r="H116" s="149">
        <f t="shared" si="23"/>
        <v>10.23</v>
      </c>
      <c r="I116" s="7">
        <f t="shared" si="17"/>
        <v>4603.5</v>
      </c>
      <c r="J116" s="6">
        <f t="shared" si="18"/>
        <v>27621</v>
      </c>
      <c r="K116" s="149">
        <v>8.75</v>
      </c>
      <c r="L116" s="7">
        <f t="shared" si="21"/>
        <v>3937.5</v>
      </c>
      <c r="M116" s="6">
        <f t="shared" si="19"/>
        <v>23625</v>
      </c>
      <c r="N116" s="40">
        <f t="shared" si="22"/>
        <v>51246</v>
      </c>
      <c r="O116" s="36"/>
      <c r="P116" s="5">
        <f t="shared" si="26"/>
        <v>51246</v>
      </c>
      <c r="Q116" s="43">
        <f t="shared" si="20"/>
        <v>0</v>
      </c>
      <c r="R116" s="55"/>
      <c r="S116" s="95">
        <f t="shared" si="24"/>
        <v>51246</v>
      </c>
      <c r="T116" s="7">
        <f t="shared" si="32"/>
        <v>0</v>
      </c>
      <c r="U116" s="1">
        <v>3176.14</v>
      </c>
      <c r="V116" s="1">
        <v>1537.85</v>
      </c>
      <c r="W116" s="61">
        <v>38113.65</v>
      </c>
      <c r="X116" s="2">
        <v>18454.16</v>
      </c>
      <c r="Y116" s="1">
        <v>1250</v>
      </c>
      <c r="Z116" s="1">
        <v>1369.92</v>
      </c>
      <c r="AA116" s="1">
        <v>0</v>
      </c>
      <c r="AB116" s="1">
        <v>949.5</v>
      </c>
      <c r="AC116" s="1">
        <v>0</v>
      </c>
      <c r="AD116" s="1">
        <v>949.5</v>
      </c>
      <c r="AE116" s="1">
        <v>0</v>
      </c>
      <c r="AF116" s="1">
        <v>949.5</v>
      </c>
      <c r="AG116" s="1">
        <v>0</v>
      </c>
      <c r="AH116" s="1">
        <v>949.5</v>
      </c>
      <c r="AI116" s="1">
        <v>0</v>
      </c>
      <c r="AJ116" s="1">
        <v>949.5</v>
      </c>
      <c r="AK116" s="1">
        <v>0</v>
      </c>
      <c r="AL116" s="1">
        <v>994.5</v>
      </c>
      <c r="AM116" s="3">
        <v>0</v>
      </c>
      <c r="AN116" s="3">
        <v>994.5</v>
      </c>
      <c r="AO116" s="1">
        <v>8011.06</v>
      </c>
      <c r="AP116" s="1">
        <v>994.5</v>
      </c>
      <c r="AQ116" s="1">
        <v>0</v>
      </c>
      <c r="AR116" s="1">
        <v>994.5</v>
      </c>
      <c r="AS116" s="1">
        <v>0</v>
      </c>
      <c r="AT116" s="1">
        <v>994.5</v>
      </c>
      <c r="AU116" s="1">
        <v>0</v>
      </c>
      <c r="AV116" s="1">
        <v>994.5</v>
      </c>
      <c r="AW116" s="7">
        <f t="shared" si="28"/>
        <v>9261.060000000001</v>
      </c>
      <c r="AX116" s="7">
        <f t="shared" si="29"/>
        <v>12084.42</v>
      </c>
      <c r="AY116" s="7">
        <f t="shared" si="30"/>
        <v>21345.480000000003</v>
      </c>
      <c r="AZ116" s="7"/>
      <c r="BA116" s="7"/>
      <c r="BB116" s="151">
        <v>29900.52</v>
      </c>
      <c r="BC116" s="136">
        <f t="shared" si="31"/>
        <v>0</v>
      </c>
      <c r="BD116" s="3"/>
      <c r="BE116" s="3"/>
      <c r="BF116" s="3"/>
      <c r="BG116" s="128">
        <f t="shared" si="25"/>
        <v>0</v>
      </c>
      <c r="BH116" s="128">
        <v>0</v>
      </c>
      <c r="BI116" s="3">
        <v>26341.26</v>
      </c>
      <c r="BJ116" s="3">
        <v>243489.45</v>
      </c>
      <c r="BK116" s="179">
        <v>0</v>
      </c>
      <c r="BL116" s="3"/>
      <c r="BM116" s="3"/>
      <c r="BN116" s="184">
        <v>25423.91</v>
      </c>
      <c r="BO116" s="3">
        <v>917.35</v>
      </c>
      <c r="BP116" s="3">
        <v>334778.18</v>
      </c>
    </row>
    <row r="117" spans="1:68" ht="15.75">
      <c r="A117" s="3">
        <v>106</v>
      </c>
      <c r="B117" s="32" t="s">
        <v>88</v>
      </c>
      <c r="C117" s="46">
        <v>626.5</v>
      </c>
      <c r="D117" s="46">
        <v>0</v>
      </c>
      <c r="E117" s="3">
        <f t="shared" si="16"/>
        <v>626.5</v>
      </c>
      <c r="F117" s="52">
        <v>3.32</v>
      </c>
      <c r="G117" s="52">
        <v>7.04</v>
      </c>
      <c r="H117" s="41">
        <f t="shared" si="23"/>
        <v>10.36</v>
      </c>
      <c r="I117" s="7">
        <f t="shared" si="17"/>
        <v>6490.54</v>
      </c>
      <c r="J117" s="6">
        <f t="shared" si="18"/>
        <v>38943.24</v>
      </c>
      <c r="K117" s="41">
        <v>10.54</v>
      </c>
      <c r="L117" s="7">
        <f t="shared" si="21"/>
        <v>6603.3099999999995</v>
      </c>
      <c r="M117" s="6">
        <f t="shared" si="19"/>
        <v>39619.86</v>
      </c>
      <c r="N117" s="40">
        <f t="shared" si="22"/>
        <v>78563.1</v>
      </c>
      <c r="O117" s="33"/>
      <c r="P117" s="5">
        <f t="shared" si="26"/>
        <v>78563.1</v>
      </c>
      <c r="Q117" s="43">
        <f t="shared" si="20"/>
        <v>0</v>
      </c>
      <c r="R117" s="57" t="s">
        <v>374</v>
      </c>
      <c r="S117" s="95">
        <f t="shared" si="24"/>
        <v>78563.1</v>
      </c>
      <c r="T117" s="7">
        <f t="shared" si="32"/>
        <v>0</v>
      </c>
      <c r="U117" s="1">
        <v>0</v>
      </c>
      <c r="V117" s="1">
        <v>6646.31</v>
      </c>
      <c r="W117" s="61">
        <v>0</v>
      </c>
      <c r="X117" s="2">
        <v>79755.76</v>
      </c>
      <c r="Y117" s="1">
        <v>0</v>
      </c>
      <c r="Z117" s="1">
        <v>1689.88</v>
      </c>
      <c r="AA117" s="1">
        <v>0</v>
      </c>
      <c r="AB117" s="1">
        <v>1689.88</v>
      </c>
      <c r="AC117" s="1">
        <v>0</v>
      </c>
      <c r="AD117" s="1">
        <v>6284.68</v>
      </c>
      <c r="AE117" s="1">
        <v>0</v>
      </c>
      <c r="AF117" s="1">
        <v>4949.03</v>
      </c>
      <c r="AG117" s="1">
        <v>0</v>
      </c>
      <c r="AH117" s="1">
        <v>1689.88</v>
      </c>
      <c r="AI117" s="1">
        <v>0</v>
      </c>
      <c r="AJ117" s="1">
        <v>1689.88</v>
      </c>
      <c r="AK117" s="1">
        <v>0</v>
      </c>
      <c r="AL117" s="1">
        <v>1753.13</v>
      </c>
      <c r="AM117" s="3">
        <v>0</v>
      </c>
      <c r="AN117" s="3">
        <v>1753.13</v>
      </c>
      <c r="AO117" s="1">
        <v>0</v>
      </c>
      <c r="AP117" s="1">
        <v>12225.93</v>
      </c>
      <c r="AQ117" s="1">
        <v>0</v>
      </c>
      <c r="AR117" s="1">
        <v>19461.39</v>
      </c>
      <c r="AS117" s="1">
        <v>0</v>
      </c>
      <c r="AT117" s="1">
        <v>3091.36</v>
      </c>
      <c r="AU117" s="1">
        <v>0</v>
      </c>
      <c r="AV117" s="1">
        <v>1753.13</v>
      </c>
      <c r="AW117" s="7">
        <f t="shared" si="28"/>
        <v>0</v>
      </c>
      <c r="AX117" s="7">
        <f t="shared" si="29"/>
        <v>58031.3</v>
      </c>
      <c r="AY117" s="7">
        <f t="shared" si="30"/>
        <v>58031.3</v>
      </c>
      <c r="AZ117" s="7"/>
      <c r="BA117" s="7"/>
      <c r="BB117" s="7"/>
      <c r="BC117" s="102">
        <f t="shared" si="31"/>
        <v>20531.800000000003</v>
      </c>
      <c r="BD117" s="3"/>
      <c r="BE117" s="3"/>
      <c r="BF117" s="3">
        <v>49960.78</v>
      </c>
      <c r="BG117" s="128">
        <f t="shared" si="25"/>
        <v>-29428.979999999996</v>
      </c>
      <c r="BH117" s="128">
        <v>0</v>
      </c>
      <c r="BI117" s="3">
        <v>22201.47</v>
      </c>
      <c r="BJ117" s="3">
        <v>138744.16</v>
      </c>
      <c r="BK117" s="179">
        <v>0</v>
      </c>
      <c r="BL117" s="3"/>
      <c r="BM117" s="3"/>
      <c r="BN117" s="3"/>
      <c r="BO117" s="3">
        <v>773.18</v>
      </c>
      <c r="BP117" s="3">
        <v>153899.23</v>
      </c>
    </row>
    <row r="118" spans="1:68" ht="15.75">
      <c r="A118" s="3">
        <v>107</v>
      </c>
      <c r="B118" s="34" t="s">
        <v>298</v>
      </c>
      <c r="C118" s="46">
        <v>520</v>
      </c>
      <c r="D118" s="46">
        <v>0</v>
      </c>
      <c r="E118" s="3">
        <f t="shared" si="16"/>
        <v>520</v>
      </c>
      <c r="F118" s="53">
        <v>0</v>
      </c>
      <c r="G118" s="52">
        <v>2.11</v>
      </c>
      <c r="H118" s="149">
        <f t="shared" si="23"/>
        <v>2.11</v>
      </c>
      <c r="I118" s="7">
        <f t="shared" si="17"/>
        <v>1097.2</v>
      </c>
      <c r="J118" s="6">
        <f t="shared" si="18"/>
        <v>6583.200000000001</v>
      </c>
      <c r="K118" s="149">
        <v>2.21</v>
      </c>
      <c r="L118" s="7">
        <f t="shared" si="21"/>
        <v>1149.2</v>
      </c>
      <c r="M118" s="6">
        <f t="shared" si="19"/>
        <v>6895.200000000001</v>
      </c>
      <c r="N118" s="40">
        <f t="shared" si="22"/>
        <v>13478.400000000001</v>
      </c>
      <c r="O118" s="36"/>
      <c r="P118" s="5">
        <f t="shared" si="26"/>
        <v>13478.400000000001</v>
      </c>
      <c r="Q118" s="43">
        <f t="shared" si="20"/>
        <v>0</v>
      </c>
      <c r="R118" s="55" t="s">
        <v>378</v>
      </c>
      <c r="S118" s="95">
        <f t="shared" si="24"/>
        <v>13478.400000000001</v>
      </c>
      <c r="T118" s="7">
        <f t="shared" si="32"/>
        <v>0</v>
      </c>
      <c r="U118" s="1">
        <v>0</v>
      </c>
      <c r="V118" s="1">
        <v>1123.2</v>
      </c>
      <c r="W118" s="61">
        <v>0</v>
      </c>
      <c r="X118" s="2">
        <v>13478.4</v>
      </c>
      <c r="Y118" s="1">
        <v>0</v>
      </c>
      <c r="Z118" s="119">
        <v>1097.2</v>
      </c>
      <c r="AA118" s="1">
        <v>0</v>
      </c>
      <c r="AB118" s="1">
        <v>1097.2</v>
      </c>
      <c r="AC118" s="1">
        <v>0</v>
      </c>
      <c r="AD118" s="1">
        <v>1097.2</v>
      </c>
      <c r="AE118" s="119">
        <v>0</v>
      </c>
      <c r="AF118" s="1">
        <v>1097.2</v>
      </c>
      <c r="AG118" s="1">
        <v>0</v>
      </c>
      <c r="AH118" s="1">
        <v>1097.2</v>
      </c>
      <c r="AI118" s="1">
        <v>0</v>
      </c>
      <c r="AJ118" s="1">
        <v>1097.2</v>
      </c>
      <c r="AK118" s="1">
        <v>0</v>
      </c>
      <c r="AL118" s="1">
        <v>1149.2</v>
      </c>
      <c r="AM118" s="3">
        <v>0</v>
      </c>
      <c r="AN118" s="3">
        <v>1149.2</v>
      </c>
      <c r="AO118" s="1">
        <v>0</v>
      </c>
      <c r="AP118" s="1">
        <v>1149.2</v>
      </c>
      <c r="AQ118" s="1">
        <v>0</v>
      </c>
      <c r="AR118" s="1">
        <v>1149.2</v>
      </c>
      <c r="AS118" s="1">
        <v>0</v>
      </c>
      <c r="AT118" s="1">
        <v>1149.2</v>
      </c>
      <c r="AU118" s="1">
        <v>0</v>
      </c>
      <c r="AV118" s="1">
        <v>1149.2</v>
      </c>
      <c r="AW118" s="7">
        <f t="shared" si="28"/>
        <v>0</v>
      </c>
      <c r="AX118" s="7">
        <f t="shared" si="29"/>
        <v>13478.400000000003</v>
      </c>
      <c r="AY118" s="7">
        <f t="shared" si="30"/>
        <v>13478.400000000003</v>
      </c>
      <c r="AZ118" s="7"/>
      <c r="BA118" s="7"/>
      <c r="BB118" s="7"/>
      <c r="BC118" s="102">
        <f t="shared" si="31"/>
        <v>-1.8189894035458565E-12</v>
      </c>
      <c r="BD118" s="3"/>
      <c r="BE118" s="3"/>
      <c r="BF118" s="3">
        <v>75808.19</v>
      </c>
      <c r="BG118" s="128">
        <f t="shared" si="25"/>
        <v>-75808.19</v>
      </c>
      <c r="BH118" s="128">
        <v>0</v>
      </c>
      <c r="BI118" s="3">
        <v>40898.36</v>
      </c>
      <c r="BJ118" s="3">
        <v>170058.69</v>
      </c>
      <c r="BK118" s="179">
        <v>0</v>
      </c>
      <c r="BL118" s="3"/>
      <c r="BM118" s="3"/>
      <c r="BN118" s="3"/>
      <c r="BO118" s="180">
        <v>1424.3</v>
      </c>
      <c r="BP118" s="3">
        <v>174650.86</v>
      </c>
    </row>
    <row r="119" spans="1:68" ht="15.75">
      <c r="A119" s="3">
        <v>108</v>
      </c>
      <c r="B119" s="32" t="s">
        <v>89</v>
      </c>
      <c r="C119" s="46">
        <v>783.4</v>
      </c>
      <c r="D119" s="46">
        <v>0</v>
      </c>
      <c r="E119" s="3">
        <f t="shared" si="16"/>
        <v>783.4</v>
      </c>
      <c r="F119" s="52">
        <v>3.32</v>
      </c>
      <c r="G119" s="52">
        <v>2.82</v>
      </c>
      <c r="H119" s="41">
        <f t="shared" si="23"/>
        <v>6.14</v>
      </c>
      <c r="I119" s="7">
        <f t="shared" si="17"/>
        <v>4810.076</v>
      </c>
      <c r="J119" s="6">
        <f t="shared" si="18"/>
        <v>28860.456</v>
      </c>
      <c r="K119" s="41">
        <v>7.24</v>
      </c>
      <c r="L119" s="7">
        <f t="shared" si="21"/>
        <v>5671.816</v>
      </c>
      <c r="M119" s="6">
        <f t="shared" si="19"/>
        <v>34030.896</v>
      </c>
      <c r="N119" s="40">
        <f t="shared" si="22"/>
        <v>62891.352</v>
      </c>
      <c r="O119" s="33"/>
      <c r="P119" s="5">
        <f t="shared" si="26"/>
        <v>62891.352</v>
      </c>
      <c r="Q119" s="43">
        <f t="shared" si="20"/>
        <v>0</v>
      </c>
      <c r="R119" s="55" t="s">
        <v>378</v>
      </c>
      <c r="S119" s="95">
        <f t="shared" si="24"/>
        <v>62891.352</v>
      </c>
      <c r="T119" s="7">
        <f t="shared" si="32"/>
        <v>0</v>
      </c>
      <c r="U119" s="1">
        <v>0</v>
      </c>
      <c r="V119" s="1">
        <v>4925.52</v>
      </c>
      <c r="W119" s="61">
        <v>0</v>
      </c>
      <c r="X119" s="2">
        <v>59106.21</v>
      </c>
      <c r="Y119" s="1">
        <v>0</v>
      </c>
      <c r="Z119" s="1">
        <v>3100.97</v>
      </c>
      <c r="AA119" s="1">
        <v>0</v>
      </c>
      <c r="AB119" s="1">
        <v>1830.62</v>
      </c>
      <c r="AC119" s="1">
        <v>0</v>
      </c>
      <c r="AD119" s="1">
        <v>1830.62</v>
      </c>
      <c r="AE119" s="1">
        <v>0</v>
      </c>
      <c r="AF119" s="1">
        <v>11651.14</v>
      </c>
      <c r="AG119" s="1">
        <v>0</v>
      </c>
      <c r="AH119" s="1">
        <v>2483.6</v>
      </c>
      <c r="AI119" s="1">
        <v>0</v>
      </c>
      <c r="AJ119" s="1">
        <v>1830.62</v>
      </c>
      <c r="AK119" s="1">
        <v>0</v>
      </c>
      <c r="AL119" s="1">
        <v>1908.96</v>
      </c>
      <c r="AM119" s="3">
        <v>0</v>
      </c>
      <c r="AN119" s="3">
        <v>3511.69</v>
      </c>
      <c r="AO119" s="1">
        <v>0</v>
      </c>
      <c r="AP119" s="1">
        <v>1908.96</v>
      </c>
      <c r="AQ119" s="1">
        <v>0</v>
      </c>
      <c r="AR119" s="1">
        <v>2869.37</v>
      </c>
      <c r="AS119" s="1">
        <v>0</v>
      </c>
      <c r="AT119" s="1">
        <v>1908.96</v>
      </c>
      <c r="AU119" s="1">
        <v>0</v>
      </c>
      <c r="AV119" s="1">
        <v>1908.96</v>
      </c>
      <c r="AW119" s="7">
        <f t="shared" si="28"/>
        <v>0</v>
      </c>
      <c r="AX119" s="7">
        <f t="shared" si="29"/>
        <v>36744.469999999994</v>
      </c>
      <c r="AY119" s="7">
        <f t="shared" si="30"/>
        <v>36744.469999999994</v>
      </c>
      <c r="AZ119" s="7"/>
      <c r="BA119" s="7"/>
      <c r="BB119" s="7"/>
      <c r="BC119" s="102">
        <f t="shared" si="31"/>
        <v>26146.882000000005</v>
      </c>
      <c r="BD119" s="3"/>
      <c r="BE119" s="3"/>
      <c r="BF119" s="3">
        <v>79848.86</v>
      </c>
      <c r="BG119" s="128">
        <f t="shared" si="25"/>
        <v>-53701.977999999996</v>
      </c>
      <c r="BH119" s="128">
        <v>0</v>
      </c>
      <c r="BI119" s="3">
        <v>14151.26</v>
      </c>
      <c r="BJ119" s="3">
        <v>252032.14</v>
      </c>
      <c r="BK119" s="179">
        <v>0</v>
      </c>
      <c r="BL119" s="3"/>
      <c r="BM119" s="3"/>
      <c r="BN119" s="3"/>
      <c r="BO119" s="3">
        <v>492.82</v>
      </c>
      <c r="BP119" s="3">
        <v>282564.86</v>
      </c>
    </row>
    <row r="120" spans="1:68" ht="15.75">
      <c r="A120" s="3">
        <v>109</v>
      </c>
      <c r="B120" s="32" t="s">
        <v>90</v>
      </c>
      <c r="C120" s="46">
        <v>721.2</v>
      </c>
      <c r="D120" s="46">
        <v>72.3</v>
      </c>
      <c r="E120" s="3">
        <f t="shared" si="16"/>
        <v>793.5</v>
      </c>
      <c r="F120" s="52">
        <v>3.32</v>
      </c>
      <c r="G120" s="52">
        <v>7.98</v>
      </c>
      <c r="H120" s="41">
        <f t="shared" si="23"/>
        <v>11.3</v>
      </c>
      <c r="I120" s="7">
        <f t="shared" si="17"/>
        <v>8966.550000000001</v>
      </c>
      <c r="J120" s="6">
        <f t="shared" si="18"/>
        <v>53799.3</v>
      </c>
      <c r="K120" s="41">
        <v>11.16</v>
      </c>
      <c r="L120" s="7">
        <f t="shared" si="21"/>
        <v>8855.460000000001</v>
      </c>
      <c r="M120" s="6">
        <f t="shared" si="19"/>
        <v>53132.76000000001</v>
      </c>
      <c r="N120" s="40">
        <f t="shared" si="22"/>
        <v>106932.06000000001</v>
      </c>
      <c r="O120" s="33">
        <v>0</v>
      </c>
      <c r="P120" s="5">
        <f t="shared" si="26"/>
        <v>106932.06000000001</v>
      </c>
      <c r="Q120" s="43">
        <f t="shared" si="20"/>
        <v>0</v>
      </c>
      <c r="R120" s="57" t="s">
        <v>374</v>
      </c>
      <c r="S120" s="95">
        <f t="shared" si="24"/>
        <v>106932.06000000001</v>
      </c>
      <c r="T120" s="7">
        <f t="shared" si="32"/>
        <v>0</v>
      </c>
      <c r="U120" s="1">
        <v>0</v>
      </c>
      <c r="V120" s="1">
        <v>9181.75</v>
      </c>
      <c r="W120" s="61">
        <v>0</v>
      </c>
      <c r="X120" s="2">
        <v>110180.97</v>
      </c>
      <c r="Y120" s="1">
        <v>0</v>
      </c>
      <c r="Z120" s="119">
        <v>2301.75</v>
      </c>
      <c r="AA120" s="1">
        <v>0</v>
      </c>
      <c r="AB120" s="1">
        <v>1674.29</v>
      </c>
      <c r="AC120" s="1">
        <v>0</v>
      </c>
      <c r="AD120" s="1">
        <v>39840.23</v>
      </c>
      <c r="AE120" s="119">
        <v>0</v>
      </c>
      <c r="AF120" s="1">
        <v>4966.67</v>
      </c>
      <c r="AG120" s="1">
        <v>0</v>
      </c>
      <c r="AH120" s="1">
        <v>1674.29</v>
      </c>
      <c r="AI120" s="1">
        <v>0</v>
      </c>
      <c r="AJ120" s="1">
        <v>1674.29</v>
      </c>
      <c r="AK120" s="1">
        <v>0</v>
      </c>
      <c r="AL120" s="1">
        <v>2448.43</v>
      </c>
      <c r="AM120" s="3">
        <v>0</v>
      </c>
      <c r="AN120" s="3">
        <v>1753.64</v>
      </c>
      <c r="AO120" s="1">
        <v>0</v>
      </c>
      <c r="AP120" s="1">
        <v>1753.64</v>
      </c>
      <c r="AQ120" s="1">
        <v>0</v>
      </c>
      <c r="AR120" s="1">
        <v>6101.03</v>
      </c>
      <c r="AS120" s="1">
        <v>0</v>
      </c>
      <c r="AT120" s="1">
        <v>13244.09</v>
      </c>
      <c r="AU120" s="1">
        <v>0</v>
      </c>
      <c r="AV120" s="1">
        <v>1753.64</v>
      </c>
      <c r="AW120" s="7">
        <f t="shared" si="28"/>
        <v>0</v>
      </c>
      <c r="AX120" s="7">
        <f t="shared" si="29"/>
        <v>79185.99</v>
      </c>
      <c r="AY120" s="7">
        <f t="shared" si="30"/>
        <v>79185.99</v>
      </c>
      <c r="AZ120" s="7"/>
      <c r="BA120" s="7"/>
      <c r="BB120" s="7"/>
      <c r="BC120" s="102">
        <f t="shared" si="31"/>
        <v>27746.070000000007</v>
      </c>
      <c r="BD120" s="3"/>
      <c r="BE120" s="3"/>
      <c r="BF120" s="3">
        <v>18.13</v>
      </c>
      <c r="BG120" s="128">
        <f t="shared" si="25"/>
        <v>27727.940000000006</v>
      </c>
      <c r="BH120" s="128">
        <v>0</v>
      </c>
      <c r="BI120" s="3">
        <v>31462.49</v>
      </c>
      <c r="BJ120" s="3">
        <v>13133.21</v>
      </c>
      <c r="BK120" s="179">
        <v>0</v>
      </c>
      <c r="BL120" s="3"/>
      <c r="BM120" s="3"/>
      <c r="BN120" s="3"/>
      <c r="BO120" s="180">
        <v>1095.7</v>
      </c>
      <c r="BP120" s="3">
        <v>14855.57</v>
      </c>
    </row>
    <row r="121" spans="1:68" ht="15.75">
      <c r="A121" s="3">
        <v>110</v>
      </c>
      <c r="B121" s="32" t="s">
        <v>91</v>
      </c>
      <c r="C121" s="46">
        <v>782.5</v>
      </c>
      <c r="D121" s="46">
        <v>0</v>
      </c>
      <c r="E121" s="3">
        <f t="shared" si="16"/>
        <v>782.5</v>
      </c>
      <c r="F121" s="52">
        <v>3.32</v>
      </c>
      <c r="G121" s="52">
        <v>3.89</v>
      </c>
      <c r="H121" s="41">
        <f t="shared" si="23"/>
        <v>7.21</v>
      </c>
      <c r="I121" s="7">
        <f t="shared" si="17"/>
        <v>5641.825</v>
      </c>
      <c r="J121" s="6">
        <f t="shared" si="18"/>
        <v>33850.95</v>
      </c>
      <c r="K121" s="41">
        <v>7.89</v>
      </c>
      <c r="L121" s="7">
        <f t="shared" si="21"/>
        <v>6173.925</v>
      </c>
      <c r="M121" s="6">
        <f t="shared" si="19"/>
        <v>37043.55</v>
      </c>
      <c r="N121" s="40">
        <f t="shared" si="22"/>
        <v>70894.5</v>
      </c>
      <c r="O121" s="33">
        <v>-20737.66</v>
      </c>
      <c r="P121" s="5">
        <f t="shared" si="26"/>
        <v>50156.84</v>
      </c>
      <c r="Q121" s="43">
        <f t="shared" si="20"/>
        <v>-0.2925143699440718</v>
      </c>
      <c r="R121" s="55" t="s">
        <v>378</v>
      </c>
      <c r="S121" s="95">
        <f t="shared" si="24"/>
        <v>50156.84</v>
      </c>
      <c r="T121" s="7">
        <f t="shared" si="32"/>
        <v>0</v>
      </c>
      <c r="U121" s="1">
        <v>0</v>
      </c>
      <c r="V121" s="1">
        <v>4049.09</v>
      </c>
      <c r="W121" s="61">
        <v>0</v>
      </c>
      <c r="X121" s="2">
        <v>48589.09</v>
      </c>
      <c r="Y121" s="1">
        <v>0</v>
      </c>
      <c r="Z121" s="1">
        <v>1651.08</v>
      </c>
      <c r="AA121" s="1">
        <v>0</v>
      </c>
      <c r="AB121" s="1">
        <v>1651.08</v>
      </c>
      <c r="AC121" s="1">
        <v>0</v>
      </c>
      <c r="AD121" s="1">
        <v>2720.28</v>
      </c>
      <c r="AE121" s="1">
        <v>0</v>
      </c>
      <c r="AF121" s="1">
        <v>1651.08</v>
      </c>
      <c r="AG121" s="1">
        <v>0</v>
      </c>
      <c r="AH121" s="1">
        <v>2762.02</v>
      </c>
      <c r="AI121" s="1">
        <v>0</v>
      </c>
      <c r="AJ121" s="1">
        <v>1651.08</v>
      </c>
      <c r="AK121" s="1">
        <v>0</v>
      </c>
      <c r="AL121" s="1">
        <v>2297.89</v>
      </c>
      <c r="AM121" s="3">
        <v>0</v>
      </c>
      <c r="AN121" s="3">
        <v>1729.33</v>
      </c>
      <c r="AO121" s="1">
        <v>0</v>
      </c>
      <c r="AP121" s="1">
        <v>1729.33</v>
      </c>
      <c r="AQ121" s="1">
        <v>0</v>
      </c>
      <c r="AR121" s="1">
        <v>29045.4</v>
      </c>
      <c r="AS121" s="1">
        <v>0</v>
      </c>
      <c r="AT121" s="1">
        <v>1729.33</v>
      </c>
      <c r="AU121" s="1">
        <v>0</v>
      </c>
      <c r="AV121" s="1">
        <v>1729.33</v>
      </c>
      <c r="AW121" s="7">
        <f t="shared" si="28"/>
        <v>0</v>
      </c>
      <c r="AX121" s="7">
        <f t="shared" si="29"/>
        <v>50347.23</v>
      </c>
      <c r="AY121" s="7">
        <f t="shared" si="30"/>
        <v>50347.23</v>
      </c>
      <c r="AZ121" s="7"/>
      <c r="BA121" s="7"/>
      <c r="BB121" s="7"/>
      <c r="BC121" s="102">
        <f t="shared" si="31"/>
        <v>-190.3900000000067</v>
      </c>
      <c r="BD121" s="3"/>
      <c r="BE121" s="3"/>
      <c r="BF121" s="3">
        <v>39597.65</v>
      </c>
      <c r="BG121" s="128">
        <f t="shared" si="25"/>
        <v>-39788.04000000001</v>
      </c>
      <c r="BH121" s="128">
        <v>0</v>
      </c>
      <c r="BI121" s="3">
        <v>-20737.66</v>
      </c>
      <c r="BJ121" s="3">
        <v>39792.55</v>
      </c>
      <c r="BK121" s="179">
        <v>0</v>
      </c>
      <c r="BL121" s="3"/>
      <c r="BM121" s="3"/>
      <c r="BN121" s="3"/>
      <c r="BO121" s="3">
        <v>0</v>
      </c>
      <c r="BP121" s="3">
        <v>34407.49</v>
      </c>
    </row>
    <row r="122" spans="1:68" ht="15.75">
      <c r="A122" s="3">
        <v>111</v>
      </c>
      <c r="B122" s="32" t="s">
        <v>92</v>
      </c>
      <c r="C122" s="46">
        <v>475.4</v>
      </c>
      <c r="D122" s="46">
        <v>0</v>
      </c>
      <c r="E122" s="3">
        <f t="shared" si="16"/>
        <v>475.4</v>
      </c>
      <c r="F122" s="52">
        <v>3.32</v>
      </c>
      <c r="G122" s="52">
        <v>7.98</v>
      </c>
      <c r="H122" s="41">
        <f t="shared" si="23"/>
        <v>11.3</v>
      </c>
      <c r="I122" s="7">
        <f t="shared" si="17"/>
        <v>5372.02</v>
      </c>
      <c r="J122" s="6">
        <f t="shared" si="18"/>
        <v>32232.120000000003</v>
      </c>
      <c r="K122" s="41">
        <v>11.16</v>
      </c>
      <c r="L122" s="7">
        <f t="shared" si="21"/>
        <v>5305.464</v>
      </c>
      <c r="M122" s="6">
        <f t="shared" si="19"/>
        <v>31832.784</v>
      </c>
      <c r="N122" s="40">
        <f t="shared" si="22"/>
        <v>64064.904</v>
      </c>
      <c r="O122" s="33">
        <v>-241171.02</v>
      </c>
      <c r="P122" s="6">
        <f t="shared" si="26"/>
        <v>-177106.11599999998</v>
      </c>
      <c r="Q122" s="43">
        <f t="shared" si="20"/>
        <v>-3.7644795346918802</v>
      </c>
      <c r="R122" s="55" t="s">
        <v>374</v>
      </c>
      <c r="S122" s="127">
        <v>12322.37</v>
      </c>
      <c r="T122" s="6">
        <f t="shared" si="32"/>
        <v>189428.48599999998</v>
      </c>
      <c r="U122" s="1">
        <v>0</v>
      </c>
      <c r="V122" s="1">
        <v>1026.86</v>
      </c>
      <c r="W122" s="62">
        <v>0</v>
      </c>
      <c r="X122" s="2">
        <v>12322.37</v>
      </c>
      <c r="Y122" s="1">
        <v>0</v>
      </c>
      <c r="Z122" s="1">
        <v>1630.55</v>
      </c>
      <c r="AA122" s="1">
        <v>0</v>
      </c>
      <c r="AB122" s="1">
        <v>1003.09</v>
      </c>
      <c r="AC122" s="1">
        <v>0</v>
      </c>
      <c r="AD122" s="1">
        <v>17065.97</v>
      </c>
      <c r="AE122" s="1">
        <v>0</v>
      </c>
      <c r="AF122" s="1">
        <v>3099.34</v>
      </c>
      <c r="AG122" s="1">
        <v>0</v>
      </c>
      <c r="AH122" s="1">
        <v>2350.03</v>
      </c>
      <c r="AI122" s="1">
        <v>0</v>
      </c>
      <c r="AJ122" s="1">
        <v>1003.09</v>
      </c>
      <c r="AK122" s="1">
        <v>0</v>
      </c>
      <c r="AL122" s="1">
        <v>1050.63</v>
      </c>
      <c r="AM122" s="3">
        <v>0</v>
      </c>
      <c r="AN122" s="3">
        <v>1050.63</v>
      </c>
      <c r="AO122" s="1">
        <v>0</v>
      </c>
      <c r="AP122" s="1">
        <v>7145.43</v>
      </c>
      <c r="AQ122" s="1">
        <v>0</v>
      </c>
      <c r="AR122" s="1">
        <v>2011.04</v>
      </c>
      <c r="AS122" s="1">
        <v>0</v>
      </c>
      <c r="AT122" s="1">
        <v>2879.74</v>
      </c>
      <c r="AU122" s="1">
        <v>0</v>
      </c>
      <c r="AV122" s="1">
        <v>1050.63</v>
      </c>
      <c r="AW122" s="7">
        <f t="shared" si="28"/>
        <v>0</v>
      </c>
      <c r="AX122" s="7">
        <f t="shared" si="29"/>
        <v>41340.17</v>
      </c>
      <c r="AY122" s="7">
        <f t="shared" si="30"/>
        <v>41340.17</v>
      </c>
      <c r="AZ122" s="7"/>
      <c r="BA122" s="7"/>
      <c r="BB122" s="7"/>
      <c r="BC122" s="102">
        <f t="shared" si="31"/>
        <v>-29017.799999999996</v>
      </c>
      <c r="BD122" s="3"/>
      <c r="BE122" s="3">
        <v>4128</v>
      </c>
      <c r="BF122" s="3">
        <v>7008.09</v>
      </c>
      <c r="BG122" s="128">
        <f t="shared" si="25"/>
        <v>-31897.889999999996</v>
      </c>
      <c r="BH122" s="128">
        <v>189428.49</v>
      </c>
      <c r="BI122" s="3">
        <v>-241171.02</v>
      </c>
      <c r="BJ122" s="3">
        <v>136810.29</v>
      </c>
      <c r="BK122" s="179">
        <v>5507</v>
      </c>
      <c r="BL122" s="3"/>
      <c r="BM122" s="3"/>
      <c r="BN122" s="3"/>
      <c r="BO122" s="3">
        <v>0</v>
      </c>
      <c r="BP122" s="3">
        <v>164872.55</v>
      </c>
    </row>
    <row r="123" spans="1:68" ht="15.75">
      <c r="A123" s="3">
        <v>112</v>
      </c>
      <c r="B123" s="32" t="s">
        <v>93</v>
      </c>
      <c r="C123" s="46">
        <v>455.1</v>
      </c>
      <c r="D123" s="46">
        <v>0</v>
      </c>
      <c r="E123" s="3">
        <f t="shared" si="16"/>
        <v>455.1</v>
      </c>
      <c r="F123" s="52">
        <v>3.32</v>
      </c>
      <c r="G123" s="52">
        <v>7.98</v>
      </c>
      <c r="H123" s="41">
        <f t="shared" si="23"/>
        <v>11.3</v>
      </c>
      <c r="I123" s="7">
        <f t="shared" si="17"/>
        <v>5142.630000000001</v>
      </c>
      <c r="J123" s="6">
        <f t="shared" si="18"/>
        <v>30855.780000000006</v>
      </c>
      <c r="K123" s="41">
        <v>7.87</v>
      </c>
      <c r="L123" s="7">
        <f t="shared" si="21"/>
        <v>3581.637</v>
      </c>
      <c r="M123" s="6">
        <f t="shared" si="19"/>
        <v>21489.822</v>
      </c>
      <c r="N123" s="40">
        <f t="shared" si="22"/>
        <v>52345.602000000006</v>
      </c>
      <c r="O123" s="33"/>
      <c r="P123" s="5">
        <f t="shared" si="26"/>
        <v>52345.602000000006</v>
      </c>
      <c r="Q123" s="43">
        <f t="shared" si="20"/>
        <v>0</v>
      </c>
      <c r="R123" s="55"/>
      <c r="S123" s="95">
        <f t="shared" si="24"/>
        <v>52345.602000000006</v>
      </c>
      <c r="T123" s="7">
        <f t="shared" si="32"/>
        <v>0</v>
      </c>
      <c r="U123" s="1">
        <v>0</v>
      </c>
      <c r="V123" s="1">
        <v>5266.05</v>
      </c>
      <c r="W123" s="61">
        <v>0</v>
      </c>
      <c r="X123" s="2">
        <v>63192.64</v>
      </c>
      <c r="Y123" s="1">
        <v>0</v>
      </c>
      <c r="Z123" s="1">
        <v>2173.14</v>
      </c>
      <c r="AA123" s="1">
        <v>0</v>
      </c>
      <c r="AB123" s="1">
        <v>960.26</v>
      </c>
      <c r="AC123" s="1">
        <v>0</v>
      </c>
      <c r="AD123" s="1">
        <v>2452.75</v>
      </c>
      <c r="AE123" s="1">
        <v>0</v>
      </c>
      <c r="AF123" s="1">
        <v>5650.37</v>
      </c>
      <c r="AG123" s="1">
        <v>0</v>
      </c>
      <c r="AH123" s="1">
        <v>960.26</v>
      </c>
      <c r="AI123" s="1">
        <v>0</v>
      </c>
      <c r="AJ123" s="1">
        <v>4236.39</v>
      </c>
      <c r="AK123" s="1">
        <v>0</v>
      </c>
      <c r="AL123" s="1">
        <v>8154.54</v>
      </c>
      <c r="AM123" s="3">
        <v>0</v>
      </c>
      <c r="AN123" s="3">
        <v>11324.38</v>
      </c>
      <c r="AO123" s="1">
        <v>0</v>
      </c>
      <c r="AP123" s="1">
        <v>1005.77</v>
      </c>
      <c r="AQ123" s="1">
        <v>0</v>
      </c>
      <c r="AR123" s="1">
        <v>1966.18</v>
      </c>
      <c r="AS123" s="1">
        <v>0</v>
      </c>
      <c r="AT123" s="1">
        <v>1083.24</v>
      </c>
      <c r="AU123" s="1">
        <v>0</v>
      </c>
      <c r="AV123" s="1">
        <v>1005.77</v>
      </c>
      <c r="AW123" s="7">
        <f t="shared" si="28"/>
        <v>0</v>
      </c>
      <c r="AX123" s="7">
        <f t="shared" si="29"/>
        <v>40973.049999999996</v>
      </c>
      <c r="AY123" s="7">
        <f t="shared" si="30"/>
        <v>40973.049999999996</v>
      </c>
      <c r="AZ123" s="7"/>
      <c r="BA123" s="7"/>
      <c r="BB123" s="7"/>
      <c r="BC123" s="102">
        <f t="shared" si="31"/>
        <v>11372.55200000001</v>
      </c>
      <c r="BD123" s="3"/>
      <c r="BE123" s="3"/>
      <c r="BF123" s="3">
        <v>8688.9</v>
      </c>
      <c r="BG123" s="128">
        <f t="shared" si="25"/>
        <v>2683.652000000011</v>
      </c>
      <c r="BH123" s="128">
        <v>0</v>
      </c>
      <c r="BI123" s="3">
        <v>6406.79</v>
      </c>
      <c r="BJ123" s="3">
        <v>9382.37</v>
      </c>
      <c r="BK123" s="179">
        <v>0</v>
      </c>
      <c r="BL123" s="3"/>
      <c r="BM123" s="3"/>
      <c r="BN123" s="3"/>
      <c r="BO123" s="3">
        <v>223.12</v>
      </c>
      <c r="BP123" s="3">
        <v>16907.43</v>
      </c>
    </row>
    <row r="124" spans="1:68" ht="15.75">
      <c r="A124" s="3">
        <v>113</v>
      </c>
      <c r="B124" s="32" t="s">
        <v>94</v>
      </c>
      <c r="C124" s="46">
        <v>478.8</v>
      </c>
      <c r="D124" s="46">
        <v>0</v>
      </c>
      <c r="E124" s="3">
        <f t="shared" si="16"/>
        <v>478.8</v>
      </c>
      <c r="F124" s="52">
        <v>3.32</v>
      </c>
      <c r="G124" s="52">
        <v>7.98</v>
      </c>
      <c r="H124" s="41">
        <f t="shared" si="23"/>
        <v>11.3</v>
      </c>
      <c r="I124" s="7">
        <f t="shared" si="17"/>
        <v>5410.4400000000005</v>
      </c>
      <c r="J124" s="6">
        <f t="shared" si="18"/>
        <v>32462.640000000003</v>
      </c>
      <c r="K124" s="41">
        <v>11.16</v>
      </c>
      <c r="L124" s="7">
        <f t="shared" si="21"/>
        <v>5343.408</v>
      </c>
      <c r="M124" s="6">
        <f t="shared" si="19"/>
        <v>32060.448000000004</v>
      </c>
      <c r="N124" s="40">
        <f t="shared" si="22"/>
        <v>64523.088</v>
      </c>
      <c r="O124" s="33">
        <v>0</v>
      </c>
      <c r="P124" s="5">
        <f t="shared" si="26"/>
        <v>64523.088</v>
      </c>
      <c r="Q124" s="43">
        <f t="shared" si="20"/>
        <v>0</v>
      </c>
      <c r="R124" s="57" t="s">
        <v>374</v>
      </c>
      <c r="S124" s="95">
        <f t="shared" si="24"/>
        <v>64523.088</v>
      </c>
      <c r="T124" s="7">
        <f t="shared" si="32"/>
        <v>0</v>
      </c>
      <c r="U124" s="1">
        <v>0</v>
      </c>
      <c r="V124" s="1">
        <v>5540.29</v>
      </c>
      <c r="W124" s="61">
        <v>0</v>
      </c>
      <c r="X124" s="2">
        <v>66483.49</v>
      </c>
      <c r="Y124" s="1">
        <v>0</v>
      </c>
      <c r="Z124" s="1">
        <v>1010.27</v>
      </c>
      <c r="AA124" s="1">
        <v>0</v>
      </c>
      <c r="AB124" s="1">
        <v>5907.34</v>
      </c>
      <c r="AC124" s="1">
        <v>0</v>
      </c>
      <c r="AD124" s="1">
        <v>21258.01</v>
      </c>
      <c r="AE124" s="1">
        <v>0</v>
      </c>
      <c r="AF124" s="1">
        <v>1010.27</v>
      </c>
      <c r="AG124" s="1">
        <v>0</v>
      </c>
      <c r="AH124" s="1">
        <v>1010.27</v>
      </c>
      <c r="AI124" s="1">
        <v>0</v>
      </c>
      <c r="AJ124" s="1">
        <v>7326.01</v>
      </c>
      <c r="AK124" s="1">
        <v>0</v>
      </c>
      <c r="AL124" s="1">
        <v>1374.78</v>
      </c>
      <c r="AM124" s="3">
        <v>0</v>
      </c>
      <c r="AN124" s="3">
        <v>1058.15</v>
      </c>
      <c r="AO124" s="1">
        <v>0</v>
      </c>
      <c r="AP124" s="1">
        <v>1058.15</v>
      </c>
      <c r="AQ124" s="1">
        <v>0</v>
      </c>
      <c r="AR124" s="1">
        <v>14550.15</v>
      </c>
      <c r="AS124" s="1">
        <v>0</v>
      </c>
      <c r="AT124" s="1">
        <v>2403.07</v>
      </c>
      <c r="AU124" s="1">
        <v>0</v>
      </c>
      <c r="AV124" s="1">
        <v>1058.15</v>
      </c>
      <c r="AW124" s="7">
        <f t="shared" si="28"/>
        <v>0</v>
      </c>
      <c r="AX124" s="7">
        <f t="shared" si="29"/>
        <v>59024.62</v>
      </c>
      <c r="AY124" s="7">
        <f t="shared" si="30"/>
        <v>59024.62</v>
      </c>
      <c r="AZ124" s="7"/>
      <c r="BA124" s="7"/>
      <c r="BB124" s="7"/>
      <c r="BC124" s="102">
        <f t="shared" si="31"/>
        <v>5498.468000000001</v>
      </c>
      <c r="BD124" s="3"/>
      <c r="BE124" s="3"/>
      <c r="BF124" s="3">
        <v>18674.94</v>
      </c>
      <c r="BG124" s="128">
        <f t="shared" si="25"/>
        <v>-13176.471999999998</v>
      </c>
      <c r="BH124" s="128">
        <v>0</v>
      </c>
      <c r="BI124" s="3">
        <v>552.86</v>
      </c>
      <c r="BJ124" s="3">
        <v>61478.69</v>
      </c>
      <c r="BK124" s="179">
        <v>0</v>
      </c>
      <c r="BL124" s="3"/>
      <c r="BM124" s="3"/>
      <c r="BN124" s="3"/>
      <c r="BO124" s="3">
        <v>19.25</v>
      </c>
      <c r="BP124" s="3">
        <v>58063.28</v>
      </c>
    </row>
    <row r="125" spans="1:68" ht="15.75">
      <c r="A125" s="3">
        <v>114</v>
      </c>
      <c r="B125" s="32" t="s">
        <v>95</v>
      </c>
      <c r="C125" s="46">
        <v>784.3</v>
      </c>
      <c r="D125" s="46">
        <v>0</v>
      </c>
      <c r="E125" s="3">
        <f t="shared" si="16"/>
        <v>784.3</v>
      </c>
      <c r="F125" s="52">
        <v>3.32</v>
      </c>
      <c r="G125" s="52">
        <v>8.11</v>
      </c>
      <c r="H125" s="41">
        <f t="shared" si="23"/>
        <v>11.43</v>
      </c>
      <c r="I125" s="7">
        <f t="shared" si="17"/>
        <v>8964.548999999999</v>
      </c>
      <c r="J125" s="6">
        <f t="shared" si="18"/>
        <v>53787.293999999994</v>
      </c>
      <c r="K125" s="41">
        <v>11.19</v>
      </c>
      <c r="L125" s="7">
        <f t="shared" si="21"/>
        <v>8776.317</v>
      </c>
      <c r="M125" s="6">
        <f t="shared" si="19"/>
        <v>52657.901999999995</v>
      </c>
      <c r="N125" s="40">
        <f t="shared" si="22"/>
        <v>106445.196</v>
      </c>
      <c r="O125" s="33">
        <v>-2454.25</v>
      </c>
      <c r="P125" s="5">
        <f t="shared" si="26"/>
        <v>103990.946</v>
      </c>
      <c r="Q125" s="43">
        <f t="shared" si="20"/>
        <v>-0.023056465601322206</v>
      </c>
      <c r="R125" s="57" t="s">
        <v>374</v>
      </c>
      <c r="S125" s="95">
        <f t="shared" si="24"/>
        <v>103990.946</v>
      </c>
      <c r="T125" s="7">
        <f t="shared" si="32"/>
        <v>0</v>
      </c>
      <c r="U125" s="1">
        <v>0</v>
      </c>
      <c r="V125" s="1">
        <v>8975.18</v>
      </c>
      <c r="W125" s="61">
        <v>0</v>
      </c>
      <c r="X125" s="2">
        <v>107702.13</v>
      </c>
      <c r="Y125" s="1">
        <v>0</v>
      </c>
      <c r="Z125" s="1">
        <v>1654.87</v>
      </c>
      <c r="AA125" s="1">
        <v>0</v>
      </c>
      <c r="AB125" s="1">
        <v>1654.87</v>
      </c>
      <c r="AC125" s="1">
        <v>0</v>
      </c>
      <c r="AD125" s="1">
        <v>30561.48</v>
      </c>
      <c r="AE125" s="1">
        <v>0</v>
      </c>
      <c r="AF125" s="1">
        <v>1654.87</v>
      </c>
      <c r="AG125" s="1">
        <v>0</v>
      </c>
      <c r="AH125" s="1">
        <v>8583.75</v>
      </c>
      <c r="AI125" s="1">
        <v>0</v>
      </c>
      <c r="AJ125" s="1">
        <v>1654.87</v>
      </c>
      <c r="AK125" s="1">
        <v>0</v>
      </c>
      <c r="AL125" s="1">
        <v>17646.91</v>
      </c>
      <c r="AM125" s="3">
        <v>0</v>
      </c>
      <c r="AN125" s="3">
        <v>13697.56</v>
      </c>
      <c r="AO125" s="1">
        <v>0</v>
      </c>
      <c r="AP125" s="1">
        <v>1733.3</v>
      </c>
      <c r="AQ125" s="1">
        <v>0</v>
      </c>
      <c r="AR125" s="1">
        <v>2158.05</v>
      </c>
      <c r="AS125" s="1">
        <v>0</v>
      </c>
      <c r="AT125" s="1">
        <v>2411.63</v>
      </c>
      <c r="AU125" s="1">
        <v>0</v>
      </c>
      <c r="AV125" s="1">
        <v>1733.3</v>
      </c>
      <c r="AW125" s="7">
        <f t="shared" si="28"/>
        <v>0</v>
      </c>
      <c r="AX125" s="7">
        <f t="shared" si="29"/>
        <v>85145.46000000002</v>
      </c>
      <c r="AY125" s="7">
        <f t="shared" si="30"/>
        <v>85145.46000000002</v>
      </c>
      <c r="AZ125" s="7"/>
      <c r="BA125" s="7"/>
      <c r="BB125" s="7"/>
      <c r="BC125" s="102">
        <f t="shared" si="31"/>
        <v>18845.485999999975</v>
      </c>
      <c r="BD125" s="3"/>
      <c r="BE125" s="3"/>
      <c r="BF125" s="3">
        <v>7358.68</v>
      </c>
      <c r="BG125" s="128">
        <f t="shared" si="25"/>
        <v>11486.805999999975</v>
      </c>
      <c r="BH125" s="128">
        <v>0</v>
      </c>
      <c r="BI125" s="3">
        <v>-2454.25</v>
      </c>
      <c r="BJ125" s="3">
        <v>26969.24</v>
      </c>
      <c r="BK125" s="179">
        <v>0</v>
      </c>
      <c r="BL125" s="3"/>
      <c r="BM125" s="3"/>
      <c r="BN125" s="3"/>
      <c r="BO125" s="3">
        <v>0</v>
      </c>
      <c r="BP125" s="3">
        <v>35524.95</v>
      </c>
    </row>
    <row r="126" spans="1:68" ht="15.75">
      <c r="A126" s="3">
        <v>115</v>
      </c>
      <c r="B126" s="32" t="s">
        <v>375</v>
      </c>
      <c r="C126" s="51">
        <v>2152.5</v>
      </c>
      <c r="D126" s="51">
        <v>0</v>
      </c>
      <c r="E126" s="3">
        <f aca="true" t="shared" si="33" ref="E126:E131">C126+D126</f>
        <v>2152.5</v>
      </c>
      <c r="F126" s="52">
        <v>3.32</v>
      </c>
      <c r="G126" s="52">
        <v>7.58</v>
      </c>
      <c r="H126" s="41">
        <f t="shared" si="23"/>
        <v>10.9</v>
      </c>
      <c r="I126" s="7">
        <f aca="true" t="shared" si="34" ref="I126:I131">H126*E126</f>
        <v>23462.25</v>
      </c>
      <c r="J126" s="6">
        <f t="shared" si="18"/>
        <v>140773.5</v>
      </c>
      <c r="K126" s="41">
        <v>11.03</v>
      </c>
      <c r="L126" s="7">
        <f t="shared" si="21"/>
        <v>23742.074999999997</v>
      </c>
      <c r="M126" s="6">
        <f t="shared" si="19"/>
        <v>142452.44999999998</v>
      </c>
      <c r="N126" s="40">
        <f t="shared" si="22"/>
        <v>283225.94999999995</v>
      </c>
      <c r="O126" s="33">
        <v>-25593.95</v>
      </c>
      <c r="P126" s="5">
        <f t="shared" si="26"/>
        <v>257631.99999999994</v>
      </c>
      <c r="Q126" s="25"/>
      <c r="R126" s="55"/>
      <c r="S126" s="95">
        <f t="shared" si="24"/>
        <v>257631.99999999994</v>
      </c>
      <c r="T126" s="7">
        <f t="shared" si="32"/>
        <v>0</v>
      </c>
      <c r="U126" s="1">
        <v>0</v>
      </c>
      <c r="V126" s="1">
        <v>21892.51</v>
      </c>
      <c r="W126" s="61">
        <v>0</v>
      </c>
      <c r="X126" s="2">
        <v>262710.18</v>
      </c>
      <c r="Y126" s="1">
        <v>0</v>
      </c>
      <c r="Z126" s="1">
        <v>9162.27</v>
      </c>
      <c r="AA126" s="1">
        <v>0</v>
      </c>
      <c r="AB126" s="1">
        <v>27917.86</v>
      </c>
      <c r="AC126" s="1">
        <v>0</v>
      </c>
      <c r="AD126" s="1">
        <v>6641.47</v>
      </c>
      <c r="AE126" s="1">
        <v>0</v>
      </c>
      <c r="AF126" s="1">
        <v>6025.39</v>
      </c>
      <c r="AG126" s="1">
        <v>0</v>
      </c>
      <c r="AH126" s="1">
        <v>4719.43</v>
      </c>
      <c r="AI126" s="1">
        <v>0</v>
      </c>
      <c r="AJ126" s="1">
        <v>4719.43</v>
      </c>
      <c r="AK126" s="1">
        <v>0</v>
      </c>
      <c r="AL126" s="1">
        <v>7922.08</v>
      </c>
      <c r="AM126" s="3">
        <v>0</v>
      </c>
      <c r="AN126" s="3">
        <v>4934.68</v>
      </c>
      <c r="AO126" s="1">
        <v>0</v>
      </c>
      <c r="AP126" s="1">
        <v>4934.68</v>
      </c>
      <c r="AQ126" s="1">
        <v>0</v>
      </c>
      <c r="AR126" s="1">
        <v>7200.43</v>
      </c>
      <c r="AS126" s="1">
        <v>0</v>
      </c>
      <c r="AT126" s="1">
        <v>9775.15</v>
      </c>
      <c r="AU126" s="1">
        <v>0</v>
      </c>
      <c r="AV126" s="1">
        <v>6106.88</v>
      </c>
      <c r="AW126" s="7">
        <f t="shared" si="28"/>
        <v>0</v>
      </c>
      <c r="AX126" s="7">
        <f t="shared" si="29"/>
        <v>100059.75</v>
      </c>
      <c r="AY126" s="7">
        <f t="shared" si="30"/>
        <v>100059.75</v>
      </c>
      <c r="AZ126" s="7"/>
      <c r="BA126" s="7">
        <v>96608.68</v>
      </c>
      <c r="BB126" s="7"/>
      <c r="BC126" s="102">
        <f t="shared" si="31"/>
        <v>60963.56999999995</v>
      </c>
      <c r="BD126" s="3"/>
      <c r="BE126" s="3"/>
      <c r="BF126" s="3">
        <v>175895.72</v>
      </c>
      <c r="BG126" s="128">
        <f t="shared" si="25"/>
        <v>-114932.15000000005</v>
      </c>
      <c r="BH126" s="128">
        <v>0</v>
      </c>
      <c r="BI126" s="3">
        <v>-25593.95</v>
      </c>
      <c r="BJ126" s="3">
        <v>627645.92</v>
      </c>
      <c r="BK126" s="179">
        <v>0</v>
      </c>
      <c r="BL126" s="3"/>
      <c r="BM126" s="3"/>
      <c r="BN126" s="3"/>
      <c r="BO126" s="3">
        <v>0</v>
      </c>
      <c r="BP126" s="3">
        <v>568283.88</v>
      </c>
    </row>
    <row r="127" spans="1:68" ht="15.75">
      <c r="A127" s="3">
        <v>116</v>
      </c>
      <c r="B127" s="12" t="s">
        <v>96</v>
      </c>
      <c r="C127" s="46">
        <v>371</v>
      </c>
      <c r="D127" s="46">
        <v>0</v>
      </c>
      <c r="E127" s="3">
        <f t="shared" si="33"/>
        <v>371</v>
      </c>
      <c r="F127" s="52">
        <v>3.32</v>
      </c>
      <c r="G127" s="52">
        <v>2.82</v>
      </c>
      <c r="H127" s="147">
        <f t="shared" si="23"/>
        <v>6.14</v>
      </c>
      <c r="I127" s="7">
        <f t="shared" si="34"/>
        <v>2277.94</v>
      </c>
      <c r="J127" s="6">
        <f>I127*6</f>
        <v>13667.64</v>
      </c>
      <c r="K127" s="147">
        <v>7.21</v>
      </c>
      <c r="L127" s="7">
        <f t="shared" si="21"/>
        <v>2674.91</v>
      </c>
      <c r="M127" s="6">
        <f>L127*6</f>
        <v>16049.46</v>
      </c>
      <c r="N127" s="40">
        <f t="shared" si="22"/>
        <v>29717.1</v>
      </c>
      <c r="O127" s="35">
        <v>-942.12</v>
      </c>
      <c r="P127" s="5">
        <f t="shared" si="26"/>
        <v>28774.98</v>
      </c>
      <c r="Q127" s="43">
        <f aca="true" t="shared" si="35" ref="Q127:Q135">O127/N127</f>
        <v>-0.031702958902450104</v>
      </c>
      <c r="R127" s="55" t="s">
        <v>378</v>
      </c>
      <c r="S127" s="95">
        <f t="shared" si="24"/>
        <v>28774.98</v>
      </c>
      <c r="T127" s="7">
        <f t="shared" si="32"/>
        <v>0</v>
      </c>
      <c r="U127" s="1">
        <v>0</v>
      </c>
      <c r="V127" s="1">
        <v>2254.1</v>
      </c>
      <c r="W127" s="61">
        <v>0</v>
      </c>
      <c r="X127" s="2">
        <v>27049.21</v>
      </c>
      <c r="Y127" s="1">
        <v>0</v>
      </c>
      <c r="Z127" s="1">
        <v>782.81</v>
      </c>
      <c r="AA127" s="1">
        <v>0</v>
      </c>
      <c r="AB127" s="1">
        <v>782.81</v>
      </c>
      <c r="AC127" s="1">
        <v>0</v>
      </c>
      <c r="AD127" s="1">
        <v>782.81</v>
      </c>
      <c r="AE127" s="1">
        <v>0</v>
      </c>
      <c r="AF127" s="1">
        <v>782.81</v>
      </c>
      <c r="AG127" s="1">
        <v>0</v>
      </c>
      <c r="AH127" s="1">
        <v>782.81</v>
      </c>
      <c r="AI127" s="1">
        <v>0</v>
      </c>
      <c r="AJ127" s="1">
        <v>782.81</v>
      </c>
      <c r="AK127" s="1">
        <v>0</v>
      </c>
      <c r="AL127" s="1">
        <v>849.59</v>
      </c>
      <c r="AM127" s="3">
        <v>0</v>
      </c>
      <c r="AN127" s="3">
        <v>1871.03</v>
      </c>
      <c r="AO127" s="1">
        <v>0</v>
      </c>
      <c r="AP127" s="1">
        <v>819.91</v>
      </c>
      <c r="AQ127" s="1">
        <v>0</v>
      </c>
      <c r="AR127" s="1">
        <v>1780.32</v>
      </c>
      <c r="AS127" s="1">
        <v>0</v>
      </c>
      <c r="AT127" s="1">
        <v>819.91</v>
      </c>
      <c r="AU127" s="1">
        <v>0</v>
      </c>
      <c r="AV127" s="1">
        <v>819.91</v>
      </c>
      <c r="AW127" s="7">
        <f t="shared" si="28"/>
        <v>0</v>
      </c>
      <c r="AX127" s="7">
        <f t="shared" si="29"/>
        <v>11657.529999999999</v>
      </c>
      <c r="AY127" s="7">
        <f t="shared" si="30"/>
        <v>11657.529999999999</v>
      </c>
      <c r="AZ127" s="7"/>
      <c r="BA127" s="7"/>
      <c r="BB127" s="7"/>
      <c r="BC127" s="102">
        <f t="shared" si="31"/>
        <v>17117.45</v>
      </c>
      <c r="BD127" s="3"/>
      <c r="BE127" s="3"/>
      <c r="BF127" s="3">
        <v>583.66</v>
      </c>
      <c r="BG127" s="128">
        <f t="shared" si="25"/>
        <v>16533.79</v>
      </c>
      <c r="BH127" s="128">
        <v>0</v>
      </c>
      <c r="BI127" s="3">
        <v>-942.12</v>
      </c>
      <c r="BJ127" s="3">
        <v>23177.36</v>
      </c>
      <c r="BK127" s="179">
        <v>0</v>
      </c>
      <c r="BL127" s="3"/>
      <c r="BM127" s="3"/>
      <c r="BN127" s="3"/>
      <c r="BO127" s="3">
        <v>0</v>
      </c>
      <c r="BP127" s="3">
        <v>27826.31</v>
      </c>
    </row>
    <row r="128" spans="1:68" ht="15.75">
      <c r="A128" s="3">
        <v>117</v>
      </c>
      <c r="B128" s="32" t="s">
        <v>97</v>
      </c>
      <c r="C128" s="46">
        <v>622.5</v>
      </c>
      <c r="D128" s="46">
        <v>0</v>
      </c>
      <c r="E128" s="3">
        <f t="shared" si="33"/>
        <v>622.5</v>
      </c>
      <c r="F128" s="52">
        <v>3.32</v>
      </c>
      <c r="G128" s="52">
        <v>7.26</v>
      </c>
      <c r="H128" s="41">
        <f t="shared" si="23"/>
        <v>10.58</v>
      </c>
      <c r="I128" s="7">
        <f t="shared" si="34"/>
        <v>6586.05</v>
      </c>
      <c r="J128" s="6">
        <f>I128*6</f>
        <v>39516.3</v>
      </c>
      <c r="K128" s="41">
        <v>10.88</v>
      </c>
      <c r="L128" s="7">
        <f t="shared" si="21"/>
        <v>6772.8</v>
      </c>
      <c r="M128" s="6">
        <f>L128*6</f>
        <v>40636.8</v>
      </c>
      <c r="N128" s="40">
        <f t="shared" si="22"/>
        <v>80153.1</v>
      </c>
      <c r="O128" s="33"/>
      <c r="P128" s="5">
        <f t="shared" si="26"/>
        <v>80153.1</v>
      </c>
      <c r="Q128" s="43">
        <f t="shared" si="35"/>
        <v>0</v>
      </c>
      <c r="R128" s="57" t="s">
        <v>374</v>
      </c>
      <c r="S128" s="95">
        <f t="shared" si="24"/>
        <v>80153.1</v>
      </c>
      <c r="T128" s="7">
        <f t="shared" si="32"/>
        <v>0</v>
      </c>
      <c r="U128" s="1">
        <v>0</v>
      </c>
      <c r="V128" s="1">
        <v>6744.12</v>
      </c>
      <c r="W128" s="61">
        <v>0</v>
      </c>
      <c r="X128" s="2">
        <v>80929.38</v>
      </c>
      <c r="Y128" s="1">
        <v>0</v>
      </c>
      <c r="Z128" s="119">
        <v>1668.78</v>
      </c>
      <c r="AA128" s="1">
        <v>0</v>
      </c>
      <c r="AB128" s="1">
        <v>2321.76</v>
      </c>
      <c r="AC128" s="1">
        <v>0</v>
      </c>
      <c r="AD128" s="1">
        <v>1668.78</v>
      </c>
      <c r="AE128" s="119">
        <v>0</v>
      </c>
      <c r="AF128" s="1">
        <v>1668.78</v>
      </c>
      <c r="AG128" s="1">
        <v>0</v>
      </c>
      <c r="AH128" s="1">
        <v>1668.78</v>
      </c>
      <c r="AI128" s="1">
        <v>0</v>
      </c>
      <c r="AJ128" s="1">
        <v>4087.57</v>
      </c>
      <c r="AK128" s="1">
        <v>0</v>
      </c>
      <c r="AL128" s="1">
        <v>7687.47</v>
      </c>
      <c r="AM128" s="3">
        <v>0</v>
      </c>
      <c r="AN128" s="3">
        <v>1780.83</v>
      </c>
      <c r="AO128" s="1">
        <v>0</v>
      </c>
      <c r="AP128" s="1">
        <v>1731.03</v>
      </c>
      <c r="AQ128" s="1">
        <v>0</v>
      </c>
      <c r="AR128" s="1">
        <v>2310.72</v>
      </c>
      <c r="AS128" s="1">
        <v>0</v>
      </c>
      <c r="AT128" s="1">
        <v>2409.36</v>
      </c>
      <c r="AU128" s="1">
        <v>0</v>
      </c>
      <c r="AV128" s="1">
        <v>15146.12</v>
      </c>
      <c r="AW128" s="7">
        <f t="shared" si="28"/>
        <v>0</v>
      </c>
      <c r="AX128" s="7">
        <f t="shared" si="29"/>
        <v>44149.98</v>
      </c>
      <c r="AY128" s="7">
        <f t="shared" si="30"/>
        <v>44149.98</v>
      </c>
      <c r="AZ128" s="7"/>
      <c r="BA128" s="7"/>
      <c r="BB128" s="7"/>
      <c r="BC128" s="102">
        <f t="shared" si="31"/>
        <v>36003.12</v>
      </c>
      <c r="BD128" s="3"/>
      <c r="BE128" s="3"/>
      <c r="BF128" s="3">
        <v>26498.25</v>
      </c>
      <c r="BG128" s="128">
        <f t="shared" si="25"/>
        <v>9504.870000000003</v>
      </c>
      <c r="BH128" s="128">
        <v>0</v>
      </c>
      <c r="BI128" s="3">
        <v>38455.89</v>
      </c>
      <c r="BJ128" s="3">
        <v>21904.67</v>
      </c>
      <c r="BK128" s="179">
        <v>0</v>
      </c>
      <c r="BL128" s="3"/>
      <c r="BM128" s="3"/>
      <c r="BN128" s="3"/>
      <c r="BO128" s="180">
        <v>1339.24</v>
      </c>
      <c r="BP128" s="3">
        <v>24867.22</v>
      </c>
    </row>
    <row r="129" spans="1:68" ht="15.75">
      <c r="A129" s="3">
        <v>118</v>
      </c>
      <c r="B129" s="98" t="s">
        <v>480</v>
      </c>
      <c r="C129" s="46">
        <v>344.2</v>
      </c>
      <c r="D129" s="46">
        <v>0</v>
      </c>
      <c r="E129" s="3">
        <f t="shared" si="33"/>
        <v>344.2</v>
      </c>
      <c r="F129" s="52">
        <v>3.32</v>
      </c>
      <c r="G129" s="52">
        <v>6.82</v>
      </c>
      <c r="H129" s="147">
        <f t="shared" si="23"/>
        <v>10.14</v>
      </c>
      <c r="I129" s="7">
        <f t="shared" si="34"/>
        <v>3490.188</v>
      </c>
      <c r="J129" s="6">
        <f>I129*6</f>
        <v>20941.128</v>
      </c>
      <c r="K129" s="147">
        <v>8.7</v>
      </c>
      <c r="L129" s="7">
        <f t="shared" si="21"/>
        <v>2994.5399999999995</v>
      </c>
      <c r="M129" s="6">
        <f>L129*3</f>
        <v>8983.619999999999</v>
      </c>
      <c r="N129" s="40">
        <f t="shared" si="22"/>
        <v>29924.748</v>
      </c>
      <c r="O129" s="35"/>
      <c r="P129" s="5">
        <f t="shared" si="26"/>
        <v>29924.748</v>
      </c>
      <c r="Q129" s="43">
        <f t="shared" si="35"/>
        <v>0</v>
      </c>
      <c r="R129" s="55"/>
      <c r="S129" s="95">
        <f t="shared" si="24"/>
        <v>29924.748</v>
      </c>
      <c r="T129" s="7">
        <f t="shared" si="32"/>
        <v>0</v>
      </c>
      <c r="U129" s="1">
        <v>0</v>
      </c>
      <c r="V129" s="1">
        <v>3573.95</v>
      </c>
      <c r="W129" s="61">
        <v>0</v>
      </c>
      <c r="X129" s="2">
        <v>42887.43</v>
      </c>
      <c r="Y129" s="1">
        <v>0</v>
      </c>
      <c r="Z129" s="119">
        <v>726.26</v>
      </c>
      <c r="AA129" s="1">
        <v>0</v>
      </c>
      <c r="AB129" s="1">
        <v>726.26</v>
      </c>
      <c r="AC129" s="1">
        <v>0</v>
      </c>
      <c r="AD129" s="1">
        <v>1795.46</v>
      </c>
      <c r="AE129" s="119">
        <v>0</v>
      </c>
      <c r="AF129" s="1">
        <v>726.26</v>
      </c>
      <c r="AG129" s="1">
        <v>0</v>
      </c>
      <c r="AH129" s="1">
        <v>726.26</v>
      </c>
      <c r="AI129" s="1">
        <v>0</v>
      </c>
      <c r="AJ129" s="1">
        <v>726.26</v>
      </c>
      <c r="AK129" s="1">
        <v>0</v>
      </c>
      <c r="AL129" s="1">
        <v>760.68</v>
      </c>
      <c r="AM129" s="3">
        <v>0</v>
      </c>
      <c r="AN129" s="3">
        <v>760.68</v>
      </c>
      <c r="AO129" s="1">
        <v>0</v>
      </c>
      <c r="AP129" s="1">
        <v>760.68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7">
        <f t="shared" si="28"/>
        <v>0</v>
      </c>
      <c r="AX129" s="7">
        <f t="shared" si="29"/>
        <v>7708.800000000001</v>
      </c>
      <c r="AY129" s="7">
        <f t="shared" si="30"/>
        <v>7708.800000000001</v>
      </c>
      <c r="AZ129" s="7"/>
      <c r="BA129" s="7"/>
      <c r="BB129" s="148">
        <v>22215.95</v>
      </c>
      <c r="BC129" s="102">
        <f>S129-AY129-AZ129-BA129-BB129</f>
        <v>-0.0020000000040454324</v>
      </c>
      <c r="BD129" s="3"/>
      <c r="BE129" s="3"/>
      <c r="BF129" s="3"/>
      <c r="BG129" s="128">
        <f t="shared" si="25"/>
        <v>-0.0020000000040454324</v>
      </c>
      <c r="BH129" s="128">
        <v>0</v>
      </c>
      <c r="BI129" s="3">
        <v>50640.04</v>
      </c>
      <c r="BJ129" s="3">
        <v>229486.77</v>
      </c>
      <c r="BK129" s="179">
        <v>0</v>
      </c>
      <c r="BL129" s="3"/>
      <c r="BM129" s="3"/>
      <c r="BN129" s="181">
        <v>37719.96</v>
      </c>
      <c r="BO129" s="180">
        <f>1763.56+11156.52</f>
        <v>12920.08</v>
      </c>
      <c r="BP129" s="3">
        <v>273134.99</v>
      </c>
    </row>
    <row r="130" spans="1:68" ht="15.75">
      <c r="A130" s="3">
        <v>119</v>
      </c>
      <c r="B130" s="12" t="s">
        <v>98</v>
      </c>
      <c r="C130" s="46">
        <v>522.6</v>
      </c>
      <c r="D130" s="46">
        <v>0</v>
      </c>
      <c r="E130" s="3">
        <f t="shared" si="33"/>
        <v>522.6</v>
      </c>
      <c r="F130" s="52">
        <v>3.32</v>
      </c>
      <c r="G130" s="52">
        <v>3.7</v>
      </c>
      <c r="H130" s="147">
        <f t="shared" si="23"/>
        <v>7.02</v>
      </c>
      <c r="I130" s="7">
        <f t="shared" si="34"/>
        <v>3668.652</v>
      </c>
      <c r="J130" s="6">
        <f>I130*6</f>
        <v>22011.912</v>
      </c>
      <c r="K130" s="147">
        <v>6.6</v>
      </c>
      <c r="L130" s="7">
        <f t="shared" si="21"/>
        <v>3449.16</v>
      </c>
      <c r="M130" s="6">
        <f>L130*6</f>
        <v>20694.96</v>
      </c>
      <c r="N130" s="40">
        <f t="shared" si="22"/>
        <v>42706.872</v>
      </c>
      <c r="O130" s="35">
        <v>-64230.32</v>
      </c>
      <c r="P130" s="6">
        <f t="shared" si="26"/>
        <v>-21523.447999999997</v>
      </c>
      <c r="Q130" s="43">
        <f t="shared" si="35"/>
        <v>-1.5039809049934632</v>
      </c>
      <c r="R130" s="55" t="s">
        <v>378</v>
      </c>
      <c r="S130" s="127">
        <v>13545.79</v>
      </c>
      <c r="T130" s="6">
        <f t="shared" si="32"/>
        <v>35069.238</v>
      </c>
      <c r="U130" s="1">
        <v>0</v>
      </c>
      <c r="V130" s="1">
        <v>1128.82</v>
      </c>
      <c r="W130" s="62">
        <v>0</v>
      </c>
      <c r="X130" s="2">
        <v>13545.79</v>
      </c>
      <c r="Y130" s="1">
        <v>0</v>
      </c>
      <c r="Z130" s="1">
        <v>1102.69</v>
      </c>
      <c r="AA130" s="1">
        <v>0</v>
      </c>
      <c r="AB130" s="1">
        <v>5032.85</v>
      </c>
      <c r="AC130" s="1">
        <v>0</v>
      </c>
      <c r="AD130" s="1">
        <v>4687.83</v>
      </c>
      <c r="AE130" s="1">
        <v>0</v>
      </c>
      <c r="AF130" s="1">
        <v>9435.77</v>
      </c>
      <c r="AG130" s="1">
        <v>0</v>
      </c>
      <c r="AH130" s="1">
        <v>44001.71</v>
      </c>
      <c r="AI130" s="1">
        <v>0</v>
      </c>
      <c r="AJ130" s="1">
        <v>22512.22</v>
      </c>
      <c r="AK130" s="1">
        <v>0</v>
      </c>
      <c r="AL130" s="1">
        <v>2508.85</v>
      </c>
      <c r="AM130" s="3">
        <v>0</v>
      </c>
      <c r="AN130" s="3">
        <v>1196.76</v>
      </c>
      <c r="AO130" s="1">
        <v>0</v>
      </c>
      <c r="AP130" s="1">
        <v>1154.95</v>
      </c>
      <c r="AQ130" s="1">
        <v>0</v>
      </c>
      <c r="AR130" s="1">
        <v>1657.17</v>
      </c>
      <c r="AS130" s="1">
        <v>0</v>
      </c>
      <c r="AT130" s="1">
        <v>3235.96</v>
      </c>
      <c r="AU130" s="1">
        <v>0</v>
      </c>
      <c r="AV130" s="1">
        <v>1154.95</v>
      </c>
      <c r="AW130" s="7">
        <f t="shared" si="28"/>
        <v>0</v>
      </c>
      <c r="AX130" s="7">
        <f t="shared" si="29"/>
        <v>97681.71</v>
      </c>
      <c r="AY130" s="7">
        <f t="shared" si="30"/>
        <v>97681.71</v>
      </c>
      <c r="AZ130" s="7"/>
      <c r="BA130" s="7"/>
      <c r="BB130" s="7"/>
      <c r="BC130" s="102">
        <f t="shared" si="31"/>
        <v>-84135.92000000001</v>
      </c>
      <c r="BD130" s="3"/>
      <c r="BE130" s="3"/>
      <c r="BF130" s="3">
        <v>10667.6</v>
      </c>
      <c r="BG130" s="128">
        <f t="shared" si="25"/>
        <v>-94803.52000000002</v>
      </c>
      <c r="BH130" s="128">
        <v>35069.24</v>
      </c>
      <c r="BI130" s="3">
        <v>-64230.32</v>
      </c>
      <c r="BJ130" s="3">
        <v>94484.23</v>
      </c>
      <c r="BK130" s="179">
        <v>0</v>
      </c>
      <c r="BL130" s="3"/>
      <c r="BM130" s="3"/>
      <c r="BN130" s="3"/>
      <c r="BO130" s="3">
        <v>0</v>
      </c>
      <c r="BP130" s="3">
        <v>119345.1</v>
      </c>
    </row>
    <row r="131" spans="1:68" ht="15.75">
      <c r="A131" s="3">
        <v>120</v>
      </c>
      <c r="B131" s="12" t="s">
        <v>99</v>
      </c>
      <c r="C131" s="46">
        <v>510.3</v>
      </c>
      <c r="D131" s="46">
        <v>0</v>
      </c>
      <c r="E131" s="3">
        <f t="shared" si="33"/>
        <v>510.3</v>
      </c>
      <c r="F131" s="52">
        <v>3.32</v>
      </c>
      <c r="G131" s="52">
        <v>6.82</v>
      </c>
      <c r="H131" s="147">
        <f t="shared" si="23"/>
        <v>10.14</v>
      </c>
      <c r="I131" s="7">
        <f t="shared" si="34"/>
        <v>5174.442</v>
      </c>
      <c r="J131" s="6">
        <f>I131*6</f>
        <v>31046.652000000002</v>
      </c>
      <c r="K131" s="147">
        <v>8.7</v>
      </c>
      <c r="L131" s="7">
        <f t="shared" si="21"/>
        <v>4439.61</v>
      </c>
      <c r="M131" s="6">
        <f>L131*6</f>
        <v>26637.659999999996</v>
      </c>
      <c r="N131" s="40">
        <f t="shared" si="22"/>
        <v>57684.312</v>
      </c>
      <c r="O131" s="35"/>
      <c r="P131" s="5">
        <f t="shared" si="26"/>
        <v>57684.312</v>
      </c>
      <c r="Q131" s="43">
        <f t="shared" si="35"/>
        <v>0</v>
      </c>
      <c r="R131" s="55"/>
      <c r="S131" s="95">
        <f t="shared" si="24"/>
        <v>57684.312</v>
      </c>
      <c r="T131" s="7">
        <f t="shared" si="32"/>
        <v>0</v>
      </c>
      <c r="U131" s="1">
        <v>0</v>
      </c>
      <c r="V131" s="1">
        <v>5298.63</v>
      </c>
      <c r="W131" s="61">
        <v>0</v>
      </c>
      <c r="X131" s="2">
        <v>63583.54</v>
      </c>
      <c r="Y131" s="1">
        <v>0</v>
      </c>
      <c r="Z131" s="1">
        <v>1076.73</v>
      </c>
      <c r="AA131" s="1">
        <v>0</v>
      </c>
      <c r="AB131" s="1">
        <v>6360.14</v>
      </c>
      <c r="AC131" s="1">
        <v>0</v>
      </c>
      <c r="AD131" s="1">
        <v>1076.73</v>
      </c>
      <c r="AE131" s="1">
        <v>0</v>
      </c>
      <c r="AF131" s="1">
        <v>1076.73</v>
      </c>
      <c r="AG131" s="1">
        <v>0</v>
      </c>
      <c r="AH131" s="1">
        <v>1807.18</v>
      </c>
      <c r="AI131" s="1">
        <v>0</v>
      </c>
      <c r="AJ131" s="1">
        <v>9647.64</v>
      </c>
      <c r="AK131" s="1">
        <v>0</v>
      </c>
      <c r="AL131" s="1">
        <v>1127.76</v>
      </c>
      <c r="AM131" s="3">
        <v>0</v>
      </c>
      <c r="AN131" s="3">
        <v>2577.4</v>
      </c>
      <c r="AO131" s="1">
        <v>0</v>
      </c>
      <c r="AP131" s="1">
        <v>1127.76</v>
      </c>
      <c r="AQ131" s="1">
        <v>0</v>
      </c>
      <c r="AR131" s="1">
        <v>5799.08</v>
      </c>
      <c r="AS131" s="1">
        <v>0</v>
      </c>
      <c r="AT131" s="1">
        <v>7734.71</v>
      </c>
      <c r="AU131" s="1">
        <v>0</v>
      </c>
      <c r="AV131" s="1">
        <v>1749.59</v>
      </c>
      <c r="AW131" s="7">
        <f t="shared" si="28"/>
        <v>0</v>
      </c>
      <c r="AX131" s="7">
        <f t="shared" si="29"/>
        <v>41161.45</v>
      </c>
      <c r="AY131" s="7">
        <f t="shared" si="30"/>
        <v>41161.45</v>
      </c>
      <c r="AZ131" s="7"/>
      <c r="BA131" s="7"/>
      <c r="BB131" s="7"/>
      <c r="BC131" s="102">
        <f t="shared" si="31"/>
        <v>16522.862</v>
      </c>
      <c r="BD131" s="3"/>
      <c r="BE131" s="3"/>
      <c r="BF131" s="3">
        <v>46197.94</v>
      </c>
      <c r="BG131" s="128">
        <f t="shared" si="25"/>
        <v>-29675.078</v>
      </c>
      <c r="BH131" s="128">
        <v>0</v>
      </c>
      <c r="BI131" s="3">
        <v>26859.48</v>
      </c>
      <c r="BJ131" s="3">
        <v>195827.52</v>
      </c>
      <c r="BK131" s="179">
        <v>0</v>
      </c>
      <c r="BL131" s="3"/>
      <c r="BM131" s="3"/>
      <c r="BN131" s="3"/>
      <c r="BO131" s="3">
        <v>935.39</v>
      </c>
      <c r="BP131" s="3">
        <v>229757.55</v>
      </c>
    </row>
    <row r="132" spans="1:68" ht="15.75">
      <c r="A132" s="3">
        <v>121</v>
      </c>
      <c r="B132" s="32" t="s">
        <v>100</v>
      </c>
      <c r="C132" s="46">
        <v>617.1</v>
      </c>
      <c r="D132" s="46">
        <v>0</v>
      </c>
      <c r="E132" s="3">
        <f aca="true" t="shared" si="36" ref="E132:E192">C132+D132</f>
        <v>617.1</v>
      </c>
      <c r="F132" s="52">
        <v>3.32</v>
      </c>
      <c r="G132" s="52">
        <v>2.82</v>
      </c>
      <c r="H132" s="41">
        <f t="shared" si="23"/>
        <v>6.14</v>
      </c>
      <c r="I132" s="7">
        <f aca="true" t="shared" si="37" ref="I132:I192">H132*E132</f>
        <v>3788.994</v>
      </c>
      <c r="J132" s="6">
        <f aca="true" t="shared" si="38" ref="J132:J193">I132*6</f>
        <v>22733.964</v>
      </c>
      <c r="K132" s="41">
        <v>7.24</v>
      </c>
      <c r="L132" s="7">
        <f t="shared" si="21"/>
        <v>4467.804</v>
      </c>
      <c r="M132" s="6">
        <f aca="true" t="shared" si="39" ref="M132:M193">L132*6</f>
        <v>26806.824</v>
      </c>
      <c r="N132" s="40">
        <f t="shared" si="22"/>
        <v>49540.788</v>
      </c>
      <c r="O132" s="33"/>
      <c r="P132" s="5">
        <f t="shared" si="26"/>
        <v>49540.788</v>
      </c>
      <c r="Q132" s="43">
        <f t="shared" si="35"/>
        <v>0</v>
      </c>
      <c r="R132" s="55" t="s">
        <v>378</v>
      </c>
      <c r="S132" s="95">
        <f t="shared" si="24"/>
        <v>49540.788</v>
      </c>
      <c r="T132" s="7">
        <f t="shared" si="32"/>
        <v>0</v>
      </c>
      <c r="U132" s="1">
        <v>0</v>
      </c>
      <c r="V132" s="1">
        <v>3879.93</v>
      </c>
      <c r="W132" s="61">
        <v>0</v>
      </c>
      <c r="X132" s="2">
        <v>46559.16</v>
      </c>
      <c r="Y132" s="1">
        <v>0</v>
      </c>
      <c r="Z132" s="1">
        <v>1657.38</v>
      </c>
      <c r="AA132" s="1">
        <v>0</v>
      </c>
      <c r="AB132" s="1">
        <v>1657.38</v>
      </c>
      <c r="AC132" s="1">
        <v>0</v>
      </c>
      <c r="AD132" s="1">
        <v>1657.38</v>
      </c>
      <c r="AE132" s="1">
        <v>0</v>
      </c>
      <c r="AF132" s="1">
        <v>4710.11</v>
      </c>
      <c r="AG132" s="1">
        <v>0</v>
      </c>
      <c r="AH132" s="1">
        <v>7542.52</v>
      </c>
      <c r="AI132" s="1">
        <v>0</v>
      </c>
      <c r="AJ132" s="1">
        <v>2200.31</v>
      </c>
      <c r="AK132" s="1">
        <v>0</v>
      </c>
      <c r="AL132" s="1">
        <v>6383.71</v>
      </c>
      <c r="AM132" s="3">
        <v>0</v>
      </c>
      <c r="AN132" s="3">
        <v>3061.36</v>
      </c>
      <c r="AO132" s="1">
        <v>0</v>
      </c>
      <c r="AP132" s="1">
        <v>2049.09</v>
      </c>
      <c r="AQ132" s="1">
        <v>0</v>
      </c>
      <c r="AR132" s="1">
        <v>2834.44</v>
      </c>
      <c r="AS132" s="1">
        <v>0</v>
      </c>
      <c r="AT132" s="1">
        <v>2533.47</v>
      </c>
      <c r="AU132" s="1">
        <v>0</v>
      </c>
      <c r="AV132" s="1">
        <v>13533.66</v>
      </c>
      <c r="AW132" s="7">
        <f t="shared" si="28"/>
        <v>0</v>
      </c>
      <c r="AX132" s="7">
        <f t="shared" si="29"/>
        <v>49820.81</v>
      </c>
      <c r="AY132" s="7">
        <f t="shared" si="30"/>
        <v>49820.81</v>
      </c>
      <c r="AZ132" s="7"/>
      <c r="BA132" s="7"/>
      <c r="BB132" s="7"/>
      <c r="BC132" s="102">
        <f t="shared" si="31"/>
        <v>-280.0219999999972</v>
      </c>
      <c r="BD132" s="3"/>
      <c r="BE132" s="3">
        <v>2408</v>
      </c>
      <c r="BF132" s="3">
        <v>-4311.56</v>
      </c>
      <c r="BG132" s="128">
        <f t="shared" si="25"/>
        <v>6439.538000000003</v>
      </c>
      <c r="BH132" s="128">
        <v>0</v>
      </c>
      <c r="BI132" s="3">
        <v>20242.01</v>
      </c>
      <c r="BJ132" s="3">
        <v>107398.31</v>
      </c>
      <c r="BK132" s="179">
        <v>12352.38</v>
      </c>
      <c r="BL132" s="3">
        <v>350</v>
      </c>
      <c r="BM132" s="3"/>
      <c r="BN132" s="3"/>
      <c r="BO132" s="3">
        <v>704.94</v>
      </c>
      <c r="BP132" s="3">
        <v>137071.87</v>
      </c>
    </row>
    <row r="133" spans="1:68" ht="15.75">
      <c r="A133" s="3">
        <v>122</v>
      </c>
      <c r="B133" s="32" t="s">
        <v>101</v>
      </c>
      <c r="C133" s="46">
        <v>391.6</v>
      </c>
      <c r="D133" s="46">
        <v>0</v>
      </c>
      <c r="E133" s="3">
        <f t="shared" si="36"/>
        <v>391.6</v>
      </c>
      <c r="F133" s="52">
        <v>3.32</v>
      </c>
      <c r="G133" s="52">
        <v>5.47</v>
      </c>
      <c r="H133" s="41">
        <f t="shared" si="23"/>
        <v>8.79</v>
      </c>
      <c r="I133" s="7">
        <f t="shared" si="37"/>
        <v>3442.1639999999998</v>
      </c>
      <c r="J133" s="6">
        <f t="shared" si="38"/>
        <v>20652.983999999997</v>
      </c>
      <c r="K133" s="41">
        <v>9.39</v>
      </c>
      <c r="L133" s="7">
        <f t="shared" si="21"/>
        <v>3677.1240000000003</v>
      </c>
      <c r="M133" s="6">
        <f t="shared" si="39"/>
        <v>22062.744000000002</v>
      </c>
      <c r="N133" s="40">
        <f t="shared" si="22"/>
        <v>42715.728</v>
      </c>
      <c r="O133" s="33">
        <v>-13328</v>
      </c>
      <c r="P133" s="5">
        <f t="shared" si="26"/>
        <v>29387.728000000003</v>
      </c>
      <c r="Q133" s="43">
        <f t="shared" si="35"/>
        <v>-0.3120162203486266</v>
      </c>
      <c r="R133" s="57" t="s">
        <v>374</v>
      </c>
      <c r="S133" s="95">
        <f t="shared" si="24"/>
        <v>29387.728000000003</v>
      </c>
      <c r="T133" s="7">
        <f t="shared" si="32"/>
        <v>0</v>
      </c>
      <c r="U133" s="1">
        <v>0</v>
      </c>
      <c r="V133" s="1">
        <v>2414.11</v>
      </c>
      <c r="W133" s="61">
        <v>0</v>
      </c>
      <c r="X133" s="2">
        <v>28969.31</v>
      </c>
      <c r="Y133" s="1">
        <v>0</v>
      </c>
      <c r="Z133" s="1">
        <v>1218.23</v>
      </c>
      <c r="AA133" s="1">
        <v>0</v>
      </c>
      <c r="AB133" s="1">
        <v>1003.93</v>
      </c>
      <c r="AC133" s="1">
        <v>0</v>
      </c>
      <c r="AD133" s="1">
        <v>2496.42</v>
      </c>
      <c r="AE133" s="1">
        <v>0</v>
      </c>
      <c r="AF133" s="1">
        <v>1003.93</v>
      </c>
      <c r="AG133" s="1">
        <v>0</v>
      </c>
      <c r="AH133" s="1">
        <v>3183.94</v>
      </c>
      <c r="AI133" s="1">
        <v>0</v>
      </c>
      <c r="AJ133" s="1">
        <v>1003.93</v>
      </c>
      <c r="AK133" s="1">
        <v>0</v>
      </c>
      <c r="AL133" s="1">
        <v>1043.09</v>
      </c>
      <c r="AM133" s="3">
        <v>0</v>
      </c>
      <c r="AN133" s="3">
        <v>1043.09</v>
      </c>
      <c r="AO133" s="1">
        <v>0</v>
      </c>
      <c r="AP133" s="1">
        <v>1120.56</v>
      </c>
      <c r="AQ133" s="1">
        <v>0</v>
      </c>
      <c r="AR133" s="1">
        <v>2080.97</v>
      </c>
      <c r="AS133" s="1">
        <v>0</v>
      </c>
      <c r="AT133" s="1">
        <v>1314.55</v>
      </c>
      <c r="AU133" s="1">
        <v>0</v>
      </c>
      <c r="AV133" s="1">
        <v>1198.03</v>
      </c>
      <c r="AW133" s="7">
        <f t="shared" si="28"/>
        <v>0</v>
      </c>
      <c r="AX133" s="7">
        <f t="shared" si="29"/>
        <v>17710.67</v>
      </c>
      <c r="AY133" s="7">
        <f t="shared" si="30"/>
        <v>17710.67</v>
      </c>
      <c r="AZ133" s="7"/>
      <c r="BA133" s="7"/>
      <c r="BB133" s="7"/>
      <c r="BC133" s="102">
        <f t="shared" si="31"/>
        <v>11677.058000000005</v>
      </c>
      <c r="BD133" s="3"/>
      <c r="BE133" s="3">
        <v>2408</v>
      </c>
      <c r="BF133" s="3">
        <v>17302.81</v>
      </c>
      <c r="BG133" s="128">
        <f t="shared" si="25"/>
        <v>-3217.7519999999968</v>
      </c>
      <c r="BH133" s="128">
        <v>0</v>
      </c>
      <c r="BI133" s="3">
        <v>-13328</v>
      </c>
      <c r="BJ133" s="3">
        <v>108435.55</v>
      </c>
      <c r="BK133" s="179">
        <v>6919.43</v>
      </c>
      <c r="BL133" s="3"/>
      <c r="BM133" s="3"/>
      <c r="BN133" s="3"/>
      <c r="BO133" s="3">
        <v>0</v>
      </c>
      <c r="BP133" s="3">
        <v>79492.02</v>
      </c>
    </row>
    <row r="134" spans="1:68" ht="15.75">
      <c r="A134" s="3">
        <v>123</v>
      </c>
      <c r="B134" s="32" t="s">
        <v>102</v>
      </c>
      <c r="C134" s="46">
        <v>372.1</v>
      </c>
      <c r="D134" s="46">
        <v>0</v>
      </c>
      <c r="E134" s="3">
        <f t="shared" si="36"/>
        <v>372.1</v>
      </c>
      <c r="F134" s="52">
        <v>3.32</v>
      </c>
      <c r="G134" s="52">
        <v>7.13</v>
      </c>
      <c r="H134" s="41">
        <f t="shared" si="23"/>
        <v>10.45</v>
      </c>
      <c r="I134" s="7">
        <f t="shared" si="37"/>
        <v>3888.445</v>
      </c>
      <c r="J134" s="6">
        <f t="shared" si="38"/>
        <v>23330.670000000002</v>
      </c>
      <c r="K134" s="41">
        <v>9.09</v>
      </c>
      <c r="L134" s="7">
        <f t="shared" si="21"/>
        <v>3382.389</v>
      </c>
      <c r="M134" s="6">
        <f t="shared" si="39"/>
        <v>20294.334000000003</v>
      </c>
      <c r="N134" s="40">
        <f t="shared" si="22"/>
        <v>43625.004</v>
      </c>
      <c r="O134" s="33">
        <v>-7229.18</v>
      </c>
      <c r="P134" s="5">
        <f t="shared" si="26"/>
        <v>36395.824</v>
      </c>
      <c r="Q134" s="43">
        <f t="shared" si="35"/>
        <v>-0.1657118472699739</v>
      </c>
      <c r="R134" s="55" t="s">
        <v>374</v>
      </c>
      <c r="S134" s="95">
        <f t="shared" si="24"/>
        <v>36395.824</v>
      </c>
      <c r="T134" s="7">
        <f t="shared" si="32"/>
        <v>0</v>
      </c>
      <c r="U134" s="1">
        <v>0</v>
      </c>
      <c r="V134" s="1">
        <v>3379.34</v>
      </c>
      <c r="W134" s="61">
        <v>0</v>
      </c>
      <c r="X134" s="2">
        <v>40552.03</v>
      </c>
      <c r="Y134" s="1">
        <v>0</v>
      </c>
      <c r="Z134" s="1">
        <v>1383.2</v>
      </c>
      <c r="AA134" s="1">
        <v>0</v>
      </c>
      <c r="AB134" s="1">
        <v>2490.76</v>
      </c>
      <c r="AC134" s="1">
        <v>0</v>
      </c>
      <c r="AD134" s="1">
        <v>962.78</v>
      </c>
      <c r="AE134" s="1">
        <v>0</v>
      </c>
      <c r="AF134" s="1">
        <v>14311.81</v>
      </c>
      <c r="AG134" s="1">
        <v>0</v>
      </c>
      <c r="AH134" s="1">
        <v>962.78</v>
      </c>
      <c r="AI134" s="1">
        <v>0</v>
      </c>
      <c r="AJ134" s="1">
        <v>962.78</v>
      </c>
      <c r="AK134" s="1">
        <v>0</v>
      </c>
      <c r="AL134" s="1">
        <v>999.99</v>
      </c>
      <c r="AM134" s="3">
        <v>0</v>
      </c>
      <c r="AN134" s="3">
        <v>1777.45</v>
      </c>
      <c r="AO134" s="1">
        <v>0</v>
      </c>
      <c r="AP134" s="1">
        <v>999.99</v>
      </c>
      <c r="AQ134" s="1">
        <v>0</v>
      </c>
      <c r="AR134" s="1">
        <v>22007.46</v>
      </c>
      <c r="AS134" s="1">
        <v>0</v>
      </c>
      <c r="AT134" s="1">
        <v>1678.32</v>
      </c>
      <c r="AU134" s="1">
        <v>0</v>
      </c>
      <c r="AV134" s="1">
        <v>999.99</v>
      </c>
      <c r="AW134" s="7">
        <f t="shared" si="28"/>
        <v>0</v>
      </c>
      <c r="AX134" s="7">
        <f t="shared" si="29"/>
        <v>49537.31</v>
      </c>
      <c r="AY134" s="7">
        <f t="shared" si="30"/>
        <v>49537.31</v>
      </c>
      <c r="AZ134" s="7"/>
      <c r="BA134" s="7"/>
      <c r="BB134" s="7"/>
      <c r="BC134" s="102">
        <f t="shared" si="31"/>
        <v>-13141.485999999997</v>
      </c>
      <c r="BD134" s="3"/>
      <c r="BE134" s="3"/>
      <c r="BF134" s="3">
        <v>8973.55</v>
      </c>
      <c r="BG134" s="128">
        <f t="shared" si="25"/>
        <v>-22115.035999999996</v>
      </c>
      <c r="BH134" s="128">
        <v>0</v>
      </c>
      <c r="BI134" s="3">
        <v>-7229.18</v>
      </c>
      <c r="BJ134" s="3">
        <v>57869.07</v>
      </c>
      <c r="BK134" s="179">
        <v>0</v>
      </c>
      <c r="BL134" s="3"/>
      <c r="BM134" s="3"/>
      <c r="BN134" s="3"/>
      <c r="BO134" s="3">
        <v>0</v>
      </c>
      <c r="BP134" s="3">
        <v>107030.88</v>
      </c>
    </row>
    <row r="135" spans="1:68" ht="15.75">
      <c r="A135" s="3">
        <v>124</v>
      </c>
      <c r="B135" s="32" t="s">
        <v>103</v>
      </c>
      <c r="C135" s="46">
        <v>399.6</v>
      </c>
      <c r="D135" s="46">
        <v>0</v>
      </c>
      <c r="E135" s="3">
        <f t="shared" si="36"/>
        <v>399.6</v>
      </c>
      <c r="F135" s="52">
        <v>3.32</v>
      </c>
      <c r="G135" s="52">
        <v>2.82</v>
      </c>
      <c r="H135" s="41">
        <f t="shared" si="23"/>
        <v>6.14</v>
      </c>
      <c r="I135" s="7">
        <f t="shared" si="37"/>
        <v>2453.544</v>
      </c>
      <c r="J135" s="6">
        <f t="shared" si="38"/>
        <v>14721.264</v>
      </c>
      <c r="K135" s="41">
        <v>7.24</v>
      </c>
      <c r="L135" s="7">
        <f t="shared" si="21"/>
        <v>2893.1040000000003</v>
      </c>
      <c r="M135" s="6">
        <f t="shared" si="39"/>
        <v>17358.624000000003</v>
      </c>
      <c r="N135" s="40">
        <f t="shared" si="22"/>
        <v>32079.888000000003</v>
      </c>
      <c r="O135" s="33"/>
      <c r="P135" s="5">
        <f t="shared" si="26"/>
        <v>32079.888000000003</v>
      </c>
      <c r="Q135" s="43">
        <f t="shared" si="35"/>
        <v>0</v>
      </c>
      <c r="R135" s="55" t="s">
        <v>378</v>
      </c>
      <c r="S135" s="95">
        <f t="shared" si="24"/>
        <v>32079.888000000003</v>
      </c>
      <c r="T135" s="7">
        <f t="shared" si="32"/>
        <v>0</v>
      </c>
      <c r="U135" s="1">
        <v>0</v>
      </c>
      <c r="V135" s="1">
        <v>2512.43</v>
      </c>
      <c r="W135" s="61">
        <v>0</v>
      </c>
      <c r="X135" s="2">
        <v>30149.15</v>
      </c>
      <c r="Y135" s="1">
        <v>0</v>
      </c>
      <c r="Z135" s="119">
        <v>2195.93</v>
      </c>
      <c r="AA135" s="1">
        <v>0</v>
      </c>
      <c r="AB135" s="1">
        <v>1051.26</v>
      </c>
      <c r="AC135" s="1">
        <v>0</v>
      </c>
      <c r="AD135" s="1">
        <v>4938.2</v>
      </c>
      <c r="AE135" s="119">
        <v>0</v>
      </c>
      <c r="AF135" s="1">
        <v>843.16</v>
      </c>
      <c r="AG135" s="1">
        <v>0</v>
      </c>
      <c r="AH135" s="1">
        <v>843.16</v>
      </c>
      <c r="AI135" s="1">
        <v>0</v>
      </c>
      <c r="AJ135" s="1">
        <v>843.16</v>
      </c>
      <c r="AK135" s="1">
        <v>0</v>
      </c>
      <c r="AL135" s="1">
        <v>883.12</v>
      </c>
      <c r="AM135" s="3">
        <v>0</v>
      </c>
      <c r="AN135" s="3">
        <v>3206.07</v>
      </c>
      <c r="AO135" s="1">
        <v>0</v>
      </c>
      <c r="AP135" s="1">
        <v>883.12</v>
      </c>
      <c r="AQ135" s="1">
        <v>0</v>
      </c>
      <c r="AR135" s="1">
        <v>1843.53</v>
      </c>
      <c r="AS135" s="1">
        <v>0</v>
      </c>
      <c r="AT135" s="1">
        <v>883.12</v>
      </c>
      <c r="AU135" s="1">
        <v>0</v>
      </c>
      <c r="AV135" s="1">
        <v>883.12</v>
      </c>
      <c r="AW135" s="7">
        <f t="shared" si="28"/>
        <v>0</v>
      </c>
      <c r="AX135" s="7">
        <f t="shared" si="29"/>
        <v>19296.949999999997</v>
      </c>
      <c r="AY135" s="7">
        <f t="shared" si="30"/>
        <v>19296.949999999997</v>
      </c>
      <c r="AZ135" s="7"/>
      <c r="BA135" s="7"/>
      <c r="BB135" s="7"/>
      <c r="BC135" s="102">
        <f t="shared" si="31"/>
        <v>12782.938000000006</v>
      </c>
      <c r="BD135" s="3"/>
      <c r="BE135" s="3"/>
      <c r="BF135" s="3">
        <v>2052.05</v>
      </c>
      <c r="BG135" s="128">
        <f t="shared" si="25"/>
        <v>10730.888000000006</v>
      </c>
      <c r="BH135" s="128">
        <v>0</v>
      </c>
      <c r="BI135" s="3">
        <v>31759.59</v>
      </c>
      <c r="BJ135" s="3">
        <v>198729.71</v>
      </c>
      <c r="BK135" s="179">
        <v>0</v>
      </c>
      <c r="BL135" s="3"/>
      <c r="BM135" s="3"/>
      <c r="BN135" s="3"/>
      <c r="BO135" s="180">
        <v>1106.04</v>
      </c>
      <c r="BP135" s="3">
        <v>203645.94</v>
      </c>
    </row>
    <row r="136" spans="1:68" ht="15.75">
      <c r="A136" s="3">
        <v>125</v>
      </c>
      <c r="B136" s="32" t="s">
        <v>104</v>
      </c>
      <c r="C136" s="46">
        <v>461.9</v>
      </c>
      <c r="D136" s="46">
        <v>0</v>
      </c>
      <c r="E136" s="3">
        <f t="shared" si="36"/>
        <v>461.9</v>
      </c>
      <c r="F136" s="52">
        <v>3.32</v>
      </c>
      <c r="G136" s="52">
        <v>7.98</v>
      </c>
      <c r="H136" s="41">
        <f t="shared" si="23"/>
        <v>11.3</v>
      </c>
      <c r="I136" s="7">
        <f t="shared" si="37"/>
        <v>5219.47</v>
      </c>
      <c r="J136" s="6">
        <f t="shared" si="38"/>
        <v>31316.82</v>
      </c>
      <c r="K136" s="41">
        <v>7.87</v>
      </c>
      <c r="L136" s="7">
        <f t="shared" si="21"/>
        <v>3635.153</v>
      </c>
      <c r="M136" s="6">
        <f t="shared" si="39"/>
        <v>21810.917999999998</v>
      </c>
      <c r="N136" s="40">
        <f t="shared" si="22"/>
        <v>53127.738</v>
      </c>
      <c r="O136" s="33"/>
      <c r="P136" s="5">
        <f t="shared" si="26"/>
        <v>53127.738</v>
      </c>
      <c r="Q136" s="43">
        <f aca="true" t="shared" si="40" ref="Q136:Q199">O136/N136</f>
        <v>0</v>
      </c>
      <c r="R136" s="55"/>
      <c r="S136" s="95">
        <f t="shared" si="24"/>
        <v>53127.738</v>
      </c>
      <c r="T136" s="7">
        <f t="shared" si="32"/>
        <v>0</v>
      </c>
      <c r="U136" s="1">
        <v>0</v>
      </c>
      <c r="V136" s="1">
        <v>5344.74</v>
      </c>
      <c r="W136" s="61">
        <v>0</v>
      </c>
      <c r="X136" s="2">
        <v>64136.85</v>
      </c>
      <c r="Y136" s="1">
        <v>0</v>
      </c>
      <c r="Z136" s="119">
        <v>974.61</v>
      </c>
      <c r="AA136" s="1">
        <v>0</v>
      </c>
      <c r="AB136" s="1">
        <v>974.61</v>
      </c>
      <c r="AC136" s="1">
        <v>0</v>
      </c>
      <c r="AD136" s="1">
        <v>974.61</v>
      </c>
      <c r="AE136" s="119">
        <v>0</v>
      </c>
      <c r="AF136" s="1">
        <v>974.61</v>
      </c>
      <c r="AG136" s="1">
        <v>0</v>
      </c>
      <c r="AH136" s="1">
        <v>974.61</v>
      </c>
      <c r="AI136" s="1">
        <v>0</v>
      </c>
      <c r="AJ136" s="1">
        <v>4637.54</v>
      </c>
      <c r="AK136" s="1">
        <v>0</v>
      </c>
      <c r="AL136" s="1">
        <v>24622.38</v>
      </c>
      <c r="AM136" s="3">
        <v>0</v>
      </c>
      <c r="AN136" s="3">
        <v>1020.8</v>
      </c>
      <c r="AO136" s="1">
        <v>0</v>
      </c>
      <c r="AP136" s="1">
        <v>1020.8</v>
      </c>
      <c r="AQ136" s="1">
        <v>0</v>
      </c>
      <c r="AR136" s="1">
        <v>1981.21</v>
      </c>
      <c r="AS136" s="1">
        <v>0</v>
      </c>
      <c r="AT136" s="1">
        <v>1020.8</v>
      </c>
      <c r="AU136" s="1">
        <v>0</v>
      </c>
      <c r="AV136" s="1">
        <v>1020.8</v>
      </c>
      <c r="AW136" s="7">
        <f t="shared" si="28"/>
        <v>0</v>
      </c>
      <c r="AX136" s="7">
        <f t="shared" si="29"/>
        <v>40197.38000000001</v>
      </c>
      <c r="AY136" s="7">
        <f t="shared" si="30"/>
        <v>40197.38000000001</v>
      </c>
      <c r="AZ136" s="7"/>
      <c r="BA136" s="7"/>
      <c r="BB136" s="7"/>
      <c r="BC136" s="102">
        <f t="shared" si="31"/>
        <v>12930.357999999986</v>
      </c>
      <c r="BD136" s="3"/>
      <c r="BE136" s="3"/>
      <c r="BF136" s="3">
        <v>-381.52</v>
      </c>
      <c r="BG136" s="128">
        <f t="shared" si="25"/>
        <v>13311.877999999986</v>
      </c>
      <c r="BH136" s="128">
        <v>0</v>
      </c>
      <c r="BI136" s="3">
        <v>35878.7</v>
      </c>
      <c r="BJ136" s="3">
        <v>7131.84</v>
      </c>
      <c r="BK136" s="179">
        <v>0</v>
      </c>
      <c r="BL136" s="3"/>
      <c r="BM136" s="3">
        <v>1628.98</v>
      </c>
      <c r="BN136" s="3"/>
      <c r="BO136" s="180">
        <v>1249.49</v>
      </c>
      <c r="BP136" s="3">
        <v>4473.05</v>
      </c>
    </row>
    <row r="137" spans="1:68" ht="15.75">
      <c r="A137" s="3">
        <v>126</v>
      </c>
      <c r="B137" s="32" t="s">
        <v>105</v>
      </c>
      <c r="C137" s="46">
        <v>401.9</v>
      </c>
      <c r="D137" s="46">
        <v>0</v>
      </c>
      <c r="E137" s="3">
        <f t="shared" si="36"/>
        <v>401.9</v>
      </c>
      <c r="F137" s="52">
        <v>3.32</v>
      </c>
      <c r="G137" s="52">
        <v>7.04</v>
      </c>
      <c r="H137" s="41">
        <f t="shared" si="23"/>
        <v>10.36</v>
      </c>
      <c r="I137" s="7">
        <f t="shared" si="37"/>
        <v>4163.683999999999</v>
      </c>
      <c r="J137" s="6">
        <f t="shared" si="38"/>
        <v>24982.103999999996</v>
      </c>
      <c r="K137" s="41">
        <v>10.54</v>
      </c>
      <c r="L137" s="7">
        <f t="shared" si="21"/>
        <v>4236.026</v>
      </c>
      <c r="M137" s="6">
        <f t="shared" si="39"/>
        <v>25416.156</v>
      </c>
      <c r="N137" s="40">
        <f t="shared" si="22"/>
        <v>50398.259999999995</v>
      </c>
      <c r="O137" s="33"/>
      <c r="P137" s="5">
        <f t="shared" si="26"/>
        <v>50398.259999999995</v>
      </c>
      <c r="Q137" s="43">
        <f t="shared" si="40"/>
        <v>0</v>
      </c>
      <c r="R137" s="55"/>
      <c r="S137" s="95">
        <f t="shared" si="24"/>
        <v>50398.259999999995</v>
      </c>
      <c r="T137" s="7">
        <f t="shared" si="32"/>
        <v>0</v>
      </c>
      <c r="U137" s="1">
        <v>0</v>
      </c>
      <c r="V137" s="1">
        <v>4263.61</v>
      </c>
      <c r="W137" s="61">
        <v>0</v>
      </c>
      <c r="X137" s="2">
        <v>51163.35</v>
      </c>
      <c r="Y137" s="1">
        <v>0</v>
      </c>
      <c r="Z137" s="1">
        <v>3649.58</v>
      </c>
      <c r="AA137" s="1">
        <v>0</v>
      </c>
      <c r="AB137" s="1">
        <v>2090.69</v>
      </c>
      <c r="AC137" s="1">
        <v>0</v>
      </c>
      <c r="AD137" s="1">
        <v>5196.57</v>
      </c>
      <c r="AE137" s="1">
        <v>0</v>
      </c>
      <c r="AF137" s="1">
        <v>4259.63</v>
      </c>
      <c r="AG137" s="1">
        <v>0</v>
      </c>
      <c r="AH137" s="1">
        <v>4270.7</v>
      </c>
      <c r="AI137" s="1">
        <v>0</v>
      </c>
      <c r="AJ137" s="1">
        <v>9388.58</v>
      </c>
      <c r="AK137" s="1">
        <v>0</v>
      </c>
      <c r="AL137" s="1">
        <v>2476.42</v>
      </c>
      <c r="AM137" s="3">
        <v>0</v>
      </c>
      <c r="AN137" s="3">
        <v>3623.17</v>
      </c>
      <c r="AO137" s="1">
        <v>0</v>
      </c>
      <c r="AP137" s="1">
        <v>2159.02</v>
      </c>
      <c r="AQ137" s="1">
        <v>0</v>
      </c>
      <c r="AR137" s="1">
        <v>3119.43</v>
      </c>
      <c r="AS137" s="1">
        <v>0</v>
      </c>
      <c r="AT137" s="1">
        <v>3484.72</v>
      </c>
      <c r="AU137" s="1">
        <v>0</v>
      </c>
      <c r="AV137" s="1">
        <v>2159.02</v>
      </c>
      <c r="AW137" s="7">
        <f t="shared" si="28"/>
        <v>0</v>
      </c>
      <c r="AX137" s="7">
        <f t="shared" si="29"/>
        <v>45877.52999999999</v>
      </c>
      <c r="AY137" s="7">
        <f t="shared" si="30"/>
        <v>45877.52999999999</v>
      </c>
      <c r="AZ137" s="7"/>
      <c r="BA137" s="7"/>
      <c r="BB137" s="7"/>
      <c r="BC137" s="102">
        <f t="shared" si="31"/>
        <v>4520.730000000003</v>
      </c>
      <c r="BD137" s="3"/>
      <c r="BE137" s="3">
        <v>2408</v>
      </c>
      <c r="BF137" s="3">
        <v>23963.4</v>
      </c>
      <c r="BG137" s="128">
        <f t="shared" si="25"/>
        <v>-17034.67</v>
      </c>
      <c r="BH137" s="128">
        <v>0</v>
      </c>
      <c r="BI137" s="3">
        <v>8808.16</v>
      </c>
      <c r="BJ137" s="3">
        <v>42874.27</v>
      </c>
      <c r="BK137" s="179">
        <v>6982.72</v>
      </c>
      <c r="BL137" s="3"/>
      <c r="BM137" s="3"/>
      <c r="BN137" s="3"/>
      <c r="BO137" s="3">
        <v>306.75</v>
      </c>
      <c r="BP137" s="3">
        <v>51486.71</v>
      </c>
    </row>
    <row r="138" spans="1:68" ht="15.75">
      <c r="A138" s="3">
        <v>127</v>
      </c>
      <c r="B138" s="32" t="s">
        <v>106</v>
      </c>
      <c r="C138" s="46">
        <v>461.4</v>
      </c>
      <c r="D138" s="46">
        <v>0</v>
      </c>
      <c r="E138" s="3">
        <f t="shared" si="36"/>
        <v>461.4</v>
      </c>
      <c r="F138" s="52">
        <v>3.32</v>
      </c>
      <c r="G138" s="52">
        <v>7.98</v>
      </c>
      <c r="H138" s="41">
        <f t="shared" si="23"/>
        <v>11.3</v>
      </c>
      <c r="I138" s="7">
        <f t="shared" si="37"/>
        <v>5213.82</v>
      </c>
      <c r="J138" s="6">
        <f t="shared" si="38"/>
        <v>31282.92</v>
      </c>
      <c r="K138" s="41">
        <v>11.16</v>
      </c>
      <c r="L138" s="7">
        <f t="shared" si="21"/>
        <v>5149.224</v>
      </c>
      <c r="M138" s="6">
        <f t="shared" si="39"/>
        <v>30895.344</v>
      </c>
      <c r="N138" s="40">
        <f t="shared" si="22"/>
        <v>62178.263999999996</v>
      </c>
      <c r="O138" s="33"/>
      <c r="P138" s="5">
        <f t="shared" si="26"/>
        <v>62178.263999999996</v>
      </c>
      <c r="Q138" s="43">
        <f t="shared" si="40"/>
        <v>0</v>
      </c>
      <c r="R138" s="55"/>
      <c r="S138" s="95">
        <f t="shared" si="24"/>
        <v>62178.263999999996</v>
      </c>
      <c r="T138" s="7">
        <f t="shared" si="32"/>
        <v>0</v>
      </c>
      <c r="U138" s="1">
        <v>0</v>
      </c>
      <c r="V138" s="1">
        <v>5338.95</v>
      </c>
      <c r="W138" s="61">
        <v>0</v>
      </c>
      <c r="X138" s="2">
        <v>64067.42</v>
      </c>
      <c r="Y138" s="1">
        <v>0</v>
      </c>
      <c r="Z138" s="119">
        <v>4141.98</v>
      </c>
      <c r="AA138" s="1">
        <v>0</v>
      </c>
      <c r="AB138" s="1">
        <v>8895.55</v>
      </c>
      <c r="AC138" s="1">
        <v>0</v>
      </c>
      <c r="AD138" s="1">
        <v>2196.26</v>
      </c>
      <c r="AE138" s="119">
        <v>0</v>
      </c>
      <c r="AF138" s="1">
        <v>2196.26</v>
      </c>
      <c r="AG138" s="1">
        <v>0</v>
      </c>
      <c r="AH138" s="1">
        <v>6087.13</v>
      </c>
      <c r="AI138" s="1">
        <v>0</v>
      </c>
      <c r="AJ138" s="1">
        <v>2952.72</v>
      </c>
      <c r="AK138" s="1">
        <v>0</v>
      </c>
      <c r="AL138" s="1">
        <v>2274.7</v>
      </c>
      <c r="AM138" s="3">
        <v>0</v>
      </c>
      <c r="AN138" s="3">
        <v>2274.7</v>
      </c>
      <c r="AO138" s="1">
        <v>0</v>
      </c>
      <c r="AP138" s="1">
        <v>2274.7</v>
      </c>
      <c r="AQ138" s="1">
        <v>0</v>
      </c>
      <c r="AR138" s="1">
        <v>3235.11</v>
      </c>
      <c r="AS138" s="1">
        <v>0</v>
      </c>
      <c r="AT138" s="1">
        <v>2274.7</v>
      </c>
      <c r="AU138" s="1">
        <v>0</v>
      </c>
      <c r="AV138" s="1">
        <v>2274.7</v>
      </c>
      <c r="AW138" s="7">
        <f t="shared" si="28"/>
        <v>0</v>
      </c>
      <c r="AX138" s="7">
        <f t="shared" si="29"/>
        <v>41078.509999999995</v>
      </c>
      <c r="AY138" s="7">
        <f t="shared" si="30"/>
        <v>41078.509999999995</v>
      </c>
      <c r="AZ138" s="7"/>
      <c r="BA138" s="7"/>
      <c r="BB138" s="7"/>
      <c r="BC138" s="102">
        <f t="shared" si="31"/>
        <v>21099.754</v>
      </c>
      <c r="BD138" s="3"/>
      <c r="BE138" s="3"/>
      <c r="BF138" s="3">
        <v>-2423.31</v>
      </c>
      <c r="BG138" s="128">
        <f t="shared" si="25"/>
        <v>23523.064000000002</v>
      </c>
      <c r="BH138" s="128">
        <v>0</v>
      </c>
      <c r="BI138" s="3">
        <v>33635.74</v>
      </c>
      <c r="BJ138" s="3">
        <v>20665.51</v>
      </c>
      <c r="BK138" s="179">
        <v>0</v>
      </c>
      <c r="BL138" s="3"/>
      <c r="BM138" s="3"/>
      <c r="BN138" s="3"/>
      <c r="BO138" s="180">
        <v>1171.38</v>
      </c>
      <c r="BP138" s="3">
        <v>36857.2</v>
      </c>
    </row>
    <row r="139" spans="1:68" ht="15.75">
      <c r="A139" s="3">
        <v>128</v>
      </c>
      <c r="B139" s="32" t="s">
        <v>107</v>
      </c>
      <c r="C139" s="46">
        <v>572.5</v>
      </c>
      <c r="D139" s="46">
        <v>0</v>
      </c>
      <c r="E139" s="3">
        <f t="shared" si="36"/>
        <v>572.5</v>
      </c>
      <c r="F139" s="52">
        <v>3.32</v>
      </c>
      <c r="G139" s="52">
        <v>6.82</v>
      </c>
      <c r="H139" s="41">
        <f t="shared" si="23"/>
        <v>10.14</v>
      </c>
      <c r="I139" s="7">
        <f t="shared" si="37"/>
        <v>5805.150000000001</v>
      </c>
      <c r="J139" s="6">
        <f t="shared" si="38"/>
        <v>34830.9</v>
      </c>
      <c r="K139" s="41">
        <v>8.7</v>
      </c>
      <c r="L139" s="7">
        <f t="shared" si="21"/>
        <v>4980.75</v>
      </c>
      <c r="M139" s="6">
        <f t="shared" si="39"/>
        <v>29884.5</v>
      </c>
      <c r="N139" s="40">
        <f t="shared" si="22"/>
        <v>64715.4</v>
      </c>
      <c r="O139" s="33"/>
      <c r="P139" s="5">
        <f t="shared" si="26"/>
        <v>64715.4</v>
      </c>
      <c r="Q139" s="43">
        <f t="shared" si="40"/>
        <v>0</v>
      </c>
      <c r="R139" s="57" t="s">
        <v>374</v>
      </c>
      <c r="S139" s="95">
        <f t="shared" si="24"/>
        <v>64715.4</v>
      </c>
      <c r="T139" s="7">
        <f t="shared" si="32"/>
        <v>0</v>
      </c>
      <c r="U139" s="1">
        <v>0</v>
      </c>
      <c r="V139" s="1">
        <v>5944.47</v>
      </c>
      <c r="W139" s="61">
        <v>0</v>
      </c>
      <c r="X139" s="2">
        <v>71333.68</v>
      </c>
      <c r="Y139" s="1">
        <v>0</v>
      </c>
      <c r="Z139" s="1">
        <v>21562.3</v>
      </c>
      <c r="AA139" s="1">
        <v>0</v>
      </c>
      <c r="AB139" s="1">
        <v>1206.08</v>
      </c>
      <c r="AC139" s="1">
        <v>0</v>
      </c>
      <c r="AD139" s="1">
        <v>3456.08</v>
      </c>
      <c r="AE139" s="1">
        <v>0</v>
      </c>
      <c r="AF139" s="1">
        <v>1206.08</v>
      </c>
      <c r="AG139" s="1">
        <v>0</v>
      </c>
      <c r="AH139" s="1">
        <v>1206.08</v>
      </c>
      <c r="AI139" s="1">
        <v>0</v>
      </c>
      <c r="AJ139" s="1">
        <v>3506.64</v>
      </c>
      <c r="AK139" s="1">
        <v>0</v>
      </c>
      <c r="AL139" s="1">
        <v>1263.24</v>
      </c>
      <c r="AM139" s="3">
        <v>0</v>
      </c>
      <c r="AN139" s="3">
        <v>1806.17</v>
      </c>
      <c r="AO139" s="1">
        <v>0</v>
      </c>
      <c r="AP139" s="1">
        <v>6630.09</v>
      </c>
      <c r="AQ139" s="1">
        <v>0</v>
      </c>
      <c r="AR139" s="1">
        <v>2223.65</v>
      </c>
      <c r="AS139" s="1">
        <v>0</v>
      </c>
      <c r="AT139" s="1">
        <v>6456.52</v>
      </c>
      <c r="AU139" s="1">
        <v>0</v>
      </c>
      <c r="AV139" s="1">
        <v>1263.24</v>
      </c>
      <c r="AW139" s="7">
        <f t="shared" si="28"/>
        <v>0</v>
      </c>
      <c r="AX139" s="7">
        <f t="shared" si="29"/>
        <v>51786.16999999999</v>
      </c>
      <c r="AY139" s="7">
        <f t="shared" si="30"/>
        <v>51786.16999999999</v>
      </c>
      <c r="AZ139" s="7"/>
      <c r="BA139" s="7"/>
      <c r="BB139" s="7"/>
      <c r="BC139" s="102">
        <f t="shared" si="31"/>
        <v>12929.23000000001</v>
      </c>
      <c r="BD139" s="3"/>
      <c r="BE139" s="3"/>
      <c r="BF139" s="3">
        <v>58717.41</v>
      </c>
      <c r="BG139" s="128">
        <f t="shared" si="25"/>
        <v>-45788.17999999999</v>
      </c>
      <c r="BH139" s="128">
        <v>0</v>
      </c>
      <c r="BI139" s="3">
        <v>5328.29</v>
      </c>
      <c r="BJ139" s="3">
        <v>174880.18</v>
      </c>
      <c r="BK139" s="179">
        <v>0</v>
      </c>
      <c r="BL139" s="3"/>
      <c r="BM139" s="3"/>
      <c r="BN139" s="3"/>
      <c r="BO139" s="3">
        <v>185.56</v>
      </c>
      <c r="BP139" s="3">
        <v>226888</v>
      </c>
    </row>
    <row r="140" spans="1:68" ht="15.75">
      <c r="A140" s="3">
        <v>129</v>
      </c>
      <c r="B140" s="32" t="s">
        <v>108</v>
      </c>
      <c r="C140" s="46">
        <v>490</v>
      </c>
      <c r="D140" s="46">
        <v>0</v>
      </c>
      <c r="E140" s="3">
        <f t="shared" si="36"/>
        <v>490</v>
      </c>
      <c r="F140" s="52">
        <v>3.32</v>
      </c>
      <c r="G140" s="52">
        <v>7.98</v>
      </c>
      <c r="H140" s="41">
        <f t="shared" si="23"/>
        <v>11.3</v>
      </c>
      <c r="I140" s="7">
        <f t="shared" si="37"/>
        <v>5537</v>
      </c>
      <c r="J140" s="6">
        <f t="shared" si="38"/>
        <v>33222</v>
      </c>
      <c r="K140" s="41">
        <v>11.16</v>
      </c>
      <c r="L140" s="7">
        <f aca="true" t="shared" si="41" ref="L140:L203">E140*K140</f>
        <v>5468.4</v>
      </c>
      <c r="M140" s="6">
        <f t="shared" si="39"/>
        <v>32810.399999999994</v>
      </c>
      <c r="N140" s="40">
        <f aca="true" t="shared" si="42" ref="N140:N203">J140+M140</f>
        <v>66032.4</v>
      </c>
      <c r="O140" s="41">
        <v>-20223.31</v>
      </c>
      <c r="P140" s="5">
        <f t="shared" si="26"/>
        <v>45809.09</v>
      </c>
      <c r="Q140" s="43">
        <f t="shared" si="40"/>
        <v>-0.30626344037169634</v>
      </c>
      <c r="R140" s="55" t="s">
        <v>374</v>
      </c>
      <c r="S140" s="95">
        <f t="shared" si="24"/>
        <v>45809.09</v>
      </c>
      <c r="T140" s="7">
        <f t="shared" si="32"/>
        <v>0</v>
      </c>
      <c r="U140" s="1">
        <v>0</v>
      </c>
      <c r="V140" s="1">
        <v>3984.61</v>
      </c>
      <c r="W140" s="61">
        <v>0</v>
      </c>
      <c r="X140" s="2">
        <v>47815.35</v>
      </c>
      <c r="Y140" s="1">
        <v>0</v>
      </c>
      <c r="Z140" s="1">
        <v>1839.01</v>
      </c>
      <c r="AA140" s="1">
        <v>0</v>
      </c>
      <c r="AB140" s="1">
        <v>8973.8</v>
      </c>
      <c r="AC140" s="1">
        <v>0</v>
      </c>
      <c r="AD140" s="1">
        <v>40570.11</v>
      </c>
      <c r="AE140" s="1">
        <v>0</v>
      </c>
      <c r="AF140" s="1">
        <v>1211.55</v>
      </c>
      <c r="AG140" s="1">
        <v>0</v>
      </c>
      <c r="AH140" s="1">
        <v>1211.55</v>
      </c>
      <c r="AI140" s="1">
        <v>0</v>
      </c>
      <c r="AJ140" s="1">
        <v>1211.55</v>
      </c>
      <c r="AK140" s="1">
        <v>0</v>
      </c>
      <c r="AL140" s="1">
        <v>3497.48</v>
      </c>
      <c r="AM140" s="3">
        <v>0</v>
      </c>
      <c r="AN140" s="3">
        <v>1260.55</v>
      </c>
      <c r="AO140" s="1">
        <v>0</v>
      </c>
      <c r="AP140" s="1">
        <v>8316.87</v>
      </c>
      <c r="AQ140" s="1">
        <v>0</v>
      </c>
      <c r="AR140" s="1">
        <v>2220.96</v>
      </c>
      <c r="AS140" s="1">
        <v>0</v>
      </c>
      <c r="AT140" s="1">
        <v>1745.59</v>
      </c>
      <c r="AU140" s="1">
        <v>0</v>
      </c>
      <c r="AV140" s="1">
        <v>1927.14</v>
      </c>
      <c r="AW140" s="7">
        <f t="shared" si="28"/>
        <v>0</v>
      </c>
      <c r="AX140" s="7">
        <f t="shared" si="29"/>
        <v>73986.16000000002</v>
      </c>
      <c r="AY140" s="7">
        <f t="shared" si="30"/>
        <v>73986.16000000002</v>
      </c>
      <c r="AZ140" s="7"/>
      <c r="BA140" s="7"/>
      <c r="BB140" s="7"/>
      <c r="BC140" s="102">
        <f t="shared" si="31"/>
        <v>-28177.07000000002</v>
      </c>
      <c r="BD140" s="3"/>
      <c r="BE140" s="3"/>
      <c r="BF140" s="3">
        <v>27078.47</v>
      </c>
      <c r="BG140" s="128">
        <f t="shared" si="25"/>
        <v>-55255.54000000002</v>
      </c>
      <c r="BH140" s="128">
        <v>0</v>
      </c>
      <c r="BI140" s="3">
        <v>-20223.31</v>
      </c>
      <c r="BJ140" s="3">
        <v>17098.22</v>
      </c>
      <c r="BK140" s="179">
        <v>0</v>
      </c>
      <c r="BL140" s="3"/>
      <c r="BM140" s="3"/>
      <c r="BN140" s="3"/>
      <c r="BO140" s="3">
        <v>0</v>
      </c>
      <c r="BP140" s="3">
        <v>23877.34</v>
      </c>
    </row>
    <row r="141" spans="1:68" ht="15.75">
      <c r="A141" s="3">
        <v>130</v>
      </c>
      <c r="B141" s="25" t="s">
        <v>109</v>
      </c>
      <c r="C141" s="46">
        <v>6180.2</v>
      </c>
      <c r="D141" s="46">
        <v>0</v>
      </c>
      <c r="E141" s="3">
        <f t="shared" si="36"/>
        <v>6180.2</v>
      </c>
      <c r="F141" s="52">
        <v>3.32</v>
      </c>
      <c r="G141" s="52">
        <v>8.97</v>
      </c>
      <c r="H141" s="52">
        <f aca="true" t="shared" si="43" ref="H141:H204">F141+G141</f>
        <v>12.290000000000001</v>
      </c>
      <c r="I141" s="7">
        <f t="shared" si="37"/>
        <v>75954.65800000001</v>
      </c>
      <c r="J141" s="6">
        <f t="shared" si="38"/>
        <v>455727.9480000001</v>
      </c>
      <c r="K141" s="52">
        <v>12.85</v>
      </c>
      <c r="L141" s="7">
        <f t="shared" si="41"/>
        <v>79415.56999999999</v>
      </c>
      <c r="M141" s="6">
        <f t="shared" si="39"/>
        <v>476493.4199999999</v>
      </c>
      <c r="N141" s="40">
        <f t="shared" si="42"/>
        <v>932221.368</v>
      </c>
      <c r="O141" s="26">
        <v>-191437.27</v>
      </c>
      <c r="P141" s="5">
        <f t="shared" si="26"/>
        <v>740784.098</v>
      </c>
      <c r="Q141" s="43">
        <f t="shared" si="40"/>
        <v>-0.20535602011645798</v>
      </c>
      <c r="R141" s="55"/>
      <c r="S141" s="95">
        <f aca="true" t="shared" si="44" ref="S141:S204">P141</f>
        <v>740784.098</v>
      </c>
      <c r="T141" s="7">
        <f t="shared" si="32"/>
        <v>0</v>
      </c>
      <c r="U141" s="1">
        <v>35594.1</v>
      </c>
      <c r="V141" s="1">
        <v>26230.37</v>
      </c>
      <c r="W141" s="61">
        <v>427129.17</v>
      </c>
      <c r="X141" s="2">
        <v>314764.4</v>
      </c>
      <c r="Y141" s="1">
        <v>25525.28</v>
      </c>
      <c r="Z141" s="1">
        <v>24493.35</v>
      </c>
      <c r="AA141" s="1">
        <v>36238.79</v>
      </c>
      <c r="AB141" s="1">
        <v>92771.78</v>
      </c>
      <c r="AC141" s="1">
        <v>151988.99</v>
      </c>
      <c r="AD141" s="1">
        <v>30691.57</v>
      </c>
      <c r="AE141" s="1">
        <v>35662.93</v>
      </c>
      <c r="AF141" s="1">
        <v>94551.92</v>
      </c>
      <c r="AG141" s="1">
        <v>36214.73</v>
      </c>
      <c r="AH141" s="1">
        <v>52556.78</v>
      </c>
      <c r="AI141" s="1">
        <v>40722.73</v>
      </c>
      <c r="AJ141" s="1">
        <v>29227.88</v>
      </c>
      <c r="AK141" s="1">
        <v>24892.1</v>
      </c>
      <c r="AL141" s="1">
        <v>14191.19</v>
      </c>
      <c r="AM141" s="3">
        <v>27598.95</v>
      </c>
      <c r="AN141" s="3">
        <v>16045.25</v>
      </c>
      <c r="AO141" s="1">
        <v>29853.19</v>
      </c>
      <c r="AP141" s="1">
        <v>49873.03</v>
      </c>
      <c r="AQ141" s="1">
        <v>21190.22</v>
      </c>
      <c r="AR141" s="1">
        <v>16060.04</v>
      </c>
      <c r="AS141" s="1">
        <v>39657.68</v>
      </c>
      <c r="AT141" s="1">
        <v>78936.4</v>
      </c>
      <c r="AU141" s="1">
        <v>140113.66</v>
      </c>
      <c r="AV141" s="1">
        <v>18047.24</v>
      </c>
      <c r="AW141" s="7">
        <f t="shared" si="28"/>
        <v>609659.2499999999</v>
      </c>
      <c r="AX141" s="7">
        <f t="shared" si="29"/>
        <v>517446.42999999993</v>
      </c>
      <c r="AY141" s="7">
        <f t="shared" si="30"/>
        <v>1127105.6799999997</v>
      </c>
      <c r="AZ141" s="7"/>
      <c r="BA141" s="7">
        <v>1960</v>
      </c>
      <c r="BB141" s="7"/>
      <c r="BC141" s="102">
        <f t="shared" si="31"/>
        <v>-388281.5819999997</v>
      </c>
      <c r="BD141" s="3"/>
      <c r="BE141" s="3">
        <v>7568</v>
      </c>
      <c r="BF141" s="3">
        <v>-22246.02</v>
      </c>
      <c r="BG141" s="128">
        <f aca="true" t="shared" si="45" ref="BG141:BG204">BC141+BD141+BE141-BF141</f>
        <v>-358467.5619999997</v>
      </c>
      <c r="BH141" s="128">
        <v>0</v>
      </c>
      <c r="BI141" s="3">
        <v>-191437.27</v>
      </c>
      <c r="BJ141" s="3">
        <v>323441.84</v>
      </c>
      <c r="BK141" s="179">
        <v>21999.55</v>
      </c>
      <c r="BL141" s="3"/>
      <c r="BM141" s="3"/>
      <c r="BN141" s="3"/>
      <c r="BO141" s="3">
        <v>0</v>
      </c>
      <c r="BP141" s="3">
        <v>347386.52</v>
      </c>
    </row>
    <row r="142" spans="1:68" ht="15.75">
      <c r="A142" s="3">
        <v>131</v>
      </c>
      <c r="B142" s="12" t="s">
        <v>299</v>
      </c>
      <c r="C142" s="46">
        <v>389.9</v>
      </c>
      <c r="D142" s="46">
        <v>0</v>
      </c>
      <c r="E142" s="3">
        <f t="shared" si="36"/>
        <v>389.9</v>
      </c>
      <c r="F142" s="52">
        <v>3.32</v>
      </c>
      <c r="G142" s="52">
        <v>6.82</v>
      </c>
      <c r="H142" s="147">
        <f t="shared" si="43"/>
        <v>10.14</v>
      </c>
      <c r="I142" s="7">
        <f t="shared" si="37"/>
        <v>3953.586</v>
      </c>
      <c r="J142" s="6">
        <f t="shared" si="38"/>
        <v>23721.516</v>
      </c>
      <c r="K142" s="147">
        <v>8.7</v>
      </c>
      <c r="L142" s="7">
        <f t="shared" si="41"/>
        <v>3392.1299999999997</v>
      </c>
      <c r="M142" s="6">
        <f t="shared" si="39"/>
        <v>20352.78</v>
      </c>
      <c r="N142" s="40">
        <f t="shared" si="42"/>
        <v>44074.296</v>
      </c>
      <c r="O142" s="35"/>
      <c r="P142" s="5">
        <f aca="true" t="shared" si="46" ref="P142:P205">N142+O142</f>
        <v>44074.296</v>
      </c>
      <c r="Q142" s="43">
        <f t="shared" si="40"/>
        <v>0</v>
      </c>
      <c r="R142" s="55"/>
      <c r="S142" s="95">
        <f t="shared" si="44"/>
        <v>44074.296</v>
      </c>
      <c r="T142" s="7">
        <f t="shared" si="32"/>
        <v>0</v>
      </c>
      <c r="U142" s="1">
        <v>0</v>
      </c>
      <c r="V142" s="1">
        <v>4048.47</v>
      </c>
      <c r="W142" s="61">
        <v>0</v>
      </c>
      <c r="X142" s="2">
        <v>48581.66</v>
      </c>
      <c r="Y142" s="1">
        <v>0</v>
      </c>
      <c r="Z142" s="1">
        <v>1129.25</v>
      </c>
      <c r="AA142" s="1">
        <v>0</v>
      </c>
      <c r="AB142" s="1">
        <v>822.69</v>
      </c>
      <c r="AC142" s="1">
        <v>0</v>
      </c>
      <c r="AD142" s="1">
        <v>822.69</v>
      </c>
      <c r="AE142" s="1">
        <v>0</v>
      </c>
      <c r="AF142" s="1">
        <v>822.69</v>
      </c>
      <c r="AG142" s="1">
        <v>0</v>
      </c>
      <c r="AH142" s="1">
        <v>822.69</v>
      </c>
      <c r="AI142" s="1">
        <v>0</v>
      </c>
      <c r="AJ142" s="1">
        <v>822.69</v>
      </c>
      <c r="AK142" s="1">
        <v>0</v>
      </c>
      <c r="AL142" s="1">
        <v>861.68</v>
      </c>
      <c r="AM142" s="3">
        <v>0</v>
      </c>
      <c r="AN142" s="3">
        <v>861.68</v>
      </c>
      <c r="AO142" s="1">
        <v>0</v>
      </c>
      <c r="AP142" s="1">
        <v>861.68</v>
      </c>
      <c r="AQ142" s="1">
        <v>0</v>
      </c>
      <c r="AR142" s="1">
        <v>861.68</v>
      </c>
      <c r="AS142" s="1">
        <v>0</v>
      </c>
      <c r="AT142" s="1">
        <v>7836.47</v>
      </c>
      <c r="AU142" s="1">
        <v>0</v>
      </c>
      <c r="AV142" s="1">
        <v>861.68</v>
      </c>
      <c r="AW142" s="7">
        <f aca="true" t="shared" si="47" ref="AW142:AW205">Y142+AA142+AC142+AE142+AG142+AI142+AK142+AM142+AO142+AQ142+AS142+AU142</f>
        <v>0</v>
      </c>
      <c r="AX142" s="7">
        <f aca="true" t="shared" si="48" ref="AX142:AX205">Z142+AB142+AD142+AF142+AH142+AJ142+AL142+AN142+AP142+AR142+AT142+AV142</f>
        <v>17387.570000000003</v>
      </c>
      <c r="AY142" s="7">
        <f aca="true" t="shared" si="49" ref="AY142:AY205">AW142+AX142</f>
        <v>17387.570000000003</v>
      </c>
      <c r="AZ142" s="7"/>
      <c r="BA142" s="7"/>
      <c r="BB142" s="7"/>
      <c r="BC142" s="102">
        <f aca="true" t="shared" si="50" ref="BC142:BC205">S142-AY142-AZ142-BA142-BB142</f>
        <v>26686.726</v>
      </c>
      <c r="BD142" s="3"/>
      <c r="BE142" s="3"/>
      <c r="BF142" s="3">
        <v>81417.58</v>
      </c>
      <c r="BG142" s="128">
        <f t="shared" si="45"/>
        <v>-54730.85400000001</v>
      </c>
      <c r="BH142" s="128">
        <v>0</v>
      </c>
      <c r="BI142" s="3">
        <v>28162.96</v>
      </c>
      <c r="BJ142" s="3">
        <v>144324.76</v>
      </c>
      <c r="BK142" s="179">
        <v>0</v>
      </c>
      <c r="BL142" s="3"/>
      <c r="BM142" s="3"/>
      <c r="BN142" s="3"/>
      <c r="BO142" s="3">
        <v>980.79</v>
      </c>
      <c r="BP142" s="3">
        <v>176155.19</v>
      </c>
    </row>
    <row r="143" spans="1:68" ht="15.75">
      <c r="A143" s="3">
        <v>132</v>
      </c>
      <c r="B143" s="32" t="s">
        <v>110</v>
      </c>
      <c r="C143" s="46">
        <v>406.9</v>
      </c>
      <c r="D143" s="46">
        <v>0</v>
      </c>
      <c r="E143" s="3">
        <f t="shared" si="36"/>
        <v>406.9</v>
      </c>
      <c r="F143" s="52">
        <v>3.32</v>
      </c>
      <c r="G143" s="52">
        <v>7.04</v>
      </c>
      <c r="H143" s="41">
        <f t="shared" si="43"/>
        <v>10.36</v>
      </c>
      <c r="I143" s="7">
        <f t="shared" si="37"/>
        <v>4215.4839999999995</v>
      </c>
      <c r="J143" s="6">
        <f t="shared" si="38"/>
        <v>25292.903999999995</v>
      </c>
      <c r="K143" s="41">
        <v>10.54</v>
      </c>
      <c r="L143" s="7">
        <f t="shared" si="41"/>
        <v>4288.726</v>
      </c>
      <c r="M143" s="6">
        <f t="shared" si="39"/>
        <v>25732.356</v>
      </c>
      <c r="N143" s="40">
        <f t="shared" si="42"/>
        <v>51025.259999999995</v>
      </c>
      <c r="O143" s="33"/>
      <c r="P143" s="5">
        <f t="shared" si="46"/>
        <v>51025.259999999995</v>
      </c>
      <c r="Q143" s="43">
        <f t="shared" si="40"/>
        <v>0</v>
      </c>
      <c r="R143" s="55"/>
      <c r="S143" s="95">
        <f t="shared" si="44"/>
        <v>51025.259999999995</v>
      </c>
      <c r="T143" s="7">
        <f t="shared" si="32"/>
        <v>0</v>
      </c>
      <c r="U143" s="1">
        <v>0</v>
      </c>
      <c r="V143" s="1">
        <v>4316.66</v>
      </c>
      <c r="W143" s="61">
        <v>0</v>
      </c>
      <c r="X143" s="2">
        <v>51799.87</v>
      </c>
      <c r="Y143" s="1">
        <v>0</v>
      </c>
      <c r="Z143" s="119">
        <v>3075.31</v>
      </c>
      <c r="AA143" s="1">
        <v>0</v>
      </c>
      <c r="AB143" s="1">
        <v>2144.94</v>
      </c>
      <c r="AC143" s="1">
        <v>0</v>
      </c>
      <c r="AD143" s="1">
        <v>1936.84</v>
      </c>
      <c r="AE143" s="119">
        <v>0</v>
      </c>
      <c r="AF143" s="1">
        <v>4105.78</v>
      </c>
      <c r="AG143" s="1">
        <v>0</v>
      </c>
      <c r="AH143" s="1">
        <v>4116.85</v>
      </c>
      <c r="AI143" s="1">
        <v>0</v>
      </c>
      <c r="AJ143" s="1">
        <v>7036.64</v>
      </c>
      <c r="AK143" s="1">
        <v>0</v>
      </c>
      <c r="AL143" s="1">
        <v>2006.02</v>
      </c>
      <c r="AM143" s="3">
        <v>0</v>
      </c>
      <c r="AN143" s="3">
        <v>3818.37</v>
      </c>
      <c r="AO143" s="1">
        <v>0</v>
      </c>
      <c r="AP143" s="1">
        <v>2006.02</v>
      </c>
      <c r="AQ143" s="1">
        <v>0</v>
      </c>
      <c r="AR143" s="1">
        <v>2966.43</v>
      </c>
      <c r="AS143" s="1">
        <v>0</v>
      </c>
      <c r="AT143" s="1">
        <v>2871.83</v>
      </c>
      <c r="AU143" s="1">
        <v>0</v>
      </c>
      <c r="AV143" s="1">
        <v>2006.02</v>
      </c>
      <c r="AW143" s="7">
        <f t="shared" si="47"/>
        <v>0</v>
      </c>
      <c r="AX143" s="7">
        <f t="shared" si="48"/>
        <v>38091.049999999996</v>
      </c>
      <c r="AY143" s="7">
        <f t="shared" si="49"/>
        <v>38091.049999999996</v>
      </c>
      <c r="AZ143" s="7"/>
      <c r="BA143" s="7"/>
      <c r="BB143" s="7"/>
      <c r="BC143" s="102">
        <f t="shared" si="50"/>
        <v>12934.21</v>
      </c>
      <c r="BD143" s="3"/>
      <c r="BE143" s="3">
        <v>4128</v>
      </c>
      <c r="BF143" s="3">
        <v>272989.6</v>
      </c>
      <c r="BG143" s="128">
        <f t="shared" si="45"/>
        <v>-255927.38999999998</v>
      </c>
      <c r="BH143" s="128">
        <v>0</v>
      </c>
      <c r="BI143" s="3">
        <v>51832.19</v>
      </c>
      <c r="BJ143" s="3">
        <v>78968.38</v>
      </c>
      <c r="BK143" s="179">
        <v>3355.96</v>
      </c>
      <c r="BL143" s="3"/>
      <c r="BM143" s="3"/>
      <c r="BN143" s="3"/>
      <c r="BO143" s="180">
        <v>1805.08</v>
      </c>
      <c r="BP143" s="3">
        <v>108277.93</v>
      </c>
    </row>
    <row r="144" spans="1:68" ht="15.75">
      <c r="A144" s="3">
        <v>133</v>
      </c>
      <c r="B144" s="32" t="s">
        <v>111</v>
      </c>
      <c r="C144" s="46">
        <v>411</v>
      </c>
      <c r="D144" s="46">
        <v>0</v>
      </c>
      <c r="E144" s="3">
        <f t="shared" si="36"/>
        <v>411</v>
      </c>
      <c r="F144" s="52">
        <v>3.32</v>
      </c>
      <c r="G144" s="52">
        <v>6.82</v>
      </c>
      <c r="H144" s="41">
        <f t="shared" si="43"/>
        <v>10.14</v>
      </c>
      <c r="I144" s="7">
        <f t="shared" si="37"/>
        <v>4167.54</v>
      </c>
      <c r="J144" s="6">
        <f t="shared" si="38"/>
        <v>25005.239999999998</v>
      </c>
      <c r="K144" s="41">
        <v>8.7</v>
      </c>
      <c r="L144" s="7">
        <f t="shared" si="41"/>
        <v>3575.7</v>
      </c>
      <c r="M144" s="6">
        <f t="shared" si="39"/>
        <v>21454.199999999997</v>
      </c>
      <c r="N144" s="40">
        <f t="shared" si="42"/>
        <v>46459.439999999995</v>
      </c>
      <c r="O144" s="33">
        <v>-7748.88</v>
      </c>
      <c r="P144" s="5">
        <f t="shared" si="46"/>
        <v>38710.56</v>
      </c>
      <c r="Q144" s="43">
        <f t="shared" si="40"/>
        <v>-0.16678806287807174</v>
      </c>
      <c r="R144" s="55" t="s">
        <v>374</v>
      </c>
      <c r="S144" s="95">
        <f t="shared" si="44"/>
        <v>38710.56</v>
      </c>
      <c r="T144" s="7">
        <f t="shared" si="32"/>
        <v>0</v>
      </c>
      <c r="U144" s="1">
        <v>0</v>
      </c>
      <c r="V144" s="1">
        <v>3621.82</v>
      </c>
      <c r="W144" s="61">
        <v>0</v>
      </c>
      <c r="X144" s="2">
        <v>43461.85</v>
      </c>
      <c r="Y144" s="1">
        <v>0</v>
      </c>
      <c r="Z144" s="1">
        <v>3545.81</v>
      </c>
      <c r="AA144" s="1">
        <v>0</v>
      </c>
      <c r="AB144" s="1">
        <v>867.21</v>
      </c>
      <c r="AC144" s="1">
        <v>0</v>
      </c>
      <c r="AD144" s="1">
        <v>867.21</v>
      </c>
      <c r="AE144" s="1">
        <v>0</v>
      </c>
      <c r="AF144" s="1">
        <v>3036.15</v>
      </c>
      <c r="AG144" s="1">
        <v>0</v>
      </c>
      <c r="AH144" s="1">
        <v>3047.22</v>
      </c>
      <c r="AI144" s="1">
        <v>0</v>
      </c>
      <c r="AJ144" s="1">
        <v>867.21</v>
      </c>
      <c r="AK144" s="1">
        <v>0</v>
      </c>
      <c r="AL144" s="1">
        <v>7290.97</v>
      </c>
      <c r="AM144" s="3">
        <v>0</v>
      </c>
      <c r="AN144" s="3">
        <v>908.31</v>
      </c>
      <c r="AO144" s="1">
        <v>0</v>
      </c>
      <c r="AP144" s="1">
        <v>908.31</v>
      </c>
      <c r="AQ144" s="1">
        <v>0</v>
      </c>
      <c r="AR144" s="1">
        <v>1868.72</v>
      </c>
      <c r="AS144" s="1">
        <v>0</v>
      </c>
      <c r="AT144" s="1">
        <v>16548.74</v>
      </c>
      <c r="AU144" s="1">
        <v>0</v>
      </c>
      <c r="AV144" s="1">
        <v>1408.31</v>
      </c>
      <c r="AW144" s="7">
        <f t="shared" si="47"/>
        <v>0</v>
      </c>
      <c r="AX144" s="7">
        <f t="shared" si="48"/>
        <v>41164.170000000006</v>
      </c>
      <c r="AY144" s="7">
        <f t="shared" si="49"/>
        <v>41164.170000000006</v>
      </c>
      <c r="AZ144" s="7"/>
      <c r="BA144" s="7"/>
      <c r="BB144" s="7"/>
      <c r="BC144" s="102">
        <f t="shared" si="50"/>
        <v>-2453.610000000008</v>
      </c>
      <c r="BD144" s="3"/>
      <c r="BE144" s="3"/>
      <c r="BF144" s="3">
        <v>13575.29</v>
      </c>
      <c r="BG144" s="128">
        <f t="shared" si="45"/>
        <v>-16028.900000000009</v>
      </c>
      <c r="BH144" s="128">
        <v>0</v>
      </c>
      <c r="BI144" s="3">
        <v>-7748.88</v>
      </c>
      <c r="BJ144" s="3">
        <v>330817.28</v>
      </c>
      <c r="BK144" s="179">
        <v>0</v>
      </c>
      <c r="BL144" s="3"/>
      <c r="BM144" s="3"/>
      <c r="BN144" s="3"/>
      <c r="BO144" s="3">
        <v>0</v>
      </c>
      <c r="BP144" s="3">
        <v>377109.86</v>
      </c>
    </row>
    <row r="145" spans="1:68" ht="15.75">
      <c r="A145" s="3">
        <v>134</v>
      </c>
      <c r="B145" s="12" t="s">
        <v>300</v>
      </c>
      <c r="C145" s="46">
        <v>383.6</v>
      </c>
      <c r="D145" s="46">
        <v>0</v>
      </c>
      <c r="E145" s="3">
        <f t="shared" si="36"/>
        <v>383.6</v>
      </c>
      <c r="F145" s="52">
        <v>3.32</v>
      </c>
      <c r="G145" s="52">
        <v>6.82</v>
      </c>
      <c r="H145" s="147">
        <f t="shared" si="43"/>
        <v>10.14</v>
      </c>
      <c r="I145" s="7">
        <f t="shared" si="37"/>
        <v>3889.7040000000006</v>
      </c>
      <c r="J145" s="6">
        <f t="shared" si="38"/>
        <v>23338.224000000002</v>
      </c>
      <c r="K145" s="147">
        <v>8.7</v>
      </c>
      <c r="L145" s="7">
        <f t="shared" si="41"/>
        <v>3337.3199999999997</v>
      </c>
      <c r="M145" s="6">
        <f t="shared" si="39"/>
        <v>20023.92</v>
      </c>
      <c r="N145" s="40">
        <f t="shared" si="42"/>
        <v>43362.144</v>
      </c>
      <c r="O145" s="35"/>
      <c r="P145" s="5">
        <f t="shared" si="46"/>
        <v>43362.144</v>
      </c>
      <c r="Q145" s="43">
        <f t="shared" si="40"/>
        <v>0</v>
      </c>
      <c r="R145" s="55"/>
      <c r="S145" s="95">
        <f t="shared" si="44"/>
        <v>43362.144</v>
      </c>
      <c r="T145" s="7">
        <f t="shared" si="32"/>
        <v>0</v>
      </c>
      <c r="U145" s="1">
        <v>0</v>
      </c>
      <c r="V145" s="1">
        <v>3983.06</v>
      </c>
      <c r="W145" s="61">
        <v>0</v>
      </c>
      <c r="X145" s="2">
        <v>47796.68</v>
      </c>
      <c r="Y145" s="1">
        <v>0</v>
      </c>
      <c r="Z145" s="119">
        <v>1069.83</v>
      </c>
      <c r="AA145" s="1">
        <v>0</v>
      </c>
      <c r="AB145" s="1">
        <v>809.4</v>
      </c>
      <c r="AC145" s="1">
        <v>0</v>
      </c>
      <c r="AD145" s="1">
        <v>809.4</v>
      </c>
      <c r="AE145" s="119">
        <v>0</v>
      </c>
      <c r="AF145" s="1">
        <v>2709.65</v>
      </c>
      <c r="AG145" s="1">
        <v>0</v>
      </c>
      <c r="AH145" s="1">
        <v>809.4</v>
      </c>
      <c r="AI145" s="1">
        <v>0</v>
      </c>
      <c r="AJ145" s="1">
        <v>809.4</v>
      </c>
      <c r="AK145" s="1">
        <v>0</v>
      </c>
      <c r="AL145" s="1">
        <v>847.76</v>
      </c>
      <c r="AM145" s="3">
        <v>0</v>
      </c>
      <c r="AN145" s="3">
        <v>847.76</v>
      </c>
      <c r="AO145" s="1">
        <v>0</v>
      </c>
      <c r="AP145" s="1">
        <v>847.76</v>
      </c>
      <c r="AQ145" s="1">
        <v>0</v>
      </c>
      <c r="AR145" s="1">
        <v>847.76</v>
      </c>
      <c r="AS145" s="1">
        <v>0</v>
      </c>
      <c r="AT145" s="1">
        <v>4372.04</v>
      </c>
      <c r="AU145" s="1">
        <v>0</v>
      </c>
      <c r="AV145" s="1">
        <v>847.76</v>
      </c>
      <c r="AW145" s="7">
        <f t="shared" si="47"/>
        <v>0</v>
      </c>
      <c r="AX145" s="7">
        <f t="shared" si="48"/>
        <v>15627.92</v>
      </c>
      <c r="AY145" s="7">
        <f t="shared" si="49"/>
        <v>15627.92</v>
      </c>
      <c r="AZ145" s="7"/>
      <c r="BA145" s="7"/>
      <c r="BB145" s="7"/>
      <c r="BC145" s="102">
        <f t="shared" si="50"/>
        <v>27734.224000000002</v>
      </c>
      <c r="BD145" s="3"/>
      <c r="BE145" s="3"/>
      <c r="BF145" s="3">
        <v>-5.16</v>
      </c>
      <c r="BG145" s="128">
        <f t="shared" si="45"/>
        <v>27739.384000000002</v>
      </c>
      <c r="BH145" s="128">
        <v>0</v>
      </c>
      <c r="BI145" s="3">
        <v>30547.68</v>
      </c>
      <c r="BJ145" s="3">
        <v>209341.52</v>
      </c>
      <c r="BK145" s="179">
        <v>0</v>
      </c>
      <c r="BL145" s="3"/>
      <c r="BM145" s="3"/>
      <c r="BN145" s="3"/>
      <c r="BO145" s="180">
        <v>1063.84</v>
      </c>
      <c r="BP145" s="3">
        <v>207737.4</v>
      </c>
    </row>
    <row r="146" spans="1:68" ht="15.75">
      <c r="A146" s="3">
        <v>135</v>
      </c>
      <c r="B146" s="32" t="s">
        <v>112</v>
      </c>
      <c r="C146" s="46">
        <v>396.8</v>
      </c>
      <c r="D146" s="46">
        <v>0</v>
      </c>
      <c r="E146" s="3">
        <f t="shared" si="36"/>
        <v>396.8</v>
      </c>
      <c r="F146" s="52">
        <v>3.32</v>
      </c>
      <c r="G146" s="52">
        <v>7.04</v>
      </c>
      <c r="H146" s="41">
        <f t="shared" si="43"/>
        <v>10.36</v>
      </c>
      <c r="I146" s="7">
        <f t="shared" si="37"/>
        <v>4110.848</v>
      </c>
      <c r="J146" s="6">
        <f t="shared" si="38"/>
        <v>24665.088</v>
      </c>
      <c r="K146" s="41">
        <v>10.54</v>
      </c>
      <c r="L146" s="7">
        <f t="shared" si="41"/>
        <v>4182.272</v>
      </c>
      <c r="M146" s="6">
        <f t="shared" si="39"/>
        <v>25093.631999999998</v>
      </c>
      <c r="N146" s="40">
        <f t="shared" si="42"/>
        <v>49758.72</v>
      </c>
      <c r="O146" s="33">
        <v>0</v>
      </c>
      <c r="P146" s="5">
        <f t="shared" si="46"/>
        <v>49758.72</v>
      </c>
      <c r="Q146" s="43">
        <f t="shared" si="40"/>
        <v>0</v>
      </c>
      <c r="R146" s="55" t="s">
        <v>374</v>
      </c>
      <c r="S146" s="95">
        <f t="shared" si="44"/>
        <v>49758.72</v>
      </c>
      <c r="T146" s="7">
        <f t="shared" si="32"/>
        <v>0</v>
      </c>
      <c r="U146" s="1">
        <v>0</v>
      </c>
      <c r="V146" s="1">
        <v>4209.51</v>
      </c>
      <c r="W146" s="61">
        <v>0</v>
      </c>
      <c r="X146" s="2">
        <v>50514.1</v>
      </c>
      <c r="Y146" s="1">
        <v>0</v>
      </c>
      <c r="Z146" s="1">
        <v>3204.89</v>
      </c>
      <c r="AA146" s="1">
        <v>0</v>
      </c>
      <c r="AB146" s="1">
        <v>3680.46</v>
      </c>
      <c r="AC146" s="1">
        <v>0</v>
      </c>
      <c r="AD146" s="1">
        <v>4355.38</v>
      </c>
      <c r="AE146" s="1">
        <v>0</v>
      </c>
      <c r="AF146" s="1">
        <v>48747.15</v>
      </c>
      <c r="AG146" s="1">
        <v>0</v>
      </c>
      <c r="AH146" s="1">
        <v>4077.02</v>
      </c>
      <c r="AI146" s="1">
        <v>0</v>
      </c>
      <c r="AJ146" s="1">
        <v>2066.42</v>
      </c>
      <c r="AK146" s="1">
        <v>0</v>
      </c>
      <c r="AL146" s="1">
        <v>1054.58</v>
      </c>
      <c r="AM146" s="3">
        <v>0</v>
      </c>
      <c r="AN146" s="3">
        <v>1054.58</v>
      </c>
      <c r="AO146" s="1">
        <v>0</v>
      </c>
      <c r="AP146" s="1">
        <v>6240.68</v>
      </c>
      <c r="AQ146" s="1">
        <v>0</v>
      </c>
      <c r="AR146" s="1">
        <v>2557.92</v>
      </c>
      <c r="AS146" s="1">
        <v>0</v>
      </c>
      <c r="AT146" s="1">
        <v>1765.45</v>
      </c>
      <c r="AU146" s="1">
        <v>0</v>
      </c>
      <c r="AV146" s="1">
        <v>1676.41</v>
      </c>
      <c r="AW146" s="7">
        <f t="shared" si="47"/>
        <v>0</v>
      </c>
      <c r="AX146" s="7">
        <f t="shared" si="48"/>
        <v>80480.94</v>
      </c>
      <c r="AY146" s="7">
        <f t="shared" si="49"/>
        <v>80480.94</v>
      </c>
      <c r="AZ146" s="7"/>
      <c r="BA146" s="7"/>
      <c r="BB146" s="7"/>
      <c r="BC146" s="102">
        <f t="shared" si="50"/>
        <v>-30722.22</v>
      </c>
      <c r="BD146" s="3"/>
      <c r="BE146" s="3">
        <v>2408</v>
      </c>
      <c r="BF146" s="3">
        <v>-675.7</v>
      </c>
      <c r="BG146" s="128">
        <f t="shared" si="45"/>
        <v>-27638.52</v>
      </c>
      <c r="BH146" s="128">
        <v>0</v>
      </c>
      <c r="BI146" s="3">
        <v>21008.67</v>
      </c>
      <c r="BJ146" s="3">
        <v>139848.04</v>
      </c>
      <c r="BK146" s="179">
        <v>2578.47</v>
      </c>
      <c r="BL146" s="3"/>
      <c r="BM146" s="3"/>
      <c r="BN146" s="3"/>
      <c r="BO146" s="3">
        <v>731.64</v>
      </c>
      <c r="BP146" s="3">
        <v>146266.29</v>
      </c>
    </row>
    <row r="147" spans="1:68" ht="15.75">
      <c r="A147" s="3">
        <v>136</v>
      </c>
      <c r="B147" s="32" t="s">
        <v>113</v>
      </c>
      <c r="C147" s="46">
        <v>400.6</v>
      </c>
      <c r="D147" s="46">
        <v>75.1</v>
      </c>
      <c r="E147" s="3">
        <f t="shared" si="36"/>
        <v>475.70000000000005</v>
      </c>
      <c r="F147" s="52">
        <v>3.32</v>
      </c>
      <c r="G147" s="52">
        <v>3.76</v>
      </c>
      <c r="H147" s="41">
        <f t="shared" si="43"/>
        <v>7.08</v>
      </c>
      <c r="I147" s="7">
        <f t="shared" si="37"/>
        <v>3367.956</v>
      </c>
      <c r="J147" s="6">
        <f t="shared" si="38"/>
        <v>20207.736</v>
      </c>
      <c r="K147" s="41">
        <v>7.87</v>
      </c>
      <c r="L147" s="7">
        <f t="shared" si="41"/>
        <v>3743.7590000000005</v>
      </c>
      <c r="M147" s="6">
        <f t="shared" si="39"/>
        <v>22462.554000000004</v>
      </c>
      <c r="N147" s="40">
        <f t="shared" si="42"/>
        <v>42670.29000000001</v>
      </c>
      <c r="O147" s="33">
        <v>-13885.96</v>
      </c>
      <c r="P147" s="5">
        <f t="shared" si="46"/>
        <v>28784.33000000001</v>
      </c>
      <c r="Q147" s="43">
        <f t="shared" si="40"/>
        <v>-0.3254245518368869</v>
      </c>
      <c r="R147" s="55" t="s">
        <v>378</v>
      </c>
      <c r="S147" s="95">
        <f t="shared" si="44"/>
        <v>28784.33000000001</v>
      </c>
      <c r="T147" s="7">
        <f t="shared" si="32"/>
        <v>0</v>
      </c>
      <c r="U147" s="1">
        <v>0</v>
      </c>
      <c r="V147" s="1">
        <v>2291.62</v>
      </c>
      <c r="W147" s="61">
        <v>0</v>
      </c>
      <c r="X147" s="2">
        <v>27499.48</v>
      </c>
      <c r="Y147" s="1">
        <v>0</v>
      </c>
      <c r="Z147" s="1">
        <v>1003.73</v>
      </c>
      <c r="AA147" s="1">
        <v>0</v>
      </c>
      <c r="AB147" s="1">
        <v>1003.73</v>
      </c>
      <c r="AC147" s="1">
        <v>0</v>
      </c>
      <c r="AD147" s="1">
        <v>1003.73</v>
      </c>
      <c r="AE147" s="1">
        <v>0</v>
      </c>
      <c r="AF147" s="1">
        <v>1003.73</v>
      </c>
      <c r="AG147" s="1">
        <v>0</v>
      </c>
      <c r="AH147" s="1">
        <v>1003.73</v>
      </c>
      <c r="AI147" s="1">
        <v>0</v>
      </c>
      <c r="AJ147" s="1">
        <v>1003.73</v>
      </c>
      <c r="AK147" s="1">
        <v>0</v>
      </c>
      <c r="AL147" s="1">
        <v>1051.3</v>
      </c>
      <c r="AM147" s="3">
        <v>0</v>
      </c>
      <c r="AN147" s="3">
        <v>1051.3</v>
      </c>
      <c r="AO147" s="1">
        <v>0</v>
      </c>
      <c r="AP147" s="1">
        <v>1051.3</v>
      </c>
      <c r="AQ147" s="1">
        <v>0</v>
      </c>
      <c r="AR147" s="1">
        <v>2011.71</v>
      </c>
      <c r="AS147" s="1">
        <v>0</v>
      </c>
      <c r="AT147" s="1">
        <v>1051.3</v>
      </c>
      <c r="AU147" s="1">
        <v>0</v>
      </c>
      <c r="AV147" s="1">
        <v>1051.3</v>
      </c>
      <c r="AW147" s="7">
        <f t="shared" si="47"/>
        <v>0</v>
      </c>
      <c r="AX147" s="7">
        <f t="shared" si="48"/>
        <v>13290.589999999997</v>
      </c>
      <c r="AY147" s="7">
        <f t="shared" si="49"/>
        <v>13290.589999999997</v>
      </c>
      <c r="AZ147" s="7"/>
      <c r="BA147" s="7"/>
      <c r="BB147" s="7"/>
      <c r="BC147" s="102">
        <f t="shared" si="50"/>
        <v>15493.740000000013</v>
      </c>
      <c r="BD147" s="3"/>
      <c r="BE147" s="3"/>
      <c r="BF147" s="3">
        <v>-19.68</v>
      </c>
      <c r="BG147" s="128">
        <f t="shared" si="45"/>
        <v>15513.420000000013</v>
      </c>
      <c r="BH147" s="128">
        <v>0</v>
      </c>
      <c r="BI147" s="3">
        <v>-13885.96</v>
      </c>
      <c r="BJ147" s="3">
        <v>38384.25</v>
      </c>
      <c r="BK147" s="179">
        <v>0</v>
      </c>
      <c r="BL147" s="3"/>
      <c r="BM147" s="3"/>
      <c r="BN147" s="3"/>
      <c r="BO147" s="3">
        <v>0</v>
      </c>
      <c r="BP147" s="3">
        <v>61464.07</v>
      </c>
    </row>
    <row r="148" spans="1:68" ht="15.75">
      <c r="A148" s="3">
        <v>137</v>
      </c>
      <c r="B148" s="32" t="s">
        <v>114</v>
      </c>
      <c r="C148" s="46">
        <v>404.4</v>
      </c>
      <c r="D148" s="46">
        <v>0</v>
      </c>
      <c r="E148" s="3">
        <f t="shared" si="36"/>
        <v>404.4</v>
      </c>
      <c r="F148" s="52">
        <v>3.32</v>
      </c>
      <c r="G148" s="52">
        <v>7.04</v>
      </c>
      <c r="H148" s="41">
        <f t="shared" si="43"/>
        <v>10.36</v>
      </c>
      <c r="I148" s="7">
        <f t="shared" si="37"/>
        <v>4189.584</v>
      </c>
      <c r="J148" s="6">
        <f t="shared" si="38"/>
        <v>25137.504</v>
      </c>
      <c r="K148" s="41">
        <v>10.54</v>
      </c>
      <c r="L148" s="7">
        <f t="shared" si="41"/>
        <v>4262.375999999999</v>
      </c>
      <c r="M148" s="6">
        <f t="shared" si="39"/>
        <v>25574.255999999994</v>
      </c>
      <c r="N148" s="40">
        <f t="shared" si="42"/>
        <v>50711.759999999995</v>
      </c>
      <c r="O148" s="33"/>
      <c r="P148" s="5">
        <f t="shared" si="46"/>
        <v>50711.759999999995</v>
      </c>
      <c r="Q148" s="43">
        <f t="shared" si="40"/>
        <v>0</v>
      </c>
      <c r="R148" s="55"/>
      <c r="S148" s="95">
        <f t="shared" si="44"/>
        <v>50711.759999999995</v>
      </c>
      <c r="T148" s="7">
        <f t="shared" si="32"/>
        <v>0</v>
      </c>
      <c r="U148" s="1">
        <v>0</v>
      </c>
      <c r="V148" s="1">
        <v>4290.13</v>
      </c>
      <c r="W148" s="61">
        <v>0</v>
      </c>
      <c r="X148" s="2">
        <v>51481.61</v>
      </c>
      <c r="Y148" s="1">
        <v>0</v>
      </c>
      <c r="Z148" s="1">
        <v>2856.37</v>
      </c>
      <c r="AA148" s="1">
        <v>0</v>
      </c>
      <c r="AB148" s="1">
        <v>1924.94</v>
      </c>
      <c r="AC148" s="1">
        <v>0</v>
      </c>
      <c r="AD148" s="1">
        <v>1924.94</v>
      </c>
      <c r="AE148" s="1">
        <v>0</v>
      </c>
      <c r="AF148" s="1">
        <v>4301.95</v>
      </c>
      <c r="AG148" s="1">
        <v>0</v>
      </c>
      <c r="AH148" s="1">
        <v>4104.95</v>
      </c>
      <c r="AI148" s="1">
        <v>0</v>
      </c>
      <c r="AJ148" s="1">
        <v>1924.94</v>
      </c>
      <c r="AK148" s="1">
        <v>0</v>
      </c>
      <c r="AL148" s="1">
        <v>15580.04</v>
      </c>
      <c r="AM148" s="3">
        <v>0</v>
      </c>
      <c r="AN148" s="3">
        <v>3457.84</v>
      </c>
      <c r="AO148" s="1">
        <v>0</v>
      </c>
      <c r="AP148" s="1">
        <v>1993.69</v>
      </c>
      <c r="AQ148" s="1">
        <v>0</v>
      </c>
      <c r="AR148" s="1">
        <v>2954.1</v>
      </c>
      <c r="AS148" s="1">
        <v>0</v>
      </c>
      <c r="AT148" s="1">
        <v>2704.56</v>
      </c>
      <c r="AU148" s="1">
        <v>0</v>
      </c>
      <c r="AV148" s="1">
        <v>1993.69</v>
      </c>
      <c r="AW148" s="7">
        <f t="shared" si="47"/>
        <v>0</v>
      </c>
      <c r="AX148" s="7">
        <f t="shared" si="48"/>
        <v>45722.01</v>
      </c>
      <c r="AY148" s="7">
        <f t="shared" si="49"/>
        <v>45722.01</v>
      </c>
      <c r="AZ148" s="7"/>
      <c r="BA148" s="7"/>
      <c r="BB148" s="7"/>
      <c r="BC148" s="102">
        <f t="shared" si="50"/>
        <v>4989.749999999993</v>
      </c>
      <c r="BD148" s="3"/>
      <c r="BE148" s="3"/>
      <c r="BF148" s="3">
        <v>23691.48</v>
      </c>
      <c r="BG148" s="128">
        <f t="shared" si="45"/>
        <v>-18701.730000000007</v>
      </c>
      <c r="BH148" s="128">
        <v>0</v>
      </c>
      <c r="BI148" s="3">
        <v>13559.51</v>
      </c>
      <c r="BJ148" s="3">
        <v>154598.21</v>
      </c>
      <c r="BK148" s="179">
        <v>0</v>
      </c>
      <c r="BL148" s="3"/>
      <c r="BM148" s="3"/>
      <c r="BN148" s="3"/>
      <c r="BO148" s="3">
        <v>472.22</v>
      </c>
      <c r="BP148" s="3">
        <v>181994.73</v>
      </c>
    </row>
    <row r="149" spans="1:68" ht="15.75">
      <c r="A149" s="3">
        <v>138</v>
      </c>
      <c r="B149" s="25" t="s">
        <v>115</v>
      </c>
      <c r="C149" s="46">
        <v>657.6</v>
      </c>
      <c r="D149" s="46">
        <v>0</v>
      </c>
      <c r="E149" s="3">
        <f t="shared" si="36"/>
        <v>657.6</v>
      </c>
      <c r="F149" s="52">
        <v>3.32</v>
      </c>
      <c r="G149" s="52">
        <v>4.53</v>
      </c>
      <c r="H149" s="52">
        <f t="shared" si="43"/>
        <v>7.85</v>
      </c>
      <c r="I149" s="7">
        <f t="shared" si="37"/>
        <v>5162.16</v>
      </c>
      <c r="J149" s="6">
        <f t="shared" si="38"/>
        <v>30972.96</v>
      </c>
      <c r="K149" s="52">
        <v>9.17</v>
      </c>
      <c r="L149" s="7">
        <f t="shared" si="41"/>
        <v>6030.192</v>
      </c>
      <c r="M149" s="6">
        <f t="shared" si="39"/>
        <v>36181.152</v>
      </c>
      <c r="N149" s="40">
        <f t="shared" si="42"/>
        <v>67154.112</v>
      </c>
      <c r="O149" s="26">
        <v>-6765.75</v>
      </c>
      <c r="P149" s="5">
        <f t="shared" si="46"/>
        <v>60388.361999999994</v>
      </c>
      <c r="Q149" s="43">
        <f t="shared" si="40"/>
        <v>-0.10074960115621812</v>
      </c>
      <c r="R149" s="55" t="s">
        <v>378</v>
      </c>
      <c r="S149" s="95">
        <f t="shared" si="44"/>
        <v>60388.361999999994</v>
      </c>
      <c r="T149" s="7">
        <f t="shared" si="32"/>
        <v>0</v>
      </c>
      <c r="U149" s="1">
        <v>1832.24</v>
      </c>
      <c r="V149" s="1">
        <v>2890</v>
      </c>
      <c r="W149" s="61">
        <v>21986.88</v>
      </c>
      <c r="X149" s="2">
        <v>34679.99</v>
      </c>
      <c r="Y149" s="1">
        <v>0</v>
      </c>
      <c r="Z149" s="1">
        <v>1565.19</v>
      </c>
      <c r="AA149" s="1">
        <v>0</v>
      </c>
      <c r="AB149" s="1">
        <v>1565.19</v>
      </c>
      <c r="AC149" s="1">
        <v>0</v>
      </c>
      <c r="AD149" s="1">
        <v>1565.19</v>
      </c>
      <c r="AE149" s="1">
        <v>0</v>
      </c>
      <c r="AF149" s="1">
        <v>7940.83</v>
      </c>
      <c r="AG149" s="1">
        <v>0</v>
      </c>
      <c r="AH149" s="1">
        <v>7235.58</v>
      </c>
      <c r="AI149" s="1">
        <v>0</v>
      </c>
      <c r="AJ149" s="1">
        <v>33165.82</v>
      </c>
      <c r="AK149" s="1">
        <v>0</v>
      </c>
      <c r="AL149" s="1">
        <v>5881.37</v>
      </c>
      <c r="AM149" s="3">
        <v>0</v>
      </c>
      <c r="AN149" s="3">
        <v>7701.22</v>
      </c>
      <c r="AO149" s="1">
        <v>0</v>
      </c>
      <c r="AP149" s="1">
        <v>5881.37</v>
      </c>
      <c r="AQ149" s="1">
        <v>69027.66</v>
      </c>
      <c r="AR149" s="1">
        <v>6417.03</v>
      </c>
      <c r="AS149" s="1">
        <v>501.26</v>
      </c>
      <c r="AT149" s="1">
        <v>7862.87</v>
      </c>
      <c r="AU149" s="1">
        <v>1208.62</v>
      </c>
      <c r="AV149" s="1">
        <v>1630.95</v>
      </c>
      <c r="AW149" s="7">
        <f t="shared" si="47"/>
        <v>70737.54</v>
      </c>
      <c r="AX149" s="7">
        <f t="shared" si="48"/>
        <v>88412.60999999999</v>
      </c>
      <c r="AY149" s="7">
        <f t="shared" si="49"/>
        <v>159150.14999999997</v>
      </c>
      <c r="AZ149" s="7"/>
      <c r="BA149" s="7"/>
      <c r="BB149" s="7"/>
      <c r="BC149" s="102">
        <f t="shared" si="50"/>
        <v>-98761.78799999997</v>
      </c>
      <c r="BD149" s="3"/>
      <c r="BE149" s="3">
        <v>2408</v>
      </c>
      <c r="BF149" s="3">
        <v>7408.56</v>
      </c>
      <c r="BG149" s="128">
        <f t="shared" si="45"/>
        <v>-103762.34799999997</v>
      </c>
      <c r="BH149" s="128">
        <v>0</v>
      </c>
      <c r="BI149" s="3">
        <v>-6765.75</v>
      </c>
      <c r="BJ149" s="3">
        <v>89190.54</v>
      </c>
      <c r="BK149" s="179">
        <v>7470.18</v>
      </c>
      <c r="BL149" s="3"/>
      <c r="BM149" s="3"/>
      <c r="BN149" s="3"/>
      <c r="BO149" s="3">
        <v>0</v>
      </c>
      <c r="BP149" s="3">
        <v>109594.8</v>
      </c>
    </row>
    <row r="150" spans="1:68" ht="15.75">
      <c r="A150" s="3">
        <v>139</v>
      </c>
      <c r="B150" s="25" t="s">
        <v>116</v>
      </c>
      <c r="C150" s="46">
        <v>655.8</v>
      </c>
      <c r="D150" s="46">
        <v>0</v>
      </c>
      <c r="E150" s="3">
        <f t="shared" si="36"/>
        <v>655.8</v>
      </c>
      <c r="F150" s="52">
        <v>3.32</v>
      </c>
      <c r="G150" s="52">
        <v>8.97</v>
      </c>
      <c r="H150" s="52">
        <f t="shared" si="43"/>
        <v>12.290000000000001</v>
      </c>
      <c r="I150" s="7">
        <f t="shared" si="37"/>
        <v>8059.782</v>
      </c>
      <c r="J150" s="6">
        <f t="shared" si="38"/>
        <v>48358.692</v>
      </c>
      <c r="K150" s="52">
        <v>12.81</v>
      </c>
      <c r="L150" s="7">
        <f t="shared" si="41"/>
        <v>8400.797999999999</v>
      </c>
      <c r="M150" s="6">
        <f t="shared" si="39"/>
        <v>50404.78799999999</v>
      </c>
      <c r="N150" s="40">
        <f t="shared" si="42"/>
        <v>98763.48</v>
      </c>
      <c r="O150" s="26"/>
      <c r="P150" s="5">
        <f t="shared" si="46"/>
        <v>98763.48</v>
      </c>
      <c r="Q150" s="43">
        <f t="shared" si="40"/>
        <v>0</v>
      </c>
      <c r="R150" s="55" t="s">
        <v>374</v>
      </c>
      <c r="S150" s="95">
        <f t="shared" si="44"/>
        <v>98763.48</v>
      </c>
      <c r="T150" s="7">
        <f t="shared" si="32"/>
        <v>0</v>
      </c>
      <c r="U150" s="1">
        <v>5161.59</v>
      </c>
      <c r="V150" s="1">
        <v>3091.63</v>
      </c>
      <c r="W150" s="61">
        <v>61939.06</v>
      </c>
      <c r="X150" s="2">
        <v>37099.54</v>
      </c>
      <c r="Y150" s="1">
        <v>0</v>
      </c>
      <c r="Z150" s="1">
        <v>2234.07</v>
      </c>
      <c r="AA150" s="1">
        <v>0</v>
      </c>
      <c r="AB150" s="1">
        <v>1561.39</v>
      </c>
      <c r="AC150" s="1">
        <v>778.18</v>
      </c>
      <c r="AD150" s="1">
        <v>1561.39</v>
      </c>
      <c r="AE150" s="1">
        <v>0</v>
      </c>
      <c r="AF150" s="1">
        <v>1561.39</v>
      </c>
      <c r="AG150" s="1">
        <v>0</v>
      </c>
      <c r="AH150" s="1">
        <v>7195.64</v>
      </c>
      <c r="AI150" s="1">
        <v>11531.55</v>
      </c>
      <c r="AJ150" s="1">
        <v>51963.86</v>
      </c>
      <c r="AK150" s="1">
        <v>0</v>
      </c>
      <c r="AL150" s="1">
        <v>8478.52</v>
      </c>
      <c r="AM150" s="3">
        <v>10084.42</v>
      </c>
      <c r="AN150" s="3">
        <v>5877.39</v>
      </c>
      <c r="AO150" s="1">
        <v>17655.47</v>
      </c>
      <c r="AP150" s="1">
        <v>2859.89</v>
      </c>
      <c r="AQ150" s="1">
        <v>424.75</v>
      </c>
      <c r="AR150" s="1">
        <v>2162.63</v>
      </c>
      <c r="AS150" s="1">
        <v>0</v>
      </c>
      <c r="AT150" s="1">
        <v>1626.97</v>
      </c>
      <c r="AU150" s="1">
        <v>0</v>
      </c>
      <c r="AV150" s="1">
        <v>2005.8</v>
      </c>
      <c r="AW150" s="7">
        <f t="shared" si="47"/>
        <v>40474.37</v>
      </c>
      <c r="AX150" s="7">
        <f t="shared" si="48"/>
        <v>89088.94000000002</v>
      </c>
      <c r="AY150" s="7">
        <f t="shared" si="49"/>
        <v>129563.31000000003</v>
      </c>
      <c r="AZ150" s="7"/>
      <c r="BA150" s="7"/>
      <c r="BB150" s="7"/>
      <c r="BC150" s="102">
        <f t="shared" si="50"/>
        <v>-30799.83000000003</v>
      </c>
      <c r="BD150" s="3"/>
      <c r="BE150" s="3">
        <v>3096</v>
      </c>
      <c r="BF150" s="3">
        <v>7327.35</v>
      </c>
      <c r="BG150" s="128">
        <f t="shared" si="45"/>
        <v>-35031.18000000003</v>
      </c>
      <c r="BH150" s="128">
        <v>0</v>
      </c>
      <c r="BI150" s="3">
        <v>26995.86</v>
      </c>
      <c r="BJ150" s="3">
        <v>69226.74</v>
      </c>
      <c r="BK150" s="179">
        <v>6506.39</v>
      </c>
      <c r="BL150" s="3">
        <v>5000</v>
      </c>
      <c r="BM150" s="3"/>
      <c r="BN150" s="3"/>
      <c r="BO150" s="3">
        <v>940.14</v>
      </c>
      <c r="BP150" s="3">
        <v>85130.95</v>
      </c>
    </row>
    <row r="151" spans="1:68" ht="15.75">
      <c r="A151" s="3">
        <v>140</v>
      </c>
      <c r="B151" s="25" t="s">
        <v>117</v>
      </c>
      <c r="C151" s="46">
        <v>2003.9</v>
      </c>
      <c r="D151" s="46">
        <v>0</v>
      </c>
      <c r="E151" s="3">
        <f t="shared" si="36"/>
        <v>2003.9</v>
      </c>
      <c r="F151" s="52">
        <v>3.32</v>
      </c>
      <c r="G151" s="52">
        <v>5.85</v>
      </c>
      <c r="H151" s="52">
        <f t="shared" si="43"/>
        <v>9.17</v>
      </c>
      <c r="I151" s="7">
        <f t="shared" si="37"/>
        <v>18375.763</v>
      </c>
      <c r="J151" s="6">
        <f t="shared" si="38"/>
        <v>110254.578</v>
      </c>
      <c r="K151" s="52">
        <v>10.32</v>
      </c>
      <c r="L151" s="7">
        <f t="shared" si="41"/>
        <v>20680.248000000003</v>
      </c>
      <c r="M151" s="6">
        <f t="shared" si="39"/>
        <v>124081.48800000001</v>
      </c>
      <c r="N151" s="40">
        <f t="shared" si="42"/>
        <v>234336.066</v>
      </c>
      <c r="O151" s="26"/>
      <c r="P151" s="5">
        <f t="shared" si="46"/>
        <v>234336.066</v>
      </c>
      <c r="Q151" s="43">
        <f t="shared" si="40"/>
        <v>0</v>
      </c>
      <c r="R151" s="55"/>
      <c r="S151" s="95">
        <f t="shared" si="44"/>
        <v>234336.066</v>
      </c>
      <c r="T151" s="7">
        <f t="shared" si="32"/>
        <v>0</v>
      </c>
      <c r="U151" s="1">
        <v>9402</v>
      </c>
      <c r="V151" s="1">
        <v>9414.78</v>
      </c>
      <c r="W151" s="61">
        <v>112824</v>
      </c>
      <c r="X151" s="2">
        <v>112977.38</v>
      </c>
      <c r="Y151" s="1">
        <v>14458.25</v>
      </c>
      <c r="Z151" s="119">
        <v>12015.63</v>
      </c>
      <c r="AA151" s="1">
        <v>13951</v>
      </c>
      <c r="AB151" s="1">
        <v>6093.41</v>
      </c>
      <c r="AC151" s="1">
        <v>5310.34</v>
      </c>
      <c r="AD151" s="1">
        <v>5058.86</v>
      </c>
      <c r="AE151" s="119">
        <v>5746.76</v>
      </c>
      <c r="AF151" s="1">
        <v>17157.17</v>
      </c>
      <c r="AG151" s="1">
        <v>72405.16</v>
      </c>
      <c r="AH151" s="1">
        <v>10040.13</v>
      </c>
      <c r="AI151" s="1">
        <v>20516.57</v>
      </c>
      <c r="AJ151" s="1">
        <v>21996.8</v>
      </c>
      <c r="AK151" s="1">
        <v>0</v>
      </c>
      <c r="AL151" s="1">
        <v>8541.44</v>
      </c>
      <c r="AM151" s="3">
        <v>961.87</v>
      </c>
      <c r="AN151" s="3">
        <v>4606.27</v>
      </c>
      <c r="AO151" s="1">
        <v>0</v>
      </c>
      <c r="AP151" s="1">
        <v>6685.49</v>
      </c>
      <c r="AQ151" s="1">
        <v>424.75</v>
      </c>
      <c r="AR151" s="1">
        <v>5141.93</v>
      </c>
      <c r="AS151" s="1">
        <v>56018.26</v>
      </c>
      <c r="AT151" s="1">
        <v>9139.02</v>
      </c>
      <c r="AU151" s="1">
        <v>14148.42</v>
      </c>
      <c r="AV151" s="1">
        <v>8521.78</v>
      </c>
      <c r="AW151" s="7">
        <f t="shared" si="47"/>
        <v>203941.38000000003</v>
      </c>
      <c r="AX151" s="7">
        <f t="shared" si="48"/>
        <v>114997.93000000001</v>
      </c>
      <c r="AY151" s="7">
        <f t="shared" si="49"/>
        <v>318939.31000000006</v>
      </c>
      <c r="AZ151" s="7"/>
      <c r="BA151" s="7"/>
      <c r="BB151" s="7"/>
      <c r="BC151" s="102">
        <f t="shared" si="50"/>
        <v>-84603.24400000006</v>
      </c>
      <c r="BD151" s="3"/>
      <c r="BE151" s="3">
        <v>4128</v>
      </c>
      <c r="BF151" s="3">
        <v>-7862.7</v>
      </c>
      <c r="BG151" s="128">
        <f t="shared" si="45"/>
        <v>-72612.54400000007</v>
      </c>
      <c r="BH151" s="128">
        <v>0</v>
      </c>
      <c r="BI151" s="3">
        <v>159821.08</v>
      </c>
      <c r="BJ151" s="3">
        <v>167691.64</v>
      </c>
      <c r="BK151" s="179">
        <v>11796.41</v>
      </c>
      <c r="BL151" s="3"/>
      <c r="BM151" s="3">
        <v>980</v>
      </c>
      <c r="BN151" s="3"/>
      <c r="BO151" s="180">
        <v>5531.71</v>
      </c>
      <c r="BP151" s="3">
        <v>190311.27</v>
      </c>
    </row>
    <row r="152" spans="1:68" ht="15.75">
      <c r="A152" s="3">
        <v>141</v>
      </c>
      <c r="B152" s="34" t="s">
        <v>118</v>
      </c>
      <c r="C152" s="46">
        <v>521.5</v>
      </c>
      <c r="D152" s="46">
        <v>0</v>
      </c>
      <c r="E152" s="3">
        <f t="shared" si="36"/>
        <v>521.5</v>
      </c>
      <c r="F152" s="52">
        <v>3.32</v>
      </c>
      <c r="G152" s="52">
        <v>3.86</v>
      </c>
      <c r="H152" s="149">
        <f t="shared" si="43"/>
        <v>7.18</v>
      </c>
      <c r="I152" s="7">
        <f t="shared" si="37"/>
        <v>3744.37</v>
      </c>
      <c r="J152" s="6">
        <f t="shared" si="38"/>
        <v>22466.22</v>
      </c>
      <c r="K152" s="149">
        <v>8.05</v>
      </c>
      <c r="L152" s="7">
        <f t="shared" si="41"/>
        <v>4198.075000000001</v>
      </c>
      <c r="M152" s="6">
        <f t="shared" si="39"/>
        <v>25188.450000000004</v>
      </c>
      <c r="N152" s="40">
        <f t="shared" si="42"/>
        <v>47654.670000000006</v>
      </c>
      <c r="O152" s="36">
        <v>-9481.3</v>
      </c>
      <c r="P152" s="5">
        <f t="shared" si="46"/>
        <v>38173.37000000001</v>
      </c>
      <c r="Q152" s="43">
        <f t="shared" si="40"/>
        <v>-0.19895846514098195</v>
      </c>
      <c r="R152" s="55" t="s">
        <v>378</v>
      </c>
      <c r="S152" s="95">
        <f t="shared" si="44"/>
        <v>38173.37000000001</v>
      </c>
      <c r="T152" s="7">
        <f t="shared" si="32"/>
        <v>0</v>
      </c>
      <c r="U152" s="1">
        <v>1453.23</v>
      </c>
      <c r="V152" s="1">
        <v>1590.89</v>
      </c>
      <c r="W152" s="61">
        <v>17438.79</v>
      </c>
      <c r="X152" s="2">
        <v>19090.73</v>
      </c>
      <c r="Y152" s="1">
        <v>0</v>
      </c>
      <c r="Z152" s="1">
        <v>3630.39</v>
      </c>
      <c r="AA152" s="1">
        <v>0</v>
      </c>
      <c r="AB152" s="1">
        <v>1100.37</v>
      </c>
      <c r="AC152" s="1">
        <v>0</v>
      </c>
      <c r="AD152" s="1">
        <v>5350.8</v>
      </c>
      <c r="AE152" s="1">
        <v>0</v>
      </c>
      <c r="AF152" s="1">
        <v>1100.37</v>
      </c>
      <c r="AG152" s="1">
        <v>486.29</v>
      </c>
      <c r="AH152" s="1">
        <v>1100.37</v>
      </c>
      <c r="AI152" s="1">
        <v>0</v>
      </c>
      <c r="AJ152" s="1">
        <v>1100.37</v>
      </c>
      <c r="AK152" s="1">
        <v>0</v>
      </c>
      <c r="AL152" s="1">
        <v>1152.52</v>
      </c>
      <c r="AM152" s="3">
        <v>0</v>
      </c>
      <c r="AN152" s="3">
        <v>1152.52</v>
      </c>
      <c r="AO152" s="1">
        <v>52.15</v>
      </c>
      <c r="AP152" s="1">
        <v>1152.52</v>
      </c>
      <c r="AQ152" s="1">
        <v>7640.1</v>
      </c>
      <c r="AR152" s="1">
        <v>1920.6</v>
      </c>
      <c r="AS152" s="1">
        <v>4123.03</v>
      </c>
      <c r="AT152" s="1">
        <v>1152.52</v>
      </c>
      <c r="AU152" s="1">
        <v>500</v>
      </c>
      <c r="AV152" s="1">
        <v>1152.52</v>
      </c>
      <c r="AW152" s="7">
        <f t="shared" si="47"/>
        <v>12801.57</v>
      </c>
      <c r="AX152" s="7">
        <f t="shared" si="48"/>
        <v>21065.87</v>
      </c>
      <c r="AY152" s="7">
        <f t="shared" si="49"/>
        <v>33867.44</v>
      </c>
      <c r="AZ152" s="7"/>
      <c r="BA152" s="7"/>
      <c r="BB152" s="7"/>
      <c r="BC152" s="102">
        <f t="shared" si="50"/>
        <v>4305.930000000008</v>
      </c>
      <c r="BD152" s="3"/>
      <c r="BE152" s="3"/>
      <c r="BF152" s="3">
        <v>9817.95</v>
      </c>
      <c r="BG152" s="128">
        <f t="shared" si="45"/>
        <v>-5512.019999999993</v>
      </c>
      <c r="BH152" s="128">
        <v>0</v>
      </c>
      <c r="BI152" s="3">
        <v>-9481.3</v>
      </c>
      <c r="BJ152" s="3">
        <v>137675.83</v>
      </c>
      <c r="BK152" s="179">
        <v>0</v>
      </c>
      <c r="BL152" s="3"/>
      <c r="BM152" s="3"/>
      <c r="BN152" s="3"/>
      <c r="BO152" s="3">
        <v>0</v>
      </c>
      <c r="BP152" s="3">
        <v>191614.88</v>
      </c>
    </row>
    <row r="153" spans="1:68" ht="15.75">
      <c r="A153" s="3">
        <v>142</v>
      </c>
      <c r="B153" s="34" t="s">
        <v>119</v>
      </c>
      <c r="C153" s="46">
        <v>502.3</v>
      </c>
      <c r="D153" s="46">
        <v>0</v>
      </c>
      <c r="E153" s="3">
        <f t="shared" si="36"/>
        <v>502.3</v>
      </c>
      <c r="F153" s="52">
        <v>3.32</v>
      </c>
      <c r="G153" s="52">
        <v>3.86</v>
      </c>
      <c r="H153" s="149">
        <f t="shared" si="43"/>
        <v>7.18</v>
      </c>
      <c r="I153" s="7">
        <f t="shared" si="37"/>
        <v>3606.514</v>
      </c>
      <c r="J153" s="6">
        <f t="shared" si="38"/>
        <v>21639.084000000003</v>
      </c>
      <c r="K153" s="149">
        <v>8.05</v>
      </c>
      <c r="L153" s="7">
        <f t="shared" si="41"/>
        <v>4043.5150000000003</v>
      </c>
      <c r="M153" s="6">
        <f t="shared" si="39"/>
        <v>24261.090000000004</v>
      </c>
      <c r="N153" s="40">
        <f t="shared" si="42"/>
        <v>45900.174000000006</v>
      </c>
      <c r="O153" s="36"/>
      <c r="P153" s="5">
        <f t="shared" si="46"/>
        <v>45900.174000000006</v>
      </c>
      <c r="Q153" s="43">
        <f t="shared" si="40"/>
        <v>0</v>
      </c>
      <c r="R153" s="55" t="s">
        <v>378</v>
      </c>
      <c r="S153" s="95">
        <f t="shared" si="44"/>
        <v>45900.174000000006</v>
      </c>
      <c r="T153" s="7">
        <f t="shared" si="32"/>
        <v>0</v>
      </c>
      <c r="U153" s="1">
        <v>1966.25</v>
      </c>
      <c r="V153" s="1">
        <v>1726.83</v>
      </c>
      <c r="W153" s="61">
        <v>23594.94</v>
      </c>
      <c r="X153" s="2">
        <v>20721.9</v>
      </c>
      <c r="Y153" s="1">
        <v>1323.24</v>
      </c>
      <c r="Z153" s="119">
        <v>13815.88</v>
      </c>
      <c r="AA153" s="1">
        <v>0</v>
      </c>
      <c r="AB153" s="1">
        <v>1059.85</v>
      </c>
      <c r="AC153" s="1">
        <v>0</v>
      </c>
      <c r="AD153" s="1">
        <v>1059.85</v>
      </c>
      <c r="AE153" s="119">
        <v>0</v>
      </c>
      <c r="AF153" s="1">
        <v>1059.85</v>
      </c>
      <c r="AG153" s="1">
        <v>0</v>
      </c>
      <c r="AH153" s="1">
        <v>1059.85</v>
      </c>
      <c r="AI153" s="1">
        <v>0</v>
      </c>
      <c r="AJ153" s="1">
        <v>1059.85</v>
      </c>
      <c r="AK153" s="1">
        <v>0</v>
      </c>
      <c r="AL153" s="1">
        <v>1110.08</v>
      </c>
      <c r="AM153" s="3">
        <v>0</v>
      </c>
      <c r="AN153" s="3">
        <v>1110.08</v>
      </c>
      <c r="AO153" s="1">
        <v>0</v>
      </c>
      <c r="AP153" s="1">
        <v>1110.08</v>
      </c>
      <c r="AQ153" s="1">
        <v>424.75</v>
      </c>
      <c r="AR153" s="1">
        <v>1645.74</v>
      </c>
      <c r="AS153" s="1">
        <v>0</v>
      </c>
      <c r="AT153" s="1">
        <v>1110.08</v>
      </c>
      <c r="AU153" s="1">
        <v>500</v>
      </c>
      <c r="AV153" s="1">
        <v>1110.08</v>
      </c>
      <c r="AW153" s="7">
        <f t="shared" si="47"/>
        <v>2247.99</v>
      </c>
      <c r="AX153" s="7">
        <f t="shared" si="48"/>
        <v>26311.270000000004</v>
      </c>
      <c r="AY153" s="7">
        <f t="shared" si="49"/>
        <v>28559.260000000002</v>
      </c>
      <c r="AZ153" s="7"/>
      <c r="BA153" s="7"/>
      <c r="BB153" s="7"/>
      <c r="BC153" s="102">
        <f t="shared" si="50"/>
        <v>17340.914000000004</v>
      </c>
      <c r="BD153" s="3"/>
      <c r="BE153" s="3"/>
      <c r="BF153" s="3">
        <v>12499.05</v>
      </c>
      <c r="BG153" s="128">
        <f t="shared" si="45"/>
        <v>4841.864000000005</v>
      </c>
      <c r="BH153" s="128">
        <v>0</v>
      </c>
      <c r="BI153" s="3">
        <v>44460.99</v>
      </c>
      <c r="BJ153" s="3">
        <v>81797.57</v>
      </c>
      <c r="BK153" s="179">
        <v>0</v>
      </c>
      <c r="BL153" s="3"/>
      <c r="BM153" s="3"/>
      <c r="BN153" s="3"/>
      <c r="BO153" s="180">
        <v>1548.37</v>
      </c>
      <c r="BP153" s="3">
        <v>114367.73</v>
      </c>
    </row>
    <row r="154" spans="1:68" ht="15.75">
      <c r="A154" s="3">
        <v>143</v>
      </c>
      <c r="B154" s="25" t="s">
        <v>120</v>
      </c>
      <c r="C154" s="46">
        <v>3297.9</v>
      </c>
      <c r="D154" s="46">
        <v>350.1</v>
      </c>
      <c r="E154" s="3">
        <f t="shared" si="36"/>
        <v>3648</v>
      </c>
      <c r="F154" s="52">
        <v>3.32</v>
      </c>
      <c r="G154" s="52">
        <v>8.17</v>
      </c>
      <c r="H154" s="52">
        <f t="shared" si="43"/>
        <v>11.49</v>
      </c>
      <c r="I154" s="7">
        <f t="shared" si="37"/>
        <v>41915.520000000004</v>
      </c>
      <c r="J154" s="6">
        <f t="shared" si="38"/>
        <v>251493.12000000002</v>
      </c>
      <c r="K154" s="52">
        <v>11.95</v>
      </c>
      <c r="L154" s="7">
        <f t="shared" si="41"/>
        <v>43593.6</v>
      </c>
      <c r="M154" s="6">
        <f t="shared" si="39"/>
        <v>261561.59999999998</v>
      </c>
      <c r="N154" s="40">
        <f t="shared" si="42"/>
        <v>513054.72</v>
      </c>
      <c r="O154" s="26"/>
      <c r="P154" s="5">
        <f t="shared" si="46"/>
        <v>513054.72</v>
      </c>
      <c r="Q154" s="43">
        <f t="shared" si="40"/>
        <v>0</v>
      </c>
      <c r="R154" s="55"/>
      <c r="S154" s="95">
        <f t="shared" si="44"/>
        <v>513054.72</v>
      </c>
      <c r="T154" s="7">
        <f t="shared" si="32"/>
        <v>0</v>
      </c>
      <c r="U154" s="1">
        <v>25638.82</v>
      </c>
      <c r="V154" s="1">
        <v>17282.67</v>
      </c>
      <c r="W154" s="61">
        <v>307665.89</v>
      </c>
      <c r="X154" s="2">
        <v>207392.02</v>
      </c>
      <c r="Y154" s="1">
        <v>10121.69</v>
      </c>
      <c r="Z154" s="119">
        <v>14804.13</v>
      </c>
      <c r="AA154" s="1">
        <v>60941.03</v>
      </c>
      <c r="AB154" s="1">
        <v>9319.84</v>
      </c>
      <c r="AC154" s="1">
        <v>9933.14</v>
      </c>
      <c r="AD154" s="1">
        <v>8052.58</v>
      </c>
      <c r="AE154" s="119">
        <v>10456.27</v>
      </c>
      <c r="AF154" s="1">
        <v>15814.58</v>
      </c>
      <c r="AG154" s="1">
        <v>25481.07</v>
      </c>
      <c r="AH154" s="1">
        <v>9111.75</v>
      </c>
      <c r="AI154" s="1">
        <v>32651.51</v>
      </c>
      <c r="AJ154" s="1">
        <v>11637.27</v>
      </c>
      <c r="AK154" s="1">
        <v>9922.56</v>
      </c>
      <c r="AL154" s="1">
        <v>20369.19</v>
      </c>
      <c r="AM154" s="3">
        <v>25348.17</v>
      </c>
      <c r="AN154" s="3">
        <v>29319.04</v>
      </c>
      <c r="AO154" s="1">
        <v>45730.11</v>
      </c>
      <c r="AP154" s="1">
        <v>9845.82</v>
      </c>
      <c r="AQ154" s="1">
        <v>12035.93</v>
      </c>
      <c r="AR154" s="1">
        <v>11853.52</v>
      </c>
      <c r="AS154" s="1">
        <v>20047.53</v>
      </c>
      <c r="AT154" s="1">
        <v>13930.2</v>
      </c>
      <c r="AU154" s="1">
        <v>10166.08</v>
      </c>
      <c r="AV154" s="1">
        <v>18341.88</v>
      </c>
      <c r="AW154" s="7">
        <f t="shared" si="47"/>
        <v>272835.09</v>
      </c>
      <c r="AX154" s="7">
        <f t="shared" si="48"/>
        <v>172399.80000000002</v>
      </c>
      <c r="AY154" s="7">
        <f t="shared" si="49"/>
        <v>445234.89</v>
      </c>
      <c r="AZ154" s="7"/>
      <c r="BA154" s="7"/>
      <c r="BB154" s="7"/>
      <c r="BC154" s="102">
        <f t="shared" si="50"/>
        <v>67819.82999999996</v>
      </c>
      <c r="BD154" s="3">
        <v>2326.48</v>
      </c>
      <c r="BE154" s="3">
        <v>2408</v>
      </c>
      <c r="BF154" s="3">
        <v>33545.06</v>
      </c>
      <c r="BG154" s="128">
        <f t="shared" si="45"/>
        <v>39009.249999999956</v>
      </c>
      <c r="BH154" s="128">
        <v>0</v>
      </c>
      <c r="BI154" s="3">
        <v>278107.81</v>
      </c>
      <c r="BJ154" s="3">
        <v>134928.88</v>
      </c>
      <c r="BK154" s="179">
        <v>0</v>
      </c>
      <c r="BL154" s="3"/>
      <c r="BM154" s="3"/>
      <c r="BN154" s="3"/>
      <c r="BO154" s="180">
        <v>9685.23</v>
      </c>
      <c r="BP154" s="3">
        <v>156357.25</v>
      </c>
    </row>
    <row r="155" spans="1:68" ht="15.75">
      <c r="A155" s="3">
        <v>144</v>
      </c>
      <c r="B155" s="32" t="s">
        <v>121</v>
      </c>
      <c r="C155" s="46">
        <v>462.6</v>
      </c>
      <c r="D155" s="46">
        <v>0</v>
      </c>
      <c r="E155" s="3">
        <f t="shared" si="36"/>
        <v>462.6</v>
      </c>
      <c r="F155" s="52">
        <v>3.32</v>
      </c>
      <c r="G155" s="52">
        <v>2.82</v>
      </c>
      <c r="H155" s="41">
        <f t="shared" si="43"/>
        <v>6.14</v>
      </c>
      <c r="I155" s="7">
        <f t="shared" si="37"/>
        <v>2840.364</v>
      </c>
      <c r="J155" s="6">
        <f t="shared" si="38"/>
        <v>17042.184</v>
      </c>
      <c r="K155" s="41">
        <v>7.24</v>
      </c>
      <c r="L155" s="7">
        <f t="shared" si="41"/>
        <v>3349.224</v>
      </c>
      <c r="M155" s="6">
        <f t="shared" si="39"/>
        <v>20095.344</v>
      </c>
      <c r="N155" s="40">
        <f t="shared" si="42"/>
        <v>37137.528000000006</v>
      </c>
      <c r="O155" s="33"/>
      <c r="P155" s="5">
        <f t="shared" si="46"/>
        <v>37137.528000000006</v>
      </c>
      <c r="Q155" s="43">
        <f t="shared" si="40"/>
        <v>0</v>
      </c>
      <c r="R155" s="55" t="s">
        <v>378</v>
      </c>
      <c r="S155" s="95">
        <f t="shared" si="44"/>
        <v>37137.528000000006</v>
      </c>
      <c r="T155" s="7">
        <f t="shared" si="32"/>
        <v>0</v>
      </c>
      <c r="U155" s="1">
        <v>0</v>
      </c>
      <c r="V155" s="1">
        <v>2908.53</v>
      </c>
      <c r="W155" s="61">
        <v>0</v>
      </c>
      <c r="X155" s="2">
        <v>34902.39</v>
      </c>
      <c r="Y155" s="1">
        <v>0</v>
      </c>
      <c r="Z155" s="1">
        <v>-10563.26</v>
      </c>
      <c r="AA155" s="1">
        <v>0</v>
      </c>
      <c r="AB155" s="1">
        <v>1153.74</v>
      </c>
      <c r="AC155" s="1">
        <v>0</v>
      </c>
      <c r="AD155" s="1">
        <v>1153.74</v>
      </c>
      <c r="AE155" s="1">
        <v>0</v>
      </c>
      <c r="AF155" s="1">
        <v>1153.74</v>
      </c>
      <c r="AG155" s="1">
        <v>0</v>
      </c>
      <c r="AH155" s="1">
        <v>1153.74</v>
      </c>
      <c r="AI155" s="1">
        <v>0</v>
      </c>
      <c r="AJ155" s="1">
        <v>1153.74</v>
      </c>
      <c r="AK155" s="1">
        <v>0</v>
      </c>
      <c r="AL155" s="1">
        <v>1200</v>
      </c>
      <c r="AM155" s="3">
        <v>0</v>
      </c>
      <c r="AN155" s="3">
        <v>1200</v>
      </c>
      <c r="AO155" s="1">
        <v>0</v>
      </c>
      <c r="AP155" s="1">
        <v>17391.5</v>
      </c>
      <c r="AQ155" s="1">
        <v>0</v>
      </c>
      <c r="AR155" s="1">
        <v>1735.66</v>
      </c>
      <c r="AS155" s="1">
        <v>0</v>
      </c>
      <c r="AT155" s="1">
        <v>1200</v>
      </c>
      <c r="AU155" s="1">
        <v>0</v>
      </c>
      <c r="AV155" s="1">
        <v>1200</v>
      </c>
      <c r="AW155" s="7">
        <f t="shared" si="47"/>
        <v>0</v>
      </c>
      <c r="AX155" s="7">
        <f t="shared" si="48"/>
        <v>19132.6</v>
      </c>
      <c r="AY155" s="7">
        <f t="shared" si="49"/>
        <v>19132.6</v>
      </c>
      <c r="AZ155" s="7"/>
      <c r="BA155" s="7"/>
      <c r="BB155" s="7"/>
      <c r="BC155" s="102">
        <f t="shared" si="50"/>
        <v>18004.928000000007</v>
      </c>
      <c r="BD155" s="3"/>
      <c r="BE155" s="3"/>
      <c r="BF155" s="3">
        <v>-2361.58</v>
      </c>
      <c r="BG155" s="128">
        <f t="shared" si="45"/>
        <v>20366.50800000001</v>
      </c>
      <c r="BH155" s="128">
        <v>0</v>
      </c>
      <c r="BI155" s="3">
        <v>13277.39</v>
      </c>
      <c r="BJ155" s="3">
        <v>17655.51</v>
      </c>
      <c r="BK155" s="179">
        <v>0</v>
      </c>
      <c r="BL155" s="3"/>
      <c r="BM155" s="3"/>
      <c r="BN155" s="3"/>
      <c r="BO155" s="3">
        <v>462.39</v>
      </c>
      <c r="BP155" s="3">
        <v>23642.35</v>
      </c>
    </row>
    <row r="156" spans="1:68" ht="15.75">
      <c r="A156" s="3">
        <v>145</v>
      </c>
      <c r="B156" s="32" t="s">
        <v>122</v>
      </c>
      <c r="C156" s="46">
        <v>465.5</v>
      </c>
      <c r="D156" s="46">
        <v>0</v>
      </c>
      <c r="E156" s="3">
        <f t="shared" si="36"/>
        <v>465.5</v>
      </c>
      <c r="F156" s="52">
        <v>3.32</v>
      </c>
      <c r="G156" s="52">
        <v>3.92</v>
      </c>
      <c r="H156" s="41">
        <f t="shared" si="43"/>
        <v>7.24</v>
      </c>
      <c r="I156" s="7">
        <f t="shared" si="37"/>
        <v>3370.2200000000003</v>
      </c>
      <c r="J156" s="6">
        <f t="shared" si="38"/>
        <v>20221.32</v>
      </c>
      <c r="K156" s="41">
        <v>8.39</v>
      </c>
      <c r="L156" s="7">
        <f t="shared" si="41"/>
        <v>3905.545</v>
      </c>
      <c r="M156" s="6">
        <f t="shared" si="39"/>
        <v>23433.27</v>
      </c>
      <c r="N156" s="40">
        <f t="shared" si="42"/>
        <v>43654.59</v>
      </c>
      <c r="O156" s="33">
        <v>-27912.96</v>
      </c>
      <c r="P156" s="5">
        <f t="shared" si="46"/>
        <v>15741.629999999997</v>
      </c>
      <c r="Q156" s="43">
        <f t="shared" si="40"/>
        <v>-0.6394049285539046</v>
      </c>
      <c r="R156" s="55" t="s">
        <v>378</v>
      </c>
      <c r="S156" s="95">
        <f t="shared" si="44"/>
        <v>15741.629999999997</v>
      </c>
      <c r="T156" s="7">
        <f t="shared" si="32"/>
        <v>0</v>
      </c>
      <c r="U156" s="1">
        <v>0</v>
      </c>
      <c r="V156" s="1">
        <v>1125.03</v>
      </c>
      <c r="W156" s="61">
        <v>0</v>
      </c>
      <c r="X156" s="2">
        <v>13500.3</v>
      </c>
      <c r="Y156" s="1">
        <v>0</v>
      </c>
      <c r="Z156" s="1">
        <v>1159.86</v>
      </c>
      <c r="AA156" s="1">
        <v>0</v>
      </c>
      <c r="AB156" s="1">
        <v>1159.86</v>
      </c>
      <c r="AC156" s="1">
        <v>0</v>
      </c>
      <c r="AD156" s="1">
        <v>1159.86</v>
      </c>
      <c r="AE156" s="1">
        <v>0</v>
      </c>
      <c r="AF156" s="1">
        <v>3217.6</v>
      </c>
      <c r="AG156" s="1">
        <v>0</v>
      </c>
      <c r="AH156" s="1">
        <v>5363.06</v>
      </c>
      <c r="AI156" s="1">
        <v>0</v>
      </c>
      <c r="AJ156" s="1">
        <v>1159.86</v>
      </c>
      <c r="AK156" s="1">
        <v>0</v>
      </c>
      <c r="AL156" s="1">
        <v>1206.41</v>
      </c>
      <c r="AM156" s="3">
        <v>0</v>
      </c>
      <c r="AN156" s="3">
        <v>19979.78</v>
      </c>
      <c r="AO156" s="1">
        <v>0</v>
      </c>
      <c r="AP156" s="1">
        <v>3568.48</v>
      </c>
      <c r="AQ156" s="1">
        <v>0</v>
      </c>
      <c r="AR156" s="1">
        <v>1742.07</v>
      </c>
      <c r="AS156" s="1">
        <v>0</v>
      </c>
      <c r="AT156" s="1">
        <v>1206.41</v>
      </c>
      <c r="AU156" s="1">
        <v>0</v>
      </c>
      <c r="AV156" s="1">
        <v>1206.41</v>
      </c>
      <c r="AW156" s="7">
        <f t="shared" si="47"/>
        <v>0</v>
      </c>
      <c r="AX156" s="7">
        <f t="shared" si="48"/>
        <v>42129.66000000001</v>
      </c>
      <c r="AY156" s="7">
        <f t="shared" si="49"/>
        <v>42129.66000000001</v>
      </c>
      <c r="AZ156" s="7"/>
      <c r="BA156" s="7"/>
      <c r="BB156" s="7"/>
      <c r="BC156" s="102">
        <f t="shared" si="50"/>
        <v>-26388.030000000013</v>
      </c>
      <c r="BD156" s="3"/>
      <c r="BE156" s="3"/>
      <c r="BF156" s="3">
        <v>8249.24</v>
      </c>
      <c r="BG156" s="128">
        <f t="shared" si="45"/>
        <v>-34637.27000000001</v>
      </c>
      <c r="BH156" s="128">
        <v>0</v>
      </c>
      <c r="BI156" s="3">
        <v>-27912.96</v>
      </c>
      <c r="BJ156" s="3">
        <v>37381.47</v>
      </c>
      <c r="BK156" s="179">
        <v>0</v>
      </c>
      <c r="BL156" s="3"/>
      <c r="BM156" s="3"/>
      <c r="BN156" s="3"/>
      <c r="BO156" s="3">
        <v>0</v>
      </c>
      <c r="BP156" s="3">
        <v>61233.73</v>
      </c>
    </row>
    <row r="157" spans="1:68" ht="15.75">
      <c r="A157" s="3">
        <v>146</v>
      </c>
      <c r="B157" s="34" t="s">
        <v>301</v>
      </c>
      <c r="C157" s="46">
        <v>405</v>
      </c>
      <c r="D157" s="46">
        <v>0</v>
      </c>
      <c r="E157" s="3">
        <f t="shared" si="36"/>
        <v>405</v>
      </c>
      <c r="F157" s="52">
        <v>3.32</v>
      </c>
      <c r="G157" s="52">
        <v>7.92</v>
      </c>
      <c r="H157" s="149">
        <f t="shared" si="43"/>
        <v>11.24</v>
      </c>
      <c r="I157" s="7">
        <f t="shared" si="37"/>
        <v>4552.2</v>
      </c>
      <c r="J157" s="6">
        <f t="shared" si="38"/>
        <v>27313.199999999997</v>
      </c>
      <c r="K157" s="149">
        <v>10.69</v>
      </c>
      <c r="L157" s="7">
        <f t="shared" si="41"/>
        <v>4329.45</v>
      </c>
      <c r="M157" s="6">
        <f t="shared" si="39"/>
        <v>25976.699999999997</v>
      </c>
      <c r="N157" s="40">
        <f t="shared" si="42"/>
        <v>53289.899999999994</v>
      </c>
      <c r="O157" s="36"/>
      <c r="P157" s="5">
        <f t="shared" si="46"/>
        <v>53289.899999999994</v>
      </c>
      <c r="Q157" s="43">
        <f t="shared" si="40"/>
        <v>0</v>
      </c>
      <c r="R157" s="55"/>
      <c r="S157" s="95">
        <f t="shared" si="44"/>
        <v>53289.899999999994</v>
      </c>
      <c r="T157" s="7">
        <f t="shared" si="32"/>
        <v>0</v>
      </c>
      <c r="U157" s="1">
        <v>2819.1</v>
      </c>
      <c r="V157" s="1">
        <v>1842.35</v>
      </c>
      <c r="W157" s="61">
        <v>33829.23</v>
      </c>
      <c r="X157" s="2">
        <v>22108.21</v>
      </c>
      <c r="Y157" s="1">
        <v>0</v>
      </c>
      <c r="Z157" s="1">
        <v>854.55</v>
      </c>
      <c r="AA157" s="1">
        <v>681.74</v>
      </c>
      <c r="AB157" s="1">
        <v>854.55</v>
      </c>
      <c r="AC157" s="1">
        <v>5486.53</v>
      </c>
      <c r="AD157" s="1">
        <v>1507.53</v>
      </c>
      <c r="AE157" s="1">
        <v>6078.52</v>
      </c>
      <c r="AF157" s="1">
        <v>854.55</v>
      </c>
      <c r="AG157" s="1">
        <v>0</v>
      </c>
      <c r="AH157" s="1">
        <v>854.55</v>
      </c>
      <c r="AI157" s="1">
        <v>2180.28</v>
      </c>
      <c r="AJ157" s="1">
        <v>854.55</v>
      </c>
      <c r="AK157" s="1">
        <v>1160.44</v>
      </c>
      <c r="AL157" s="1">
        <v>895.05</v>
      </c>
      <c r="AM157" s="3">
        <v>0</v>
      </c>
      <c r="AN157" s="3">
        <v>895.05</v>
      </c>
      <c r="AO157" s="1">
        <v>0</v>
      </c>
      <c r="AP157" s="1">
        <v>895.05</v>
      </c>
      <c r="AQ157" s="1">
        <v>2980.73</v>
      </c>
      <c r="AR157" s="1">
        <v>895.05</v>
      </c>
      <c r="AS157" s="1">
        <v>0</v>
      </c>
      <c r="AT157" s="1">
        <v>895.05</v>
      </c>
      <c r="AU157" s="1">
        <v>3318.92</v>
      </c>
      <c r="AV157" s="1">
        <v>895.05</v>
      </c>
      <c r="AW157" s="7">
        <f t="shared" si="47"/>
        <v>21887.160000000003</v>
      </c>
      <c r="AX157" s="7">
        <f t="shared" si="48"/>
        <v>11150.579999999998</v>
      </c>
      <c r="AY157" s="7">
        <f t="shared" si="49"/>
        <v>33037.740000000005</v>
      </c>
      <c r="AZ157" s="7"/>
      <c r="BA157" s="7"/>
      <c r="BB157" s="7"/>
      <c r="BC157" s="102">
        <f t="shared" si="50"/>
        <v>20252.15999999999</v>
      </c>
      <c r="BD157" s="3"/>
      <c r="BE157" s="3"/>
      <c r="BF157" s="3">
        <v>2789.21</v>
      </c>
      <c r="BG157" s="128">
        <f t="shared" si="45"/>
        <v>17462.94999999999</v>
      </c>
      <c r="BH157" s="128">
        <v>0</v>
      </c>
      <c r="BI157" s="3">
        <v>22987.53</v>
      </c>
      <c r="BJ157" s="3">
        <v>207372.67</v>
      </c>
      <c r="BK157" s="179">
        <v>0</v>
      </c>
      <c r="BL157" s="3"/>
      <c r="BM157" s="3"/>
      <c r="BN157" s="3"/>
      <c r="BO157" s="3">
        <v>800.55</v>
      </c>
      <c r="BP157" s="3">
        <v>261040.64</v>
      </c>
    </row>
    <row r="158" spans="1:68" ht="15.75">
      <c r="A158" s="3">
        <v>147</v>
      </c>
      <c r="B158" s="25" t="s">
        <v>123</v>
      </c>
      <c r="C158" s="46">
        <v>709.8</v>
      </c>
      <c r="D158" s="46">
        <v>0</v>
      </c>
      <c r="E158" s="3">
        <f t="shared" si="36"/>
        <v>709.8</v>
      </c>
      <c r="F158" s="52">
        <v>3.32</v>
      </c>
      <c r="G158" s="52">
        <v>6.98</v>
      </c>
      <c r="H158" s="52">
        <f t="shared" si="43"/>
        <v>10.3</v>
      </c>
      <c r="I158" s="7">
        <f t="shared" si="37"/>
        <v>7310.94</v>
      </c>
      <c r="J158" s="6">
        <f t="shared" si="38"/>
        <v>43865.64</v>
      </c>
      <c r="K158" s="52">
        <v>10.2</v>
      </c>
      <c r="L158" s="7">
        <f t="shared" si="41"/>
        <v>7239.959999999999</v>
      </c>
      <c r="M158" s="6">
        <f t="shared" si="39"/>
        <v>43439.759999999995</v>
      </c>
      <c r="N158" s="40">
        <f t="shared" si="42"/>
        <v>87305.4</v>
      </c>
      <c r="O158" s="26">
        <v>-1425.96</v>
      </c>
      <c r="P158" s="5">
        <f t="shared" si="46"/>
        <v>85879.43999999999</v>
      </c>
      <c r="Q158" s="43">
        <f t="shared" si="40"/>
        <v>-0.016333010329257984</v>
      </c>
      <c r="R158" s="55" t="s">
        <v>374</v>
      </c>
      <c r="S158" s="95">
        <f t="shared" si="44"/>
        <v>85879.43999999999</v>
      </c>
      <c r="T158" s="7">
        <f t="shared" si="32"/>
        <v>0</v>
      </c>
      <c r="U158" s="1">
        <v>4867.5</v>
      </c>
      <c r="V158" s="1">
        <v>2500.07</v>
      </c>
      <c r="W158" s="61">
        <v>58409.98</v>
      </c>
      <c r="X158" s="2">
        <v>30000.89</v>
      </c>
      <c r="Y158" s="1">
        <v>2447.85</v>
      </c>
      <c r="Z158" s="1">
        <v>3621.05</v>
      </c>
      <c r="AA158" s="1">
        <v>1743.54</v>
      </c>
      <c r="AB158" s="1">
        <v>1675.33</v>
      </c>
      <c r="AC158" s="1">
        <v>2102.66</v>
      </c>
      <c r="AD158" s="1">
        <v>12162.29</v>
      </c>
      <c r="AE158" s="1">
        <v>0</v>
      </c>
      <c r="AF158" s="1">
        <v>1675.33</v>
      </c>
      <c r="AG158" s="1">
        <v>0</v>
      </c>
      <c r="AH158" s="1">
        <v>1675.33</v>
      </c>
      <c r="AI158" s="1">
        <v>16446.12</v>
      </c>
      <c r="AJ158" s="1">
        <v>1675.33</v>
      </c>
      <c r="AK158" s="1">
        <v>0</v>
      </c>
      <c r="AL158" s="1">
        <v>1746.31</v>
      </c>
      <c r="AM158" s="3">
        <v>22035.52</v>
      </c>
      <c r="AN158" s="3">
        <v>15358.55</v>
      </c>
      <c r="AO158" s="1">
        <v>0</v>
      </c>
      <c r="AP158" s="1">
        <v>1746.31</v>
      </c>
      <c r="AQ158" s="1">
        <v>6125.26</v>
      </c>
      <c r="AR158" s="1">
        <v>2281.97</v>
      </c>
      <c r="AS158" s="1">
        <v>3188.59</v>
      </c>
      <c r="AT158" s="1">
        <v>1746.31</v>
      </c>
      <c r="AU158" s="1">
        <v>2529.07</v>
      </c>
      <c r="AV158" s="1">
        <v>1746.31</v>
      </c>
      <c r="AW158" s="7">
        <f t="shared" si="47"/>
        <v>56618.61000000001</v>
      </c>
      <c r="AX158" s="7">
        <f t="shared" si="48"/>
        <v>47110.42</v>
      </c>
      <c r="AY158" s="7">
        <f t="shared" si="49"/>
        <v>103729.03</v>
      </c>
      <c r="AZ158" s="7"/>
      <c r="BA158" s="7"/>
      <c r="BB158" s="7"/>
      <c r="BC158" s="102">
        <f t="shared" si="50"/>
        <v>-17849.59000000001</v>
      </c>
      <c r="BD158" s="3"/>
      <c r="BE158" s="3"/>
      <c r="BF158" s="3">
        <v>75507.99</v>
      </c>
      <c r="BG158" s="128">
        <f t="shared" si="45"/>
        <v>-93357.58000000002</v>
      </c>
      <c r="BH158" s="128">
        <v>0</v>
      </c>
      <c r="BI158" s="3">
        <v>-1425.96</v>
      </c>
      <c r="BJ158" s="3">
        <v>265501</v>
      </c>
      <c r="BK158" s="179">
        <v>0</v>
      </c>
      <c r="BL158" s="3"/>
      <c r="BM158" s="3"/>
      <c r="BN158" s="3"/>
      <c r="BO158" s="3">
        <v>0</v>
      </c>
      <c r="BP158" s="3">
        <v>326149.4</v>
      </c>
    </row>
    <row r="159" spans="1:68" ht="15.75">
      <c r="A159" s="3">
        <v>148</v>
      </c>
      <c r="B159" s="25" t="s">
        <v>124</v>
      </c>
      <c r="C159" s="46">
        <v>5558</v>
      </c>
      <c r="D159" s="46">
        <v>0</v>
      </c>
      <c r="E159" s="3">
        <f t="shared" si="36"/>
        <v>5558</v>
      </c>
      <c r="F159" s="52">
        <v>3.32</v>
      </c>
      <c r="G159" s="52">
        <v>8.97</v>
      </c>
      <c r="H159" s="52">
        <f t="shared" si="43"/>
        <v>12.290000000000001</v>
      </c>
      <c r="I159" s="7">
        <f t="shared" si="37"/>
        <v>68307.82</v>
      </c>
      <c r="J159" s="6">
        <f t="shared" si="38"/>
        <v>409846.92000000004</v>
      </c>
      <c r="K159" s="52">
        <v>12.85</v>
      </c>
      <c r="L159" s="7">
        <f t="shared" si="41"/>
        <v>71420.3</v>
      </c>
      <c r="M159" s="6">
        <f t="shared" si="39"/>
        <v>428521.80000000005</v>
      </c>
      <c r="N159" s="40">
        <f t="shared" si="42"/>
        <v>838368.7200000001</v>
      </c>
      <c r="O159" s="26">
        <v>-301301.89</v>
      </c>
      <c r="P159" s="5">
        <f t="shared" si="46"/>
        <v>537066.8300000001</v>
      </c>
      <c r="Q159" s="43">
        <f t="shared" si="40"/>
        <v>-0.3593906628577459</v>
      </c>
      <c r="R159" s="55"/>
      <c r="S159" s="95">
        <f t="shared" si="44"/>
        <v>537066.8300000001</v>
      </c>
      <c r="T159" s="7">
        <f t="shared" si="32"/>
        <v>0</v>
      </c>
      <c r="U159" s="1">
        <v>25558.07</v>
      </c>
      <c r="V159" s="1">
        <v>19280.65</v>
      </c>
      <c r="W159" s="61">
        <v>306696.82</v>
      </c>
      <c r="X159" s="2">
        <v>231367.78</v>
      </c>
      <c r="Y159" s="1">
        <v>16250.21</v>
      </c>
      <c r="Z159" s="1">
        <v>30259.96</v>
      </c>
      <c r="AA159" s="1">
        <v>33654.89</v>
      </c>
      <c r="AB159" s="1">
        <v>26460.72</v>
      </c>
      <c r="AC159" s="1">
        <v>47267.47</v>
      </c>
      <c r="AD159" s="1">
        <v>15596.05</v>
      </c>
      <c r="AE159" s="1">
        <v>15843.3</v>
      </c>
      <c r="AF159" s="1">
        <v>58761.33</v>
      </c>
      <c r="AG159" s="1">
        <v>86150.32</v>
      </c>
      <c r="AH159" s="1">
        <v>52885.38</v>
      </c>
      <c r="AI159" s="1">
        <v>32162.42</v>
      </c>
      <c r="AJ159" s="1">
        <v>18679.18</v>
      </c>
      <c r="AK159" s="1">
        <v>26226.25</v>
      </c>
      <c r="AL159" s="1">
        <v>34313.11</v>
      </c>
      <c r="AM159" s="3">
        <v>19394.67</v>
      </c>
      <c r="AN159" s="3">
        <v>15901.08</v>
      </c>
      <c r="AO159" s="1">
        <v>44309.8</v>
      </c>
      <c r="AP159" s="1">
        <v>34526.69</v>
      </c>
      <c r="AQ159" s="1">
        <v>35253.34</v>
      </c>
      <c r="AR159" s="1">
        <v>28713.35</v>
      </c>
      <c r="AS159" s="1">
        <v>34598.7</v>
      </c>
      <c r="AT159" s="1">
        <v>12638.48</v>
      </c>
      <c r="AU159" s="1">
        <v>18918.4</v>
      </c>
      <c r="AV159" s="1">
        <v>32595.67</v>
      </c>
      <c r="AW159" s="7">
        <f t="shared" si="47"/>
        <v>410029.76999999996</v>
      </c>
      <c r="AX159" s="7">
        <f t="shared" si="48"/>
        <v>361330.99999999994</v>
      </c>
      <c r="AY159" s="7">
        <f t="shared" si="49"/>
        <v>771360.7699999999</v>
      </c>
      <c r="AZ159" s="7"/>
      <c r="BA159" s="7"/>
      <c r="BB159" s="7"/>
      <c r="BC159" s="102">
        <f t="shared" si="50"/>
        <v>-234293.93999999983</v>
      </c>
      <c r="BD159" s="3"/>
      <c r="BE159" s="3">
        <v>3096</v>
      </c>
      <c r="BF159" s="3">
        <v>51291.55</v>
      </c>
      <c r="BG159" s="128">
        <f t="shared" si="45"/>
        <v>-282489.4899999998</v>
      </c>
      <c r="BH159" s="128">
        <v>0</v>
      </c>
      <c r="BI159" s="3">
        <v>-301301.89</v>
      </c>
      <c r="BJ159" s="3">
        <v>242064.81</v>
      </c>
      <c r="BK159" s="179">
        <v>35001.28</v>
      </c>
      <c r="BL159" s="3"/>
      <c r="BM159" s="3"/>
      <c r="BN159" s="3"/>
      <c r="BO159" s="3">
        <v>0</v>
      </c>
      <c r="BP159" s="3">
        <v>254022.93</v>
      </c>
    </row>
    <row r="160" spans="1:68" ht="15.75">
      <c r="A160" s="3">
        <v>149</v>
      </c>
      <c r="B160" s="25" t="s">
        <v>125</v>
      </c>
      <c r="C160" s="46">
        <v>2728.1</v>
      </c>
      <c r="D160" s="46">
        <v>812.7</v>
      </c>
      <c r="E160" s="3">
        <f t="shared" si="36"/>
        <v>3540.8</v>
      </c>
      <c r="F160" s="52">
        <v>3.32</v>
      </c>
      <c r="G160" s="52">
        <v>8.39</v>
      </c>
      <c r="H160" s="52">
        <f t="shared" si="43"/>
        <v>11.71</v>
      </c>
      <c r="I160" s="7">
        <f t="shared" si="37"/>
        <v>41462.768000000004</v>
      </c>
      <c r="J160" s="6">
        <f t="shared" si="38"/>
        <v>248776.608</v>
      </c>
      <c r="K160" s="52">
        <v>12.29</v>
      </c>
      <c r="L160" s="7">
        <f t="shared" si="41"/>
        <v>43516.432</v>
      </c>
      <c r="M160" s="6">
        <f t="shared" si="39"/>
        <v>261098.592</v>
      </c>
      <c r="N160" s="40">
        <f t="shared" si="42"/>
        <v>509875.2</v>
      </c>
      <c r="O160" s="26">
        <v>-3140.95</v>
      </c>
      <c r="P160" s="5">
        <f t="shared" si="46"/>
        <v>506734.25</v>
      </c>
      <c r="Q160" s="43">
        <f t="shared" si="40"/>
        <v>-0.0061602329354320425</v>
      </c>
      <c r="R160" s="55"/>
      <c r="S160" s="95">
        <f t="shared" si="44"/>
        <v>506734.25</v>
      </c>
      <c r="T160" s="7">
        <f t="shared" si="32"/>
        <v>0</v>
      </c>
      <c r="U160" s="1">
        <v>25484.75</v>
      </c>
      <c r="V160" s="1">
        <v>16711.38</v>
      </c>
      <c r="W160" s="61">
        <v>305816.99</v>
      </c>
      <c r="X160" s="2">
        <v>200536.56</v>
      </c>
      <c r="Y160" s="1">
        <v>12572.24</v>
      </c>
      <c r="Z160" s="1">
        <v>13130.75</v>
      </c>
      <c r="AA160" s="1">
        <v>11097.27</v>
      </c>
      <c r="AB160" s="1">
        <v>7643.25</v>
      </c>
      <c r="AC160" s="1">
        <v>21007.8</v>
      </c>
      <c r="AD160" s="1">
        <v>14280.26</v>
      </c>
      <c r="AE160" s="1">
        <v>11270.18</v>
      </c>
      <c r="AF160" s="1">
        <v>12846.04</v>
      </c>
      <c r="AG160" s="1">
        <v>21597.3</v>
      </c>
      <c r="AH160" s="1">
        <v>14266.14</v>
      </c>
      <c r="AI160" s="1">
        <v>38362.14</v>
      </c>
      <c r="AJ160" s="1">
        <v>7773.85</v>
      </c>
      <c r="AK160" s="1">
        <v>18374.35</v>
      </c>
      <c r="AL160" s="1">
        <v>17911.57</v>
      </c>
      <c r="AM160" s="3">
        <v>20541.07</v>
      </c>
      <c r="AN160" s="3">
        <v>46150.96</v>
      </c>
      <c r="AO160" s="1">
        <v>13031.25</v>
      </c>
      <c r="AP160" s="1">
        <v>23645.9</v>
      </c>
      <c r="AQ160" s="1">
        <v>43421.54</v>
      </c>
      <c r="AR160" s="1">
        <v>9865.92</v>
      </c>
      <c r="AS160" s="1">
        <v>24250.78</v>
      </c>
      <c r="AT160" s="1">
        <v>16860.65</v>
      </c>
      <c r="AU160" s="1">
        <v>37553.42</v>
      </c>
      <c r="AV160" s="1">
        <v>13321</v>
      </c>
      <c r="AW160" s="7">
        <f t="shared" si="47"/>
        <v>273079.34</v>
      </c>
      <c r="AX160" s="7">
        <f t="shared" si="48"/>
        <v>197696.29</v>
      </c>
      <c r="AY160" s="7">
        <f t="shared" si="49"/>
        <v>470775.63</v>
      </c>
      <c r="AZ160" s="7"/>
      <c r="BA160" s="7"/>
      <c r="BB160" s="7"/>
      <c r="BC160" s="102">
        <f t="shared" si="50"/>
        <v>35958.619999999995</v>
      </c>
      <c r="BD160" s="3"/>
      <c r="BE160" s="3">
        <v>2408</v>
      </c>
      <c r="BF160" s="3">
        <v>26049.55</v>
      </c>
      <c r="BG160" s="128">
        <f t="shared" si="45"/>
        <v>12317.069999999996</v>
      </c>
      <c r="BH160" s="128">
        <v>0</v>
      </c>
      <c r="BI160" s="3">
        <v>-3140.95</v>
      </c>
      <c r="BJ160" s="3">
        <v>73687.26</v>
      </c>
      <c r="BK160" s="179">
        <v>31196.7</v>
      </c>
      <c r="BL160" s="3"/>
      <c r="BM160" s="3"/>
      <c r="BN160" s="3"/>
      <c r="BO160" s="3">
        <v>0</v>
      </c>
      <c r="BP160" s="3">
        <v>72779.3</v>
      </c>
    </row>
    <row r="161" spans="1:68" ht="15.75">
      <c r="A161" s="3">
        <v>150</v>
      </c>
      <c r="B161" s="97" t="s">
        <v>473</v>
      </c>
      <c r="C161" s="46">
        <v>146.7</v>
      </c>
      <c r="D161" s="46">
        <v>0</v>
      </c>
      <c r="E161" s="3">
        <f t="shared" si="36"/>
        <v>146.7</v>
      </c>
      <c r="F161" s="52">
        <v>3.32</v>
      </c>
      <c r="G161" s="52">
        <v>3.79</v>
      </c>
      <c r="H161" s="149">
        <f t="shared" si="43"/>
        <v>7.109999999999999</v>
      </c>
      <c r="I161" s="7">
        <f t="shared" si="37"/>
        <v>1043.0369999999998</v>
      </c>
      <c r="J161" s="6">
        <f>I161*2</f>
        <v>2086.0739999999996</v>
      </c>
      <c r="K161" s="149">
        <v>0</v>
      </c>
      <c r="L161" s="7">
        <f t="shared" si="41"/>
        <v>0</v>
      </c>
      <c r="M161" s="6">
        <f t="shared" si="39"/>
        <v>0</v>
      </c>
      <c r="N161" s="40">
        <f t="shared" si="42"/>
        <v>2086.0739999999996</v>
      </c>
      <c r="O161" s="36"/>
      <c r="P161" s="5">
        <f t="shared" si="46"/>
        <v>2086.0739999999996</v>
      </c>
      <c r="Q161" s="43">
        <f t="shared" si="40"/>
        <v>0</v>
      </c>
      <c r="R161" s="55"/>
      <c r="S161" s="95">
        <f t="shared" si="44"/>
        <v>2086.0739999999996</v>
      </c>
      <c r="T161" s="7">
        <f t="shared" si="32"/>
        <v>0</v>
      </c>
      <c r="U161" s="1">
        <v>564.03</v>
      </c>
      <c r="V161" s="1">
        <v>504.04</v>
      </c>
      <c r="W161" s="61">
        <v>6768.41</v>
      </c>
      <c r="X161" s="2">
        <v>6048.43</v>
      </c>
      <c r="Y161" s="1">
        <v>0</v>
      </c>
      <c r="Z161" s="1">
        <v>309.54</v>
      </c>
      <c r="AA161" s="1">
        <v>0</v>
      </c>
      <c r="AB161" s="1">
        <v>309.54</v>
      </c>
      <c r="AC161" s="104">
        <v>0</v>
      </c>
      <c r="AD161" s="104">
        <v>0</v>
      </c>
      <c r="AE161" s="104">
        <v>0</v>
      </c>
      <c r="AF161" s="104">
        <v>0</v>
      </c>
      <c r="AG161" s="104">
        <v>0</v>
      </c>
      <c r="AH161" s="104">
        <v>0</v>
      </c>
      <c r="AI161" s="104">
        <v>0</v>
      </c>
      <c r="AJ161" s="104">
        <v>0</v>
      </c>
      <c r="AK161" s="104">
        <v>0</v>
      </c>
      <c r="AL161" s="104">
        <v>0</v>
      </c>
      <c r="AM161" s="104">
        <v>0</v>
      </c>
      <c r="AN161" s="104">
        <v>0</v>
      </c>
      <c r="AO161" s="104">
        <v>0</v>
      </c>
      <c r="AP161" s="104">
        <v>0</v>
      </c>
      <c r="AQ161" s="104">
        <v>0</v>
      </c>
      <c r="AR161" s="104">
        <v>0</v>
      </c>
      <c r="AS161" s="104">
        <v>0</v>
      </c>
      <c r="AT161" s="104">
        <v>0</v>
      </c>
      <c r="AU161" s="104">
        <v>0</v>
      </c>
      <c r="AV161" s="104">
        <v>0</v>
      </c>
      <c r="AW161" s="7">
        <f t="shared" si="47"/>
        <v>0</v>
      </c>
      <c r="AX161" s="7">
        <f t="shared" si="48"/>
        <v>619.08</v>
      </c>
      <c r="AY161" s="7">
        <f t="shared" si="49"/>
        <v>619.08</v>
      </c>
      <c r="AZ161" s="7"/>
      <c r="BA161" s="150"/>
      <c r="BB161" s="150">
        <v>1447.02</v>
      </c>
      <c r="BC161" s="102">
        <f t="shared" si="50"/>
        <v>19.973999999999705</v>
      </c>
      <c r="BD161" s="3"/>
      <c r="BE161" s="3"/>
      <c r="BF161" s="3"/>
      <c r="BG161" s="128">
        <f t="shared" si="45"/>
        <v>19.973999999999705</v>
      </c>
      <c r="BH161" s="128">
        <v>0</v>
      </c>
      <c r="BI161" s="103">
        <v>7965.4</v>
      </c>
      <c r="BJ161" s="3">
        <v>51277.93</v>
      </c>
      <c r="BK161" s="179">
        <v>0</v>
      </c>
      <c r="BL161" s="3"/>
      <c r="BM161" s="182"/>
      <c r="BN161" s="182">
        <v>7965.4</v>
      </c>
      <c r="BO161" s="3">
        <v>0</v>
      </c>
      <c r="BP161" s="3">
        <v>43541.42</v>
      </c>
    </row>
    <row r="162" spans="1:68" ht="15.75">
      <c r="A162" s="3">
        <v>151</v>
      </c>
      <c r="B162" s="12" t="s">
        <v>302</v>
      </c>
      <c r="C162" s="46">
        <v>329.1</v>
      </c>
      <c r="D162" s="46">
        <v>0</v>
      </c>
      <c r="E162" s="3">
        <f t="shared" si="36"/>
        <v>329.1</v>
      </c>
      <c r="F162" s="52">
        <v>3.32</v>
      </c>
      <c r="G162" s="52">
        <v>7.04</v>
      </c>
      <c r="H162" s="147">
        <f t="shared" si="43"/>
        <v>10.36</v>
      </c>
      <c r="I162" s="7">
        <f t="shared" si="37"/>
        <v>3409.476</v>
      </c>
      <c r="J162" s="6">
        <f t="shared" si="38"/>
        <v>20456.856</v>
      </c>
      <c r="K162" s="147">
        <v>10.5</v>
      </c>
      <c r="L162" s="7">
        <f t="shared" si="41"/>
        <v>3455.55</v>
      </c>
      <c r="M162" s="6">
        <f t="shared" si="39"/>
        <v>20733.300000000003</v>
      </c>
      <c r="N162" s="40">
        <f t="shared" si="42"/>
        <v>41190.156</v>
      </c>
      <c r="O162" s="35"/>
      <c r="P162" s="5">
        <f t="shared" si="46"/>
        <v>41190.156</v>
      </c>
      <c r="Q162" s="43">
        <f t="shared" si="40"/>
        <v>0</v>
      </c>
      <c r="R162" s="55"/>
      <c r="S162" s="95">
        <f t="shared" si="44"/>
        <v>41190.156</v>
      </c>
      <c r="T162" s="7">
        <f t="shared" si="32"/>
        <v>0</v>
      </c>
      <c r="U162" s="1">
        <v>0</v>
      </c>
      <c r="V162" s="1">
        <v>3491.3</v>
      </c>
      <c r="W162" s="61">
        <v>0</v>
      </c>
      <c r="X162" s="2">
        <v>41895.64</v>
      </c>
      <c r="Y162" s="1">
        <v>0</v>
      </c>
      <c r="Z162" s="119">
        <v>694.4</v>
      </c>
      <c r="AA162" s="1">
        <v>0</v>
      </c>
      <c r="AB162" s="1">
        <v>694.4</v>
      </c>
      <c r="AC162" s="1">
        <v>0</v>
      </c>
      <c r="AD162" s="1">
        <v>694.4</v>
      </c>
      <c r="AE162" s="119">
        <v>0</v>
      </c>
      <c r="AF162" s="1">
        <v>10760.72</v>
      </c>
      <c r="AG162" s="1">
        <v>0</v>
      </c>
      <c r="AH162" s="1">
        <v>694.4</v>
      </c>
      <c r="AI162" s="1">
        <v>0</v>
      </c>
      <c r="AJ162" s="1">
        <v>694.4</v>
      </c>
      <c r="AK162" s="1">
        <v>0</v>
      </c>
      <c r="AL162" s="1">
        <v>727.31</v>
      </c>
      <c r="AM162" s="3">
        <v>0</v>
      </c>
      <c r="AN162" s="3">
        <v>727.31</v>
      </c>
      <c r="AO162" s="1">
        <v>0</v>
      </c>
      <c r="AP162" s="1">
        <v>727.31</v>
      </c>
      <c r="AQ162" s="1">
        <v>0</v>
      </c>
      <c r="AR162" s="1">
        <v>727.31</v>
      </c>
      <c r="AS162" s="1">
        <v>0</v>
      </c>
      <c r="AT162" s="1">
        <v>727.31</v>
      </c>
      <c r="AU162" s="1">
        <v>0</v>
      </c>
      <c r="AV162" s="1">
        <v>727.31</v>
      </c>
      <c r="AW162" s="7">
        <f t="shared" si="47"/>
        <v>0</v>
      </c>
      <c r="AX162" s="7">
        <f t="shared" si="48"/>
        <v>18596.58</v>
      </c>
      <c r="AY162" s="7">
        <f t="shared" si="49"/>
        <v>18596.58</v>
      </c>
      <c r="AZ162" s="7"/>
      <c r="BA162" s="7"/>
      <c r="BB162" s="7"/>
      <c r="BC162" s="102">
        <f t="shared" si="50"/>
        <v>22593.576</v>
      </c>
      <c r="BD162" s="3"/>
      <c r="BE162" s="3"/>
      <c r="BF162" s="3">
        <v>18430.33</v>
      </c>
      <c r="BG162" s="128">
        <f t="shared" si="45"/>
        <v>4163.245999999999</v>
      </c>
      <c r="BH162" s="128">
        <v>0</v>
      </c>
      <c r="BI162" s="3">
        <v>29699.61</v>
      </c>
      <c r="BJ162" s="3">
        <v>17903.54</v>
      </c>
      <c r="BK162" s="179">
        <v>0</v>
      </c>
      <c r="BL162" s="3"/>
      <c r="BM162" s="3"/>
      <c r="BN162" s="3"/>
      <c r="BO162" s="180">
        <v>1034.3</v>
      </c>
      <c r="BP162" s="3">
        <v>5786.18</v>
      </c>
    </row>
    <row r="163" spans="1:68" ht="15.75">
      <c r="A163" s="3">
        <v>152</v>
      </c>
      <c r="B163" s="12" t="s">
        <v>303</v>
      </c>
      <c r="C163" s="46">
        <v>506.5</v>
      </c>
      <c r="D163" s="46">
        <v>0</v>
      </c>
      <c r="E163" s="3">
        <f t="shared" si="36"/>
        <v>506.5</v>
      </c>
      <c r="F163" s="52">
        <v>3.32</v>
      </c>
      <c r="G163" s="52">
        <v>6.91</v>
      </c>
      <c r="H163" s="147">
        <f t="shared" si="43"/>
        <v>10.23</v>
      </c>
      <c r="I163" s="7">
        <f t="shared" si="37"/>
        <v>5181.495</v>
      </c>
      <c r="J163" s="6">
        <f t="shared" si="38"/>
        <v>31088.97</v>
      </c>
      <c r="K163" s="147">
        <v>8.75</v>
      </c>
      <c r="L163" s="7">
        <f t="shared" si="41"/>
        <v>4431.875</v>
      </c>
      <c r="M163" s="6">
        <f t="shared" si="39"/>
        <v>26591.25</v>
      </c>
      <c r="N163" s="40">
        <f t="shared" si="42"/>
        <v>57680.22</v>
      </c>
      <c r="O163" s="35"/>
      <c r="P163" s="5">
        <f t="shared" si="46"/>
        <v>57680.22</v>
      </c>
      <c r="Q163" s="43">
        <f t="shared" si="40"/>
        <v>0</v>
      </c>
      <c r="R163" s="55"/>
      <c r="S163" s="95">
        <f t="shared" si="44"/>
        <v>57680.22</v>
      </c>
      <c r="T163" s="7">
        <f t="shared" si="32"/>
        <v>0</v>
      </c>
      <c r="U163" s="1">
        <v>0</v>
      </c>
      <c r="V163" s="1">
        <v>5305.85</v>
      </c>
      <c r="W163" s="61">
        <v>0</v>
      </c>
      <c r="X163" s="2">
        <v>63670.21</v>
      </c>
      <c r="Y163" s="1">
        <v>0</v>
      </c>
      <c r="Z163" s="119">
        <v>1068.72</v>
      </c>
      <c r="AA163" s="1">
        <v>0</v>
      </c>
      <c r="AB163" s="1">
        <v>1068.72</v>
      </c>
      <c r="AC163" s="1">
        <v>0</v>
      </c>
      <c r="AD163" s="1">
        <v>1068.72</v>
      </c>
      <c r="AE163" s="119">
        <v>0</v>
      </c>
      <c r="AF163" s="1">
        <v>1068.72</v>
      </c>
      <c r="AG163" s="1">
        <v>0</v>
      </c>
      <c r="AH163" s="1">
        <v>1068.72</v>
      </c>
      <c r="AI163" s="1">
        <v>0</v>
      </c>
      <c r="AJ163" s="1">
        <v>1068.72</v>
      </c>
      <c r="AK163" s="1">
        <v>0</v>
      </c>
      <c r="AL163" s="1">
        <v>1119.37</v>
      </c>
      <c r="AM163" s="3">
        <v>0</v>
      </c>
      <c r="AN163" s="3">
        <v>1119.37</v>
      </c>
      <c r="AO163" s="1">
        <v>0</v>
      </c>
      <c r="AP163" s="1">
        <v>1119.37</v>
      </c>
      <c r="AQ163" s="1">
        <v>0</v>
      </c>
      <c r="AR163" s="1">
        <v>1119.37</v>
      </c>
      <c r="AS163" s="1">
        <v>0</v>
      </c>
      <c r="AT163" s="1">
        <v>1119.37</v>
      </c>
      <c r="AU163" s="1">
        <v>0</v>
      </c>
      <c r="AV163" s="1">
        <v>1119.37</v>
      </c>
      <c r="AW163" s="7">
        <f t="shared" si="47"/>
        <v>0</v>
      </c>
      <c r="AX163" s="7">
        <f t="shared" si="48"/>
        <v>13128.539999999997</v>
      </c>
      <c r="AY163" s="7">
        <f t="shared" si="49"/>
        <v>13128.539999999997</v>
      </c>
      <c r="AZ163" s="7"/>
      <c r="BA163" s="7"/>
      <c r="BB163" s="7"/>
      <c r="BC163" s="102">
        <f t="shared" si="50"/>
        <v>44551.68000000001</v>
      </c>
      <c r="BD163" s="3"/>
      <c r="BE163" s="3"/>
      <c r="BF163" s="3">
        <v>75040.88</v>
      </c>
      <c r="BG163" s="128">
        <f t="shared" si="45"/>
        <v>-30489.199999999997</v>
      </c>
      <c r="BH163" s="128">
        <v>0</v>
      </c>
      <c r="BI163" s="3">
        <v>46531.54</v>
      </c>
      <c r="BJ163" s="3">
        <v>419822.9</v>
      </c>
      <c r="BK163" s="179">
        <v>0</v>
      </c>
      <c r="BL163" s="3"/>
      <c r="BM163" s="3"/>
      <c r="BN163" s="3"/>
      <c r="BO163" s="180">
        <v>1620.48</v>
      </c>
      <c r="BP163" s="3">
        <v>508522.36</v>
      </c>
    </row>
    <row r="164" spans="1:68" ht="15.75">
      <c r="A164" s="3">
        <v>153</v>
      </c>
      <c r="B164" s="12" t="s">
        <v>304</v>
      </c>
      <c r="C164" s="46">
        <v>529.1</v>
      </c>
      <c r="D164" s="46">
        <v>0</v>
      </c>
      <c r="E164" s="3">
        <f t="shared" si="36"/>
        <v>529.1</v>
      </c>
      <c r="F164" s="52">
        <v>3.32</v>
      </c>
      <c r="G164" s="52">
        <v>6.91</v>
      </c>
      <c r="H164" s="147">
        <f t="shared" si="43"/>
        <v>10.23</v>
      </c>
      <c r="I164" s="7">
        <f t="shared" si="37"/>
        <v>5412.693</v>
      </c>
      <c r="J164" s="6">
        <f t="shared" si="38"/>
        <v>32476.158000000003</v>
      </c>
      <c r="K164" s="147">
        <v>8.75</v>
      </c>
      <c r="L164" s="7">
        <f t="shared" si="41"/>
        <v>4629.625</v>
      </c>
      <c r="M164" s="6">
        <f t="shared" si="39"/>
        <v>27777.75</v>
      </c>
      <c r="N164" s="40">
        <f t="shared" si="42"/>
        <v>60253.908</v>
      </c>
      <c r="O164" s="35"/>
      <c r="P164" s="5">
        <f t="shared" si="46"/>
        <v>60253.908</v>
      </c>
      <c r="Q164" s="43">
        <f t="shared" si="40"/>
        <v>0</v>
      </c>
      <c r="R164" s="55"/>
      <c r="S164" s="95">
        <f t="shared" si="44"/>
        <v>60253.908</v>
      </c>
      <c r="T164" s="7">
        <f t="shared" si="32"/>
        <v>0</v>
      </c>
      <c r="U164" s="1">
        <v>0</v>
      </c>
      <c r="V164" s="1">
        <v>5542.6</v>
      </c>
      <c r="W164" s="61">
        <v>0</v>
      </c>
      <c r="X164" s="2">
        <v>66511.17</v>
      </c>
      <c r="Y164" s="1">
        <v>0</v>
      </c>
      <c r="Z164" s="119">
        <v>1116.4</v>
      </c>
      <c r="AA164" s="1">
        <v>0</v>
      </c>
      <c r="AB164" s="1">
        <v>1116.4</v>
      </c>
      <c r="AC164" s="1">
        <v>0</v>
      </c>
      <c r="AD164" s="1">
        <v>1116.4</v>
      </c>
      <c r="AE164" s="119">
        <v>0</v>
      </c>
      <c r="AF164" s="1">
        <v>1116.4</v>
      </c>
      <c r="AG164" s="1">
        <v>0</v>
      </c>
      <c r="AH164" s="1">
        <v>1116.4</v>
      </c>
      <c r="AI164" s="1">
        <v>0</v>
      </c>
      <c r="AJ164" s="1">
        <v>1116.4</v>
      </c>
      <c r="AK164" s="1">
        <v>0</v>
      </c>
      <c r="AL164" s="1">
        <v>1169.31</v>
      </c>
      <c r="AM164" s="3">
        <v>0</v>
      </c>
      <c r="AN164" s="3">
        <v>1169.31</v>
      </c>
      <c r="AO164" s="1">
        <v>0</v>
      </c>
      <c r="AP164" s="1">
        <v>1169.31</v>
      </c>
      <c r="AQ164" s="1">
        <v>0</v>
      </c>
      <c r="AR164" s="1">
        <v>1169.31</v>
      </c>
      <c r="AS164" s="1">
        <v>0</v>
      </c>
      <c r="AT164" s="1">
        <v>1169.31</v>
      </c>
      <c r="AU164" s="1">
        <v>0</v>
      </c>
      <c r="AV164" s="1">
        <v>1169.31</v>
      </c>
      <c r="AW164" s="7">
        <f t="shared" si="47"/>
        <v>0</v>
      </c>
      <c r="AX164" s="7">
        <f t="shared" si="48"/>
        <v>13714.259999999997</v>
      </c>
      <c r="AY164" s="7">
        <f t="shared" si="49"/>
        <v>13714.259999999997</v>
      </c>
      <c r="AZ164" s="7"/>
      <c r="BA164" s="7"/>
      <c r="BB164" s="7"/>
      <c r="BC164" s="102">
        <f t="shared" si="50"/>
        <v>46539.64800000001</v>
      </c>
      <c r="BD164" s="3"/>
      <c r="BE164" s="3"/>
      <c r="BF164" s="3">
        <v>117391.05</v>
      </c>
      <c r="BG164" s="128">
        <f t="shared" si="45"/>
        <v>-70851.402</v>
      </c>
      <c r="BH164" s="128">
        <v>0</v>
      </c>
      <c r="BI164" s="3">
        <v>46339.2</v>
      </c>
      <c r="BJ164" s="3">
        <v>227746.76</v>
      </c>
      <c r="BK164" s="179">
        <v>0</v>
      </c>
      <c r="BL164" s="3"/>
      <c r="BM164" s="3"/>
      <c r="BN164" s="3"/>
      <c r="BO164" s="180">
        <v>1613.78</v>
      </c>
      <c r="BP164" s="3">
        <v>305421.02</v>
      </c>
    </row>
    <row r="165" spans="1:68" ht="15.75">
      <c r="A165" s="3">
        <v>154</v>
      </c>
      <c r="B165" s="32" t="s">
        <v>126</v>
      </c>
      <c r="C165" s="46">
        <v>479.1</v>
      </c>
      <c r="D165" s="46">
        <v>0</v>
      </c>
      <c r="E165" s="3">
        <f t="shared" si="36"/>
        <v>479.1</v>
      </c>
      <c r="F165" s="52">
        <v>3.32</v>
      </c>
      <c r="G165" s="52">
        <v>5.31</v>
      </c>
      <c r="H165" s="41">
        <f t="shared" si="43"/>
        <v>8.629999999999999</v>
      </c>
      <c r="I165" s="7">
        <f t="shared" si="37"/>
        <v>4134.633</v>
      </c>
      <c r="J165" s="6">
        <f t="shared" si="38"/>
        <v>24807.798</v>
      </c>
      <c r="K165" s="41">
        <v>9.63</v>
      </c>
      <c r="L165" s="7">
        <f t="shared" si="41"/>
        <v>4613.733</v>
      </c>
      <c r="M165" s="6">
        <f t="shared" si="39"/>
        <v>27682.398</v>
      </c>
      <c r="N165" s="40">
        <f t="shared" si="42"/>
        <v>52490.195999999996</v>
      </c>
      <c r="O165" s="33"/>
      <c r="P165" s="5">
        <f t="shared" si="46"/>
        <v>52490.195999999996</v>
      </c>
      <c r="Q165" s="43">
        <f t="shared" si="40"/>
        <v>0</v>
      </c>
      <c r="R165" s="55" t="s">
        <v>378</v>
      </c>
      <c r="S165" s="95">
        <f t="shared" si="44"/>
        <v>52490.195999999996</v>
      </c>
      <c r="T165" s="7">
        <f t="shared" si="32"/>
        <v>0</v>
      </c>
      <c r="U165" s="1">
        <v>0</v>
      </c>
      <c r="V165" s="1">
        <v>4233.86</v>
      </c>
      <c r="W165" s="61">
        <v>0</v>
      </c>
      <c r="X165" s="2">
        <v>50806.37</v>
      </c>
      <c r="Y165" s="1">
        <v>0</v>
      </c>
      <c r="Z165" s="1">
        <v>1188.55</v>
      </c>
      <c r="AA165" s="1">
        <v>0</v>
      </c>
      <c r="AB165" s="1">
        <v>1188.55</v>
      </c>
      <c r="AC165" s="1">
        <v>0</v>
      </c>
      <c r="AD165" s="1">
        <v>1188.55</v>
      </c>
      <c r="AE165" s="1">
        <v>0</v>
      </c>
      <c r="AF165" s="1">
        <v>1188.55</v>
      </c>
      <c r="AG165" s="1">
        <v>0</v>
      </c>
      <c r="AH165" s="1">
        <v>1188.55</v>
      </c>
      <c r="AI165" s="1">
        <v>0</v>
      </c>
      <c r="AJ165" s="1">
        <v>1188.55</v>
      </c>
      <c r="AK165" s="1">
        <v>0</v>
      </c>
      <c r="AL165" s="1">
        <v>2683.08</v>
      </c>
      <c r="AM165" s="3">
        <v>0</v>
      </c>
      <c r="AN165" s="3">
        <v>3809.81</v>
      </c>
      <c r="AO165" s="1">
        <v>0</v>
      </c>
      <c r="AP165" s="1">
        <v>1236.46</v>
      </c>
      <c r="AQ165" s="1">
        <v>0</v>
      </c>
      <c r="AR165" s="1">
        <v>2196.87</v>
      </c>
      <c r="AS165" s="1">
        <v>0</v>
      </c>
      <c r="AT165" s="1">
        <v>1236.46</v>
      </c>
      <c r="AU165" s="1">
        <v>0</v>
      </c>
      <c r="AV165" s="1">
        <v>1236.46</v>
      </c>
      <c r="AW165" s="7">
        <f t="shared" si="47"/>
        <v>0</v>
      </c>
      <c r="AX165" s="7">
        <f t="shared" si="48"/>
        <v>19530.44</v>
      </c>
      <c r="AY165" s="7">
        <f t="shared" si="49"/>
        <v>19530.44</v>
      </c>
      <c r="AZ165" s="7"/>
      <c r="BA165" s="7"/>
      <c r="BB165" s="7"/>
      <c r="BC165" s="102">
        <f t="shared" si="50"/>
        <v>32959.755999999994</v>
      </c>
      <c r="BD165" s="3"/>
      <c r="BE165" s="3"/>
      <c r="BF165" s="3">
        <v>-976.95</v>
      </c>
      <c r="BG165" s="128">
        <f t="shared" si="45"/>
        <v>33936.70599999999</v>
      </c>
      <c r="BH165" s="128">
        <v>0</v>
      </c>
      <c r="BI165" s="3">
        <v>26692.56</v>
      </c>
      <c r="BJ165" s="3">
        <v>17179.88</v>
      </c>
      <c r="BK165" s="179">
        <v>0</v>
      </c>
      <c r="BL165" s="3"/>
      <c r="BM165" s="3"/>
      <c r="BN165" s="3"/>
      <c r="BO165" s="3">
        <v>929.58</v>
      </c>
      <c r="BP165" s="3">
        <v>4810.49</v>
      </c>
    </row>
    <row r="166" spans="1:68" ht="15.75">
      <c r="A166" s="3">
        <v>155</v>
      </c>
      <c r="B166" s="25" t="s">
        <v>127</v>
      </c>
      <c r="C166" s="46">
        <v>5817.3</v>
      </c>
      <c r="D166" s="46">
        <v>143.1</v>
      </c>
      <c r="E166" s="3">
        <f t="shared" si="36"/>
        <v>5960.400000000001</v>
      </c>
      <c r="F166" s="52">
        <v>3.32</v>
      </c>
      <c r="G166" s="52">
        <v>8.97</v>
      </c>
      <c r="H166" s="52">
        <f t="shared" si="43"/>
        <v>12.290000000000001</v>
      </c>
      <c r="I166" s="7">
        <f t="shared" si="37"/>
        <v>73253.316</v>
      </c>
      <c r="J166" s="6">
        <f t="shared" si="38"/>
        <v>439519.89600000007</v>
      </c>
      <c r="K166" s="52">
        <v>12.85</v>
      </c>
      <c r="L166" s="7">
        <f t="shared" si="41"/>
        <v>76591.14</v>
      </c>
      <c r="M166" s="6">
        <f t="shared" si="39"/>
        <v>459546.83999999997</v>
      </c>
      <c r="N166" s="40">
        <f t="shared" si="42"/>
        <v>899066.736</v>
      </c>
      <c r="O166" s="26"/>
      <c r="P166" s="5">
        <f t="shared" si="46"/>
        <v>899066.736</v>
      </c>
      <c r="Q166" s="43">
        <f t="shared" si="40"/>
        <v>0</v>
      </c>
      <c r="R166" s="55"/>
      <c r="S166" s="95">
        <f t="shared" si="44"/>
        <v>899066.736</v>
      </c>
      <c r="T166" s="7">
        <f t="shared" si="32"/>
        <v>0</v>
      </c>
      <c r="U166" s="1">
        <v>44175.05</v>
      </c>
      <c r="V166" s="1">
        <v>30836.34</v>
      </c>
      <c r="W166" s="61">
        <v>530100.65</v>
      </c>
      <c r="X166" s="2">
        <v>370036.1</v>
      </c>
      <c r="Y166" s="1">
        <v>18869.19</v>
      </c>
      <c r="Z166" s="1">
        <v>44419.03</v>
      </c>
      <c r="AA166" s="1">
        <v>40631.62</v>
      </c>
      <c r="AB166" s="1">
        <v>34430.89</v>
      </c>
      <c r="AC166" s="1">
        <v>146539.98</v>
      </c>
      <c r="AD166" s="1">
        <v>30400.32</v>
      </c>
      <c r="AE166" s="1">
        <v>41882.03</v>
      </c>
      <c r="AF166" s="1">
        <v>28640.06</v>
      </c>
      <c r="AG166" s="1">
        <v>19103.06</v>
      </c>
      <c r="AH166" s="1">
        <v>28581.46</v>
      </c>
      <c r="AI166" s="1">
        <v>44688.89</v>
      </c>
      <c r="AJ166" s="1">
        <v>18103.46</v>
      </c>
      <c r="AK166" s="1">
        <v>151461.22</v>
      </c>
      <c r="AL166" s="1">
        <v>35447.38</v>
      </c>
      <c r="AM166" s="3">
        <v>162135.63</v>
      </c>
      <c r="AN166" s="3">
        <v>18073.22</v>
      </c>
      <c r="AO166" s="1">
        <v>68261.01</v>
      </c>
      <c r="AP166" s="1">
        <v>30844.83</v>
      </c>
      <c r="AQ166" s="1">
        <v>46014.19</v>
      </c>
      <c r="AR166" s="1">
        <v>22350.11</v>
      </c>
      <c r="AS166" s="1">
        <v>24938.18</v>
      </c>
      <c r="AT166" s="1">
        <v>15788.37</v>
      </c>
      <c r="AU166" s="1">
        <v>27865.64</v>
      </c>
      <c r="AV166" s="1">
        <v>17989.86</v>
      </c>
      <c r="AW166" s="7">
        <f t="shared" si="47"/>
        <v>792390.6400000001</v>
      </c>
      <c r="AX166" s="7">
        <f t="shared" si="48"/>
        <v>325068.98999999993</v>
      </c>
      <c r="AY166" s="7">
        <f t="shared" si="49"/>
        <v>1117459.6300000001</v>
      </c>
      <c r="AZ166" s="7"/>
      <c r="BA166" s="7"/>
      <c r="BB166" s="7"/>
      <c r="BC166" s="102">
        <f t="shared" si="50"/>
        <v>-218392.8940000001</v>
      </c>
      <c r="BD166" s="3"/>
      <c r="BE166" s="3">
        <v>8275</v>
      </c>
      <c r="BF166" s="3">
        <v>-7812.02</v>
      </c>
      <c r="BG166" s="128">
        <f t="shared" si="45"/>
        <v>-202305.8740000001</v>
      </c>
      <c r="BH166" s="128">
        <v>0</v>
      </c>
      <c r="BI166" s="3">
        <v>21098.88</v>
      </c>
      <c r="BJ166" s="3">
        <v>178582.18</v>
      </c>
      <c r="BK166" s="179">
        <v>92691.51</v>
      </c>
      <c r="BL166" s="3"/>
      <c r="BM166" s="3"/>
      <c r="BN166" s="3"/>
      <c r="BO166" s="3">
        <v>734.78</v>
      </c>
      <c r="BP166" s="3">
        <v>196611.99</v>
      </c>
    </row>
    <row r="167" spans="1:68" ht="15.75">
      <c r="A167" s="3">
        <v>156</v>
      </c>
      <c r="B167" s="32" t="s">
        <v>128</v>
      </c>
      <c r="C167" s="46">
        <v>885.2</v>
      </c>
      <c r="D167" s="46">
        <v>95.7</v>
      </c>
      <c r="E167" s="3">
        <f t="shared" si="36"/>
        <v>980.9000000000001</v>
      </c>
      <c r="F167" s="52">
        <v>3.32</v>
      </c>
      <c r="G167" s="52">
        <v>8.97</v>
      </c>
      <c r="H167" s="41">
        <f t="shared" si="43"/>
        <v>12.290000000000001</v>
      </c>
      <c r="I167" s="7">
        <f t="shared" si="37"/>
        <v>12055.261000000002</v>
      </c>
      <c r="J167" s="6">
        <f t="shared" si="38"/>
        <v>72331.56600000002</v>
      </c>
      <c r="K167" s="41">
        <v>12.81</v>
      </c>
      <c r="L167" s="7">
        <f t="shared" si="41"/>
        <v>12565.329000000002</v>
      </c>
      <c r="M167" s="6">
        <f t="shared" si="39"/>
        <v>75391.97400000002</v>
      </c>
      <c r="N167" s="40">
        <f t="shared" si="42"/>
        <v>147723.54000000004</v>
      </c>
      <c r="O167" s="33">
        <v>-19779.58</v>
      </c>
      <c r="P167" s="5">
        <f t="shared" si="46"/>
        <v>127943.96000000004</v>
      </c>
      <c r="Q167" s="43">
        <f t="shared" si="40"/>
        <v>-0.1338959247794901</v>
      </c>
      <c r="R167" s="57" t="s">
        <v>374</v>
      </c>
      <c r="S167" s="95">
        <f t="shared" si="44"/>
        <v>127943.96000000004</v>
      </c>
      <c r="T167" s="7">
        <f aca="true" t="shared" si="51" ref="T167:T230">S167-P167</f>
        <v>0</v>
      </c>
      <c r="U167" s="1">
        <v>0</v>
      </c>
      <c r="V167" s="1">
        <v>10696.29</v>
      </c>
      <c r="W167" s="61">
        <v>0</v>
      </c>
      <c r="X167" s="2">
        <v>128355.47</v>
      </c>
      <c r="Y167" s="1">
        <v>0</v>
      </c>
      <c r="Z167" s="1">
        <v>3378.1</v>
      </c>
      <c r="AA167" s="1">
        <v>0</v>
      </c>
      <c r="AB167" s="1">
        <v>6941.49</v>
      </c>
      <c r="AC167" s="1">
        <v>0</v>
      </c>
      <c r="AD167" s="1">
        <v>49289.98</v>
      </c>
      <c r="AE167" s="1">
        <v>0</v>
      </c>
      <c r="AF167" s="1">
        <v>3767.2</v>
      </c>
      <c r="AG167" s="1">
        <v>0</v>
      </c>
      <c r="AH167" s="1">
        <v>8783.14</v>
      </c>
      <c r="AI167" s="1">
        <v>0</v>
      </c>
      <c r="AJ167" s="1">
        <v>7172.23</v>
      </c>
      <c r="AK167" s="1">
        <v>0</v>
      </c>
      <c r="AL167" s="1">
        <v>6653.08</v>
      </c>
      <c r="AM167" s="3">
        <v>0</v>
      </c>
      <c r="AN167" s="3">
        <v>7978.08</v>
      </c>
      <c r="AO167" s="1">
        <v>0</v>
      </c>
      <c r="AP167" s="1">
        <v>2883.59</v>
      </c>
      <c r="AQ167" s="1">
        <v>0</v>
      </c>
      <c r="AR167" s="1">
        <v>3766.53</v>
      </c>
      <c r="AS167" s="1">
        <v>0</v>
      </c>
      <c r="AT167" s="1">
        <v>5869.49</v>
      </c>
      <c r="AU167" s="1">
        <v>0</v>
      </c>
      <c r="AV167" s="1">
        <v>36955.08</v>
      </c>
      <c r="AW167" s="7">
        <f t="shared" si="47"/>
        <v>0</v>
      </c>
      <c r="AX167" s="7">
        <f t="shared" si="48"/>
        <v>143437.99</v>
      </c>
      <c r="AY167" s="7">
        <f t="shared" si="49"/>
        <v>143437.99</v>
      </c>
      <c r="AZ167" s="7"/>
      <c r="BA167" s="7"/>
      <c r="BB167" s="7"/>
      <c r="BC167" s="102">
        <f t="shared" si="50"/>
        <v>-15494.029999999955</v>
      </c>
      <c r="BD167" s="3"/>
      <c r="BE167" s="3">
        <v>6536</v>
      </c>
      <c r="BF167" s="3">
        <v>-888.54</v>
      </c>
      <c r="BG167" s="128">
        <f t="shared" si="45"/>
        <v>-8069.489999999955</v>
      </c>
      <c r="BH167" s="128">
        <v>0</v>
      </c>
      <c r="BI167" s="3">
        <v>-19779.58</v>
      </c>
      <c r="BJ167" s="3">
        <v>19137.63</v>
      </c>
      <c r="BK167" s="179">
        <v>15003.57</v>
      </c>
      <c r="BL167" s="3"/>
      <c r="BM167" s="3"/>
      <c r="BN167" s="3"/>
      <c r="BO167" s="3">
        <v>0</v>
      </c>
      <c r="BP167" s="3">
        <v>16898.81</v>
      </c>
    </row>
    <row r="168" spans="1:68" ht="15.75">
      <c r="A168" s="3">
        <v>157</v>
      </c>
      <c r="B168" s="32" t="s">
        <v>129</v>
      </c>
      <c r="C168" s="46">
        <v>4490.1</v>
      </c>
      <c r="D168" s="46">
        <v>84.4</v>
      </c>
      <c r="E168" s="3">
        <f t="shared" si="36"/>
        <v>4574.5</v>
      </c>
      <c r="F168" s="52">
        <v>3.32</v>
      </c>
      <c r="G168" s="52">
        <v>8.39</v>
      </c>
      <c r="H168" s="41">
        <f t="shared" si="43"/>
        <v>11.71</v>
      </c>
      <c r="I168" s="7">
        <f t="shared" si="37"/>
        <v>53567.395000000004</v>
      </c>
      <c r="J168" s="6">
        <f t="shared" si="38"/>
        <v>321404.37</v>
      </c>
      <c r="K168" s="41">
        <v>12.29</v>
      </c>
      <c r="L168" s="7">
        <f t="shared" si="41"/>
        <v>56220.604999999996</v>
      </c>
      <c r="M168" s="6">
        <f t="shared" si="39"/>
        <v>337323.63</v>
      </c>
      <c r="N168" s="40">
        <f t="shared" si="42"/>
        <v>658728</v>
      </c>
      <c r="O168" s="33">
        <v>-13676.38</v>
      </c>
      <c r="P168" s="5">
        <f t="shared" si="46"/>
        <v>645051.62</v>
      </c>
      <c r="Q168" s="43">
        <f t="shared" si="40"/>
        <v>-0.020761801532650805</v>
      </c>
      <c r="R168" s="55"/>
      <c r="S168" s="95">
        <f t="shared" si="44"/>
        <v>645051.62</v>
      </c>
      <c r="T168" s="7">
        <f t="shared" si="51"/>
        <v>0</v>
      </c>
      <c r="U168" s="1">
        <v>0</v>
      </c>
      <c r="V168" s="1">
        <v>53713.31</v>
      </c>
      <c r="W168" s="61">
        <v>0</v>
      </c>
      <c r="X168" s="2">
        <v>644559.77</v>
      </c>
      <c r="Y168" s="1">
        <v>0</v>
      </c>
      <c r="Z168" s="1">
        <v>84940.61</v>
      </c>
      <c r="AA168" s="1">
        <v>0</v>
      </c>
      <c r="AB168" s="1">
        <v>89568.19</v>
      </c>
      <c r="AC168" s="1">
        <v>0</v>
      </c>
      <c r="AD168" s="1">
        <v>39037.98</v>
      </c>
      <c r="AE168" s="1">
        <v>0</v>
      </c>
      <c r="AF168" s="1">
        <v>39828.76</v>
      </c>
      <c r="AG168" s="1">
        <v>0</v>
      </c>
      <c r="AH168" s="1">
        <v>64594.75</v>
      </c>
      <c r="AI168" s="1">
        <v>0</v>
      </c>
      <c r="AJ168" s="1">
        <v>52720.03</v>
      </c>
      <c r="AK168" s="1">
        <v>0</v>
      </c>
      <c r="AL168" s="1">
        <v>30641.82</v>
      </c>
      <c r="AM168" s="3">
        <v>0</v>
      </c>
      <c r="AN168" s="3">
        <v>61346.03</v>
      </c>
      <c r="AO168" s="1">
        <v>0</v>
      </c>
      <c r="AP168" s="1">
        <v>63720.06</v>
      </c>
      <c r="AQ168" s="1">
        <v>0</v>
      </c>
      <c r="AR168" s="1">
        <v>38413.11</v>
      </c>
      <c r="AS168" s="1">
        <v>0</v>
      </c>
      <c r="AT168" s="1">
        <v>30185.38</v>
      </c>
      <c r="AU168" s="1">
        <v>0</v>
      </c>
      <c r="AV168" s="1">
        <v>31093.71</v>
      </c>
      <c r="AW168" s="7">
        <f t="shared" si="47"/>
        <v>0</v>
      </c>
      <c r="AX168" s="7">
        <f t="shared" si="48"/>
        <v>626090.4299999999</v>
      </c>
      <c r="AY168" s="7">
        <f t="shared" si="49"/>
        <v>626090.4299999999</v>
      </c>
      <c r="AZ168" s="7"/>
      <c r="BA168" s="7"/>
      <c r="BB168" s="7"/>
      <c r="BC168" s="102">
        <f t="shared" si="50"/>
        <v>18961.19000000006</v>
      </c>
      <c r="BD168" s="3"/>
      <c r="BE168" s="3">
        <v>2408</v>
      </c>
      <c r="BF168" s="3">
        <v>71990.1</v>
      </c>
      <c r="BG168" s="128">
        <f t="shared" si="45"/>
        <v>-50620.909999999945</v>
      </c>
      <c r="BH168" s="128">
        <v>0</v>
      </c>
      <c r="BI168" s="3">
        <v>-13676.38</v>
      </c>
      <c r="BJ168" s="3">
        <v>457727.99</v>
      </c>
      <c r="BK168" s="179">
        <v>51448.71</v>
      </c>
      <c r="BL168" s="3"/>
      <c r="BM168" s="3"/>
      <c r="BN168" s="3"/>
      <c r="BO168" s="3">
        <v>0</v>
      </c>
      <c r="BP168" s="3">
        <v>431399.45</v>
      </c>
    </row>
    <row r="169" spans="1:68" ht="15.75">
      <c r="A169" s="3">
        <v>158</v>
      </c>
      <c r="B169" s="32" t="s">
        <v>130</v>
      </c>
      <c r="C169" s="46">
        <v>4418</v>
      </c>
      <c r="D169" s="46">
        <v>96.8</v>
      </c>
      <c r="E169" s="3">
        <f t="shared" si="36"/>
        <v>4514.8</v>
      </c>
      <c r="F169" s="52">
        <v>3.32</v>
      </c>
      <c r="G169" s="52">
        <v>8.39</v>
      </c>
      <c r="H169" s="41">
        <f t="shared" si="43"/>
        <v>11.71</v>
      </c>
      <c r="I169" s="7">
        <f t="shared" si="37"/>
        <v>52868.308000000005</v>
      </c>
      <c r="J169" s="6">
        <f t="shared" si="38"/>
        <v>317209.848</v>
      </c>
      <c r="K169" s="41">
        <v>12.29</v>
      </c>
      <c r="L169" s="7">
        <f t="shared" si="41"/>
        <v>55486.892</v>
      </c>
      <c r="M169" s="6">
        <f t="shared" si="39"/>
        <v>332921.352</v>
      </c>
      <c r="N169" s="40">
        <f t="shared" si="42"/>
        <v>650131.2</v>
      </c>
      <c r="O169" s="33">
        <v>-38013.22</v>
      </c>
      <c r="P169" s="5">
        <f t="shared" si="46"/>
        <v>612117.98</v>
      </c>
      <c r="Q169" s="43">
        <f t="shared" si="40"/>
        <v>-0.05847007496333048</v>
      </c>
      <c r="R169" s="55"/>
      <c r="S169" s="95">
        <f t="shared" si="44"/>
        <v>612117.98</v>
      </c>
      <c r="T169" s="7">
        <f t="shared" si="51"/>
        <v>0</v>
      </c>
      <c r="U169" s="1">
        <v>0</v>
      </c>
      <c r="V169" s="1">
        <v>50969.38</v>
      </c>
      <c r="W169" s="61">
        <v>0</v>
      </c>
      <c r="X169" s="2">
        <v>611632.55</v>
      </c>
      <c r="Y169" s="1">
        <v>0</v>
      </c>
      <c r="Z169" s="1">
        <v>28142.43</v>
      </c>
      <c r="AA169" s="1">
        <v>0</v>
      </c>
      <c r="AB169" s="1">
        <v>83600.93</v>
      </c>
      <c r="AC169" s="1">
        <v>0</v>
      </c>
      <c r="AD169" s="1">
        <v>46768.27</v>
      </c>
      <c r="AE169" s="1">
        <v>0</v>
      </c>
      <c r="AF169" s="1">
        <v>111138.61</v>
      </c>
      <c r="AG169" s="1">
        <v>0</v>
      </c>
      <c r="AH169" s="1">
        <v>26786.29</v>
      </c>
      <c r="AI169" s="1">
        <v>0</v>
      </c>
      <c r="AJ169" s="1">
        <v>40320.92</v>
      </c>
      <c r="AK169" s="1">
        <v>0</v>
      </c>
      <c r="AL169" s="1">
        <v>34039.55</v>
      </c>
      <c r="AM169" s="3">
        <v>0</v>
      </c>
      <c r="AN169" s="3">
        <v>48543</v>
      </c>
      <c r="AO169" s="1">
        <v>0</v>
      </c>
      <c r="AP169" s="1">
        <v>44507.21</v>
      </c>
      <c r="AQ169" s="1">
        <v>0</v>
      </c>
      <c r="AR169" s="1">
        <v>33976.22</v>
      </c>
      <c r="AS169" s="1">
        <v>0</v>
      </c>
      <c r="AT169" s="1">
        <v>38044.13</v>
      </c>
      <c r="AU169" s="1">
        <v>0</v>
      </c>
      <c r="AV169" s="1">
        <v>38849.7</v>
      </c>
      <c r="AW169" s="7">
        <f t="shared" si="47"/>
        <v>0</v>
      </c>
      <c r="AX169" s="7">
        <f t="shared" si="48"/>
        <v>574717.2599999999</v>
      </c>
      <c r="AY169" s="7">
        <f t="shared" si="49"/>
        <v>574717.2599999999</v>
      </c>
      <c r="AZ169" s="7"/>
      <c r="BA169" s="7"/>
      <c r="BB169" s="7"/>
      <c r="BC169" s="102">
        <f t="shared" si="50"/>
        <v>37400.72000000009</v>
      </c>
      <c r="BD169" s="3"/>
      <c r="BE169" s="3">
        <v>2408</v>
      </c>
      <c r="BF169" s="3">
        <v>25575.86</v>
      </c>
      <c r="BG169" s="128">
        <f t="shared" si="45"/>
        <v>14232.860000000088</v>
      </c>
      <c r="BH169" s="128">
        <v>0</v>
      </c>
      <c r="BI169" s="3">
        <v>-38013.22</v>
      </c>
      <c r="BJ169" s="3">
        <v>287225.95</v>
      </c>
      <c r="BK169" s="179">
        <v>32721.5</v>
      </c>
      <c r="BL169" s="3"/>
      <c r="BM169" s="3"/>
      <c r="BN169" s="3"/>
      <c r="BO169" s="3">
        <v>0</v>
      </c>
      <c r="BP169" s="3">
        <v>277909.42</v>
      </c>
    </row>
    <row r="170" spans="1:68" ht="15.75">
      <c r="A170" s="3">
        <v>159</v>
      </c>
      <c r="B170" s="32" t="s">
        <v>131</v>
      </c>
      <c r="C170" s="46">
        <v>5243.6</v>
      </c>
      <c r="D170" s="46">
        <v>0</v>
      </c>
      <c r="E170" s="3">
        <f t="shared" si="36"/>
        <v>5243.6</v>
      </c>
      <c r="F170" s="52">
        <v>3.32</v>
      </c>
      <c r="G170" s="52">
        <v>8.75</v>
      </c>
      <c r="H170" s="41">
        <f t="shared" si="43"/>
        <v>12.07</v>
      </c>
      <c r="I170" s="7">
        <f t="shared" si="37"/>
        <v>63290.25200000001</v>
      </c>
      <c r="J170" s="6">
        <f t="shared" si="38"/>
        <v>379741.51200000005</v>
      </c>
      <c r="K170" s="41">
        <v>12.51</v>
      </c>
      <c r="L170" s="7">
        <f t="shared" si="41"/>
        <v>65597.436</v>
      </c>
      <c r="M170" s="6">
        <f t="shared" si="39"/>
        <v>393584.61600000004</v>
      </c>
      <c r="N170" s="40">
        <f t="shared" si="42"/>
        <v>773326.128</v>
      </c>
      <c r="O170" s="33">
        <v>0</v>
      </c>
      <c r="P170" s="5">
        <f t="shared" si="46"/>
        <v>773326.128</v>
      </c>
      <c r="Q170" s="43">
        <f t="shared" si="40"/>
        <v>0</v>
      </c>
      <c r="R170" s="55"/>
      <c r="S170" s="95">
        <f t="shared" si="44"/>
        <v>773326.128</v>
      </c>
      <c r="T170" s="7">
        <f t="shared" si="51"/>
        <v>0</v>
      </c>
      <c r="U170" s="1">
        <v>0</v>
      </c>
      <c r="V170" s="1">
        <v>64809.22</v>
      </c>
      <c r="W170" s="61">
        <v>0</v>
      </c>
      <c r="X170" s="2">
        <v>777710.62</v>
      </c>
      <c r="Y170" s="1">
        <v>0</v>
      </c>
      <c r="Z170" s="119">
        <v>35842.54</v>
      </c>
      <c r="AA170" s="1">
        <v>0</v>
      </c>
      <c r="AB170" s="1">
        <v>35089.38</v>
      </c>
      <c r="AC170" s="1">
        <v>0</v>
      </c>
      <c r="AD170" s="1">
        <v>141220.8</v>
      </c>
      <c r="AE170" s="119">
        <v>0</v>
      </c>
      <c r="AF170" s="1">
        <v>58734.42</v>
      </c>
      <c r="AG170" s="1">
        <v>0</v>
      </c>
      <c r="AH170" s="1">
        <v>36351.95</v>
      </c>
      <c r="AI170" s="1">
        <v>0</v>
      </c>
      <c r="AJ170" s="1">
        <v>48963.57</v>
      </c>
      <c r="AK170" s="1">
        <v>0</v>
      </c>
      <c r="AL170" s="1">
        <v>65039.75</v>
      </c>
      <c r="AM170" s="3">
        <v>0</v>
      </c>
      <c r="AN170" s="3">
        <v>74485.02</v>
      </c>
      <c r="AO170" s="1">
        <v>0</v>
      </c>
      <c r="AP170" s="1">
        <v>40541.42</v>
      </c>
      <c r="AQ170" s="1">
        <v>0</v>
      </c>
      <c r="AR170" s="1">
        <v>49135.7</v>
      </c>
      <c r="AS170" s="1">
        <v>0</v>
      </c>
      <c r="AT170" s="1">
        <v>54294.95</v>
      </c>
      <c r="AU170" s="1">
        <v>0</v>
      </c>
      <c r="AV170" s="1">
        <v>59338.3</v>
      </c>
      <c r="AW170" s="7">
        <f t="shared" si="47"/>
        <v>0</v>
      </c>
      <c r="AX170" s="7">
        <f t="shared" si="48"/>
        <v>699037.7999999999</v>
      </c>
      <c r="AY170" s="7">
        <f t="shared" si="49"/>
        <v>699037.7999999999</v>
      </c>
      <c r="AZ170" s="7"/>
      <c r="BA170" s="7"/>
      <c r="BB170" s="7"/>
      <c r="BC170" s="102">
        <f t="shared" si="50"/>
        <v>74288.3280000001</v>
      </c>
      <c r="BD170" s="3"/>
      <c r="BE170" s="3">
        <v>8275</v>
      </c>
      <c r="BF170" s="3">
        <v>-11112.46</v>
      </c>
      <c r="BG170" s="128">
        <f t="shared" si="45"/>
        <v>93675.78800000009</v>
      </c>
      <c r="BH170" s="128">
        <v>0</v>
      </c>
      <c r="BI170" s="3">
        <v>52255.74</v>
      </c>
      <c r="BJ170" s="3">
        <v>370343.23</v>
      </c>
      <c r="BK170" s="179">
        <v>0</v>
      </c>
      <c r="BL170" s="3"/>
      <c r="BM170" s="3">
        <v>49890.65</v>
      </c>
      <c r="BN170" s="3"/>
      <c r="BO170" s="180">
        <v>1819.83</v>
      </c>
      <c r="BP170" s="3">
        <v>395930.25</v>
      </c>
    </row>
    <row r="171" spans="1:68" ht="15.75">
      <c r="A171" s="3">
        <v>160</v>
      </c>
      <c r="B171" s="32" t="s">
        <v>132</v>
      </c>
      <c r="C171" s="46">
        <v>2520.9</v>
      </c>
      <c r="D171" s="46">
        <v>0</v>
      </c>
      <c r="E171" s="3">
        <f t="shared" si="36"/>
        <v>2520.9</v>
      </c>
      <c r="F171" s="52">
        <v>3.32</v>
      </c>
      <c r="G171" s="52">
        <v>8.97</v>
      </c>
      <c r="H171" s="41">
        <f t="shared" si="43"/>
        <v>12.290000000000001</v>
      </c>
      <c r="I171" s="7">
        <f t="shared" si="37"/>
        <v>30981.861000000004</v>
      </c>
      <c r="J171" s="6">
        <f t="shared" si="38"/>
        <v>185891.16600000003</v>
      </c>
      <c r="K171" s="41">
        <v>12.78</v>
      </c>
      <c r="L171" s="7">
        <f t="shared" si="41"/>
        <v>32217.102</v>
      </c>
      <c r="M171" s="6">
        <f t="shared" si="39"/>
        <v>193302.612</v>
      </c>
      <c r="N171" s="40">
        <f t="shared" si="42"/>
        <v>379193.77800000005</v>
      </c>
      <c r="O171" s="33"/>
      <c r="P171" s="5">
        <f t="shared" si="46"/>
        <v>379193.77800000005</v>
      </c>
      <c r="Q171" s="43">
        <f t="shared" si="40"/>
        <v>0</v>
      </c>
      <c r="R171" s="55"/>
      <c r="S171" s="95">
        <f t="shared" si="44"/>
        <v>379193.77800000005</v>
      </c>
      <c r="T171" s="7">
        <f t="shared" si="51"/>
        <v>0</v>
      </c>
      <c r="U171" s="1">
        <v>0</v>
      </c>
      <c r="V171" s="1">
        <v>31725.43</v>
      </c>
      <c r="W171" s="61">
        <v>0</v>
      </c>
      <c r="X171" s="2">
        <v>380705.11</v>
      </c>
      <c r="Y171" s="1">
        <v>0</v>
      </c>
      <c r="Z171" s="119">
        <v>57643.31</v>
      </c>
      <c r="AA171" s="1">
        <v>0</v>
      </c>
      <c r="AB171" s="1">
        <v>22213.78</v>
      </c>
      <c r="AC171" s="1">
        <v>0</v>
      </c>
      <c r="AD171" s="1">
        <v>16485.35</v>
      </c>
      <c r="AE171" s="119">
        <v>0</v>
      </c>
      <c r="AF171" s="1">
        <v>12876.95</v>
      </c>
      <c r="AG171" s="1">
        <v>0</v>
      </c>
      <c r="AH171" s="1">
        <v>11997.58</v>
      </c>
      <c r="AI171" s="1">
        <v>0</v>
      </c>
      <c r="AJ171" s="1">
        <v>18368.45</v>
      </c>
      <c r="AK171" s="1">
        <v>0</v>
      </c>
      <c r="AL171" s="1">
        <v>18947.43</v>
      </c>
      <c r="AM171" s="3">
        <v>0</v>
      </c>
      <c r="AN171" s="3">
        <v>17362.14</v>
      </c>
      <c r="AO171" s="1">
        <v>0</v>
      </c>
      <c r="AP171" s="1">
        <v>14039.19</v>
      </c>
      <c r="AQ171" s="1">
        <v>0</v>
      </c>
      <c r="AR171" s="1">
        <v>14999.6</v>
      </c>
      <c r="AS171" s="1">
        <v>0</v>
      </c>
      <c r="AT171" s="1">
        <v>16551.28</v>
      </c>
      <c r="AU171" s="1">
        <v>0</v>
      </c>
      <c r="AV171" s="1">
        <v>14039.19</v>
      </c>
      <c r="AW171" s="7">
        <f t="shared" si="47"/>
        <v>0</v>
      </c>
      <c r="AX171" s="7">
        <f t="shared" si="48"/>
        <v>235524.25</v>
      </c>
      <c r="AY171" s="7">
        <f t="shared" si="49"/>
        <v>235524.25</v>
      </c>
      <c r="AZ171" s="7"/>
      <c r="BA171" s="7"/>
      <c r="BB171" s="7"/>
      <c r="BC171" s="102">
        <f t="shared" si="50"/>
        <v>143669.52800000005</v>
      </c>
      <c r="BD171" s="3"/>
      <c r="BE171" s="3"/>
      <c r="BF171" s="3">
        <v>0</v>
      </c>
      <c r="BG171" s="128">
        <f t="shared" si="45"/>
        <v>143669.52800000005</v>
      </c>
      <c r="BH171" s="128">
        <v>0</v>
      </c>
      <c r="BI171" s="3">
        <v>229049.17</v>
      </c>
      <c r="BJ171" s="3">
        <v>190570.05</v>
      </c>
      <c r="BK171" s="179">
        <v>181186.19</v>
      </c>
      <c r="BL171" s="3">
        <v>2163</v>
      </c>
      <c r="BM171" s="3">
        <f>8520+980</f>
        <v>9500</v>
      </c>
      <c r="BN171" s="3"/>
      <c r="BO171" s="180">
        <v>7976.74</v>
      </c>
      <c r="BP171" s="3">
        <v>145158.17</v>
      </c>
    </row>
    <row r="172" spans="1:68" ht="15.75">
      <c r="A172" s="3">
        <v>161</v>
      </c>
      <c r="B172" s="25" t="s">
        <v>133</v>
      </c>
      <c r="C172" s="46">
        <v>6040.3</v>
      </c>
      <c r="D172" s="46">
        <v>0</v>
      </c>
      <c r="E172" s="3">
        <f t="shared" si="36"/>
        <v>6040.3</v>
      </c>
      <c r="F172" s="52">
        <v>3.32</v>
      </c>
      <c r="G172" s="52">
        <v>8.97</v>
      </c>
      <c r="H172" s="52">
        <f t="shared" si="43"/>
        <v>12.290000000000001</v>
      </c>
      <c r="I172" s="7">
        <f t="shared" si="37"/>
        <v>74235.28700000001</v>
      </c>
      <c r="J172" s="6">
        <f t="shared" si="38"/>
        <v>445411.72200000007</v>
      </c>
      <c r="K172" s="52">
        <v>12.85</v>
      </c>
      <c r="L172" s="7">
        <f t="shared" si="41"/>
        <v>77617.855</v>
      </c>
      <c r="M172" s="6">
        <f t="shared" si="39"/>
        <v>465707.13</v>
      </c>
      <c r="N172" s="40">
        <f t="shared" si="42"/>
        <v>911118.8520000001</v>
      </c>
      <c r="O172" s="26"/>
      <c r="P172" s="5">
        <f t="shared" si="46"/>
        <v>911118.8520000001</v>
      </c>
      <c r="Q172" s="43">
        <f t="shared" si="40"/>
        <v>0</v>
      </c>
      <c r="R172" s="55"/>
      <c r="S172" s="95">
        <f t="shared" si="44"/>
        <v>911118.8520000001</v>
      </c>
      <c r="T172" s="7">
        <f t="shared" si="51"/>
        <v>0</v>
      </c>
      <c r="U172" s="1">
        <v>44767.23</v>
      </c>
      <c r="V172" s="1">
        <v>31249.71</v>
      </c>
      <c r="W172" s="61">
        <v>537206.72</v>
      </c>
      <c r="X172" s="2">
        <v>374996.48</v>
      </c>
      <c r="Y172" s="1">
        <v>18289.12</v>
      </c>
      <c r="Z172" s="119">
        <v>19467.51</v>
      </c>
      <c r="AA172" s="1">
        <v>178565.05</v>
      </c>
      <c r="AB172" s="1">
        <v>18543.61</v>
      </c>
      <c r="AC172" s="1">
        <v>312236.7</v>
      </c>
      <c r="AD172" s="1">
        <v>17003.05</v>
      </c>
      <c r="AE172" s="119">
        <v>60914.86</v>
      </c>
      <c r="AF172" s="1">
        <v>18839.97</v>
      </c>
      <c r="AG172" s="1">
        <v>17750.52</v>
      </c>
      <c r="AH172" s="1">
        <v>23416.45</v>
      </c>
      <c r="AI172" s="1">
        <v>23508.58</v>
      </c>
      <c r="AJ172" s="1">
        <v>23444.5</v>
      </c>
      <c r="AK172" s="1">
        <v>43994.59</v>
      </c>
      <c r="AL172" s="1">
        <v>19798.59</v>
      </c>
      <c r="AM172" s="3">
        <v>65028.09</v>
      </c>
      <c r="AN172" s="3">
        <v>38947.81</v>
      </c>
      <c r="AO172" s="1">
        <v>20897.02</v>
      </c>
      <c r="AP172" s="1">
        <v>59393.72</v>
      </c>
      <c r="AQ172" s="1">
        <v>28392.61</v>
      </c>
      <c r="AR172" s="1">
        <v>14448.19</v>
      </c>
      <c r="AS172" s="1">
        <v>26564.57</v>
      </c>
      <c r="AT172" s="1">
        <v>32214.64</v>
      </c>
      <c r="AU172" s="1">
        <v>281212.51</v>
      </c>
      <c r="AV172" s="1">
        <v>14346.7</v>
      </c>
      <c r="AW172" s="7">
        <f t="shared" si="47"/>
        <v>1077354.2199999997</v>
      </c>
      <c r="AX172" s="7">
        <f t="shared" si="48"/>
        <v>299864.74</v>
      </c>
      <c r="AY172" s="7">
        <f t="shared" si="49"/>
        <v>1377218.9599999997</v>
      </c>
      <c r="AZ172" s="7"/>
      <c r="BA172" s="7"/>
      <c r="BB172" s="7"/>
      <c r="BC172" s="102">
        <f t="shared" si="50"/>
        <v>-466100.10799999966</v>
      </c>
      <c r="BD172" s="3"/>
      <c r="BE172" s="3"/>
      <c r="BF172" s="3">
        <v>653.02</v>
      </c>
      <c r="BG172" s="128">
        <f t="shared" si="45"/>
        <v>-466753.1279999997</v>
      </c>
      <c r="BH172" s="128">
        <v>0</v>
      </c>
      <c r="BI172" s="3">
        <v>451947.22</v>
      </c>
      <c r="BJ172" s="3">
        <v>224098.64</v>
      </c>
      <c r="BK172" s="179">
        <v>0</v>
      </c>
      <c r="BL172" s="3">
        <f>100+2007+3745+2436+1005+1633+219+1200+5969</f>
        <v>18314</v>
      </c>
      <c r="BM172" s="3"/>
      <c r="BN172" s="3"/>
      <c r="BO172" s="180">
        <v>15351.14</v>
      </c>
      <c r="BP172" s="3">
        <v>222873.78</v>
      </c>
    </row>
    <row r="173" spans="1:68" ht="15.75">
      <c r="A173" s="3">
        <v>162</v>
      </c>
      <c r="B173" s="25" t="s">
        <v>134</v>
      </c>
      <c r="C173" s="46">
        <v>495</v>
      </c>
      <c r="D173" s="46">
        <v>115.3</v>
      </c>
      <c r="E173" s="3">
        <f t="shared" si="36"/>
        <v>610.3</v>
      </c>
      <c r="F173" s="52">
        <v>3.32</v>
      </c>
      <c r="G173" s="52">
        <v>7.98</v>
      </c>
      <c r="H173" s="52">
        <f t="shared" si="43"/>
        <v>11.3</v>
      </c>
      <c r="I173" s="7">
        <f t="shared" si="37"/>
        <v>6896.39</v>
      </c>
      <c r="J173" s="6">
        <f t="shared" si="38"/>
        <v>41378.340000000004</v>
      </c>
      <c r="K173" s="52">
        <v>11.25</v>
      </c>
      <c r="L173" s="7">
        <f t="shared" si="41"/>
        <v>6865.874999999999</v>
      </c>
      <c r="M173" s="6">
        <f t="shared" si="39"/>
        <v>41195.24999999999</v>
      </c>
      <c r="N173" s="40">
        <f t="shared" si="42"/>
        <v>82573.59</v>
      </c>
      <c r="O173" s="26">
        <v>-15178.81</v>
      </c>
      <c r="P173" s="5">
        <f t="shared" si="46"/>
        <v>67394.78</v>
      </c>
      <c r="Q173" s="43">
        <f t="shared" si="40"/>
        <v>-0.18382160688423502</v>
      </c>
      <c r="R173" s="57" t="s">
        <v>374</v>
      </c>
      <c r="S173" s="95">
        <f t="shared" si="44"/>
        <v>67394.78</v>
      </c>
      <c r="T173" s="7">
        <f t="shared" si="51"/>
        <v>0</v>
      </c>
      <c r="U173" s="1">
        <v>3361.05</v>
      </c>
      <c r="V173" s="1">
        <v>2435.95</v>
      </c>
      <c r="W173" s="61">
        <v>40332.61</v>
      </c>
      <c r="X173" s="2">
        <v>29231.42</v>
      </c>
      <c r="Y173" s="1">
        <v>1617.3</v>
      </c>
      <c r="Z173" s="1">
        <v>1465.38</v>
      </c>
      <c r="AA173" s="1">
        <v>1217.5</v>
      </c>
      <c r="AB173" s="1">
        <v>2935.96</v>
      </c>
      <c r="AC173" s="1">
        <v>0</v>
      </c>
      <c r="AD173" s="1">
        <v>7496.18</v>
      </c>
      <c r="AE173" s="1">
        <v>0</v>
      </c>
      <c r="AF173" s="1">
        <v>2434.99</v>
      </c>
      <c r="AG173" s="1">
        <v>0</v>
      </c>
      <c r="AH173" s="1">
        <v>1465.38</v>
      </c>
      <c r="AI173" s="1">
        <v>0</v>
      </c>
      <c r="AJ173" s="1">
        <v>2206.8</v>
      </c>
      <c r="AK173" s="1">
        <v>636.94</v>
      </c>
      <c r="AL173" s="1">
        <v>1526.41</v>
      </c>
      <c r="AM173" s="3">
        <v>0</v>
      </c>
      <c r="AN173" s="3">
        <v>1526.41</v>
      </c>
      <c r="AO173" s="1">
        <v>0</v>
      </c>
      <c r="AP173" s="1">
        <v>1526.41</v>
      </c>
      <c r="AQ173" s="1">
        <v>424.75</v>
      </c>
      <c r="AR173" s="1">
        <v>2062.07</v>
      </c>
      <c r="AS173" s="1">
        <v>0</v>
      </c>
      <c r="AT173" s="1">
        <v>1526.41</v>
      </c>
      <c r="AU173" s="1">
        <v>0</v>
      </c>
      <c r="AV173" s="1">
        <v>2383.82</v>
      </c>
      <c r="AW173" s="7">
        <f t="shared" si="47"/>
        <v>3896.4900000000002</v>
      </c>
      <c r="AX173" s="7">
        <f t="shared" si="48"/>
        <v>28556.219999999998</v>
      </c>
      <c r="AY173" s="7">
        <f t="shared" si="49"/>
        <v>32452.71</v>
      </c>
      <c r="AZ173" s="7"/>
      <c r="BA173" s="7">
        <v>450</v>
      </c>
      <c r="BB173" s="7"/>
      <c r="BC173" s="102">
        <f t="shared" si="50"/>
        <v>34492.07</v>
      </c>
      <c r="BD173" s="3"/>
      <c r="BE173" s="3"/>
      <c r="BF173" s="3">
        <v>22606.4</v>
      </c>
      <c r="BG173" s="128">
        <f t="shared" si="45"/>
        <v>11885.669999999998</v>
      </c>
      <c r="BH173" s="128">
        <v>0</v>
      </c>
      <c r="BI173" s="3">
        <v>-15178.81</v>
      </c>
      <c r="BJ173" s="3">
        <v>112277.81</v>
      </c>
      <c r="BK173" s="179">
        <v>0</v>
      </c>
      <c r="BL173" s="3"/>
      <c r="BM173" s="3"/>
      <c r="BN173" s="3"/>
      <c r="BO173" s="3">
        <v>0</v>
      </c>
      <c r="BP173" s="3">
        <v>124014.53</v>
      </c>
    </row>
    <row r="174" spans="1:68" ht="15.75">
      <c r="A174" s="3">
        <v>163</v>
      </c>
      <c r="B174" s="25" t="s">
        <v>135</v>
      </c>
      <c r="C174" s="46">
        <v>473.8</v>
      </c>
      <c r="D174" s="46">
        <v>0</v>
      </c>
      <c r="E174" s="3">
        <f t="shared" si="36"/>
        <v>473.8</v>
      </c>
      <c r="F174" s="52">
        <v>3.32</v>
      </c>
      <c r="G174" s="52">
        <v>7.98</v>
      </c>
      <c r="H174" s="52">
        <f t="shared" si="43"/>
        <v>11.3</v>
      </c>
      <c r="I174" s="7">
        <f t="shared" si="37"/>
        <v>5353.9400000000005</v>
      </c>
      <c r="J174" s="6">
        <f t="shared" si="38"/>
        <v>32123.640000000003</v>
      </c>
      <c r="K174" s="52">
        <v>11.25</v>
      </c>
      <c r="L174" s="7">
        <f t="shared" si="41"/>
        <v>5330.25</v>
      </c>
      <c r="M174" s="6">
        <f t="shared" si="39"/>
        <v>31981.5</v>
      </c>
      <c r="N174" s="40">
        <f t="shared" si="42"/>
        <v>64105.14</v>
      </c>
      <c r="O174" s="26">
        <v>0</v>
      </c>
      <c r="P174" s="5">
        <f t="shared" si="46"/>
        <v>64105.14</v>
      </c>
      <c r="Q174" s="43">
        <f t="shared" si="40"/>
        <v>0</v>
      </c>
      <c r="R174" s="57" t="s">
        <v>374</v>
      </c>
      <c r="S174" s="95">
        <f t="shared" si="44"/>
        <v>64105.14</v>
      </c>
      <c r="T174" s="7">
        <f t="shared" si="51"/>
        <v>0</v>
      </c>
      <c r="U174" s="1">
        <v>3237.79</v>
      </c>
      <c r="V174" s="1">
        <v>2244.64</v>
      </c>
      <c r="W174" s="61">
        <v>38853.5</v>
      </c>
      <c r="X174" s="2">
        <v>26935.71</v>
      </c>
      <c r="Y174" s="1">
        <v>0</v>
      </c>
      <c r="Z174" s="119">
        <v>1177.37</v>
      </c>
      <c r="AA174" s="1">
        <v>681.74</v>
      </c>
      <c r="AB174" s="1">
        <v>1177.37</v>
      </c>
      <c r="AC174" s="1">
        <v>616.93</v>
      </c>
      <c r="AD174" s="1">
        <v>1177.37</v>
      </c>
      <c r="AE174" s="119">
        <v>0</v>
      </c>
      <c r="AF174" s="1">
        <v>1177.37</v>
      </c>
      <c r="AG174" s="1">
        <v>2235.44</v>
      </c>
      <c r="AH174" s="1">
        <v>1177.37</v>
      </c>
      <c r="AI174" s="1">
        <v>0</v>
      </c>
      <c r="AJ174" s="1">
        <v>1177.37</v>
      </c>
      <c r="AK174" s="1">
        <v>0</v>
      </c>
      <c r="AL174" s="1">
        <v>1224.75</v>
      </c>
      <c r="AM174" s="3">
        <v>8431.38</v>
      </c>
      <c r="AN174" s="3">
        <v>1224.75</v>
      </c>
      <c r="AO174" s="1">
        <v>0</v>
      </c>
      <c r="AP174" s="1">
        <v>1224.75</v>
      </c>
      <c r="AQ174" s="1">
        <v>424.75</v>
      </c>
      <c r="AR174" s="1">
        <v>1760.41</v>
      </c>
      <c r="AS174" s="1">
        <v>0</v>
      </c>
      <c r="AT174" s="1">
        <v>1224.75</v>
      </c>
      <c r="AU174" s="1">
        <v>0</v>
      </c>
      <c r="AV174" s="1">
        <v>1224.75</v>
      </c>
      <c r="AW174" s="7">
        <f t="shared" si="47"/>
        <v>12390.24</v>
      </c>
      <c r="AX174" s="7">
        <f t="shared" si="48"/>
        <v>14948.38</v>
      </c>
      <c r="AY174" s="7">
        <f t="shared" si="49"/>
        <v>27338.62</v>
      </c>
      <c r="AZ174" s="7"/>
      <c r="BA174" s="7"/>
      <c r="BB174" s="7"/>
      <c r="BC174" s="102">
        <f t="shared" si="50"/>
        <v>36766.520000000004</v>
      </c>
      <c r="BD174" s="3"/>
      <c r="BE174" s="3"/>
      <c r="BF174" s="3">
        <v>-1717.1</v>
      </c>
      <c r="BG174" s="128">
        <f t="shared" si="45"/>
        <v>38483.62</v>
      </c>
      <c r="BH174" s="128">
        <v>0</v>
      </c>
      <c r="BI174" s="3">
        <v>36463.76</v>
      </c>
      <c r="BJ174" s="3">
        <v>-22380.34</v>
      </c>
      <c r="BK174" s="179">
        <v>0</v>
      </c>
      <c r="BL174" s="3"/>
      <c r="BM174" s="3"/>
      <c r="BN174" s="3"/>
      <c r="BO174" s="180">
        <v>1269.87</v>
      </c>
      <c r="BP174" s="3">
        <v>3741.52</v>
      </c>
    </row>
    <row r="175" spans="1:68" ht="15.75">
      <c r="A175" s="3">
        <v>164</v>
      </c>
      <c r="B175" s="32" t="s">
        <v>136</v>
      </c>
      <c r="C175" s="46">
        <v>2772.5</v>
      </c>
      <c r="D175" s="46">
        <v>767</v>
      </c>
      <c r="E175" s="3">
        <f t="shared" si="36"/>
        <v>3539.5</v>
      </c>
      <c r="F175" s="52">
        <v>3.32</v>
      </c>
      <c r="G175" s="52">
        <v>8.33</v>
      </c>
      <c r="H175" s="41">
        <f t="shared" si="43"/>
        <v>11.65</v>
      </c>
      <c r="I175" s="7">
        <f t="shared" si="37"/>
        <v>41235.175</v>
      </c>
      <c r="J175" s="6">
        <f t="shared" si="38"/>
        <v>247411.05000000002</v>
      </c>
      <c r="K175" s="41">
        <v>11.83</v>
      </c>
      <c r="L175" s="7">
        <f t="shared" si="41"/>
        <v>41872.285</v>
      </c>
      <c r="M175" s="6">
        <f t="shared" si="39"/>
        <v>251233.71000000002</v>
      </c>
      <c r="N175" s="40">
        <f t="shared" si="42"/>
        <v>498644.76</v>
      </c>
      <c r="O175" s="33"/>
      <c r="P175" s="5">
        <f t="shared" si="46"/>
        <v>498644.76</v>
      </c>
      <c r="Q175" s="43">
        <f t="shared" si="40"/>
        <v>0</v>
      </c>
      <c r="R175" s="55"/>
      <c r="S175" s="95">
        <f t="shared" si="44"/>
        <v>498644.76</v>
      </c>
      <c r="T175" s="7">
        <f t="shared" si="51"/>
        <v>0</v>
      </c>
      <c r="U175" s="1">
        <v>0</v>
      </c>
      <c r="V175" s="1">
        <v>42224.82</v>
      </c>
      <c r="W175" s="61">
        <v>0</v>
      </c>
      <c r="X175" s="2">
        <v>506697.83</v>
      </c>
      <c r="Y175" s="1">
        <v>0</v>
      </c>
      <c r="Z175" s="119">
        <v>101367.49</v>
      </c>
      <c r="AA175" s="1">
        <v>0</v>
      </c>
      <c r="AB175" s="1">
        <v>31130.05</v>
      </c>
      <c r="AC175" s="1">
        <v>0</v>
      </c>
      <c r="AD175" s="1">
        <v>24923.12</v>
      </c>
      <c r="AE175" s="119">
        <v>0</v>
      </c>
      <c r="AF175" s="1">
        <v>25932.18</v>
      </c>
      <c r="AG175" s="1">
        <v>0</v>
      </c>
      <c r="AH175" s="1">
        <v>142439.97</v>
      </c>
      <c r="AI175" s="1">
        <v>0</v>
      </c>
      <c r="AJ175" s="1">
        <v>43456.67</v>
      </c>
      <c r="AK175" s="1">
        <v>0</v>
      </c>
      <c r="AL175" s="1">
        <v>60161.74</v>
      </c>
      <c r="AM175" s="3">
        <v>0</v>
      </c>
      <c r="AN175" s="3">
        <v>21407.17</v>
      </c>
      <c r="AO175" s="1">
        <v>0</v>
      </c>
      <c r="AP175" s="1">
        <v>43106.26</v>
      </c>
      <c r="AQ175" s="1">
        <v>0</v>
      </c>
      <c r="AR175" s="1">
        <v>38270.24</v>
      </c>
      <c r="AS175" s="1">
        <v>0</v>
      </c>
      <c r="AT175" s="1">
        <v>23832.23</v>
      </c>
      <c r="AU175" s="1">
        <v>0</v>
      </c>
      <c r="AV175" s="1">
        <v>20559.26</v>
      </c>
      <c r="AW175" s="7">
        <f t="shared" si="47"/>
        <v>0</v>
      </c>
      <c r="AX175" s="7">
        <f t="shared" si="48"/>
        <v>576586.38</v>
      </c>
      <c r="AY175" s="7">
        <f t="shared" si="49"/>
        <v>576586.38</v>
      </c>
      <c r="AZ175" s="7"/>
      <c r="BA175" s="7"/>
      <c r="BB175" s="7"/>
      <c r="BC175" s="102">
        <f t="shared" si="50"/>
        <v>-77941.62</v>
      </c>
      <c r="BD175" s="3"/>
      <c r="BE175" s="3">
        <v>5867</v>
      </c>
      <c r="BF175" s="3">
        <v>-28683.11</v>
      </c>
      <c r="BG175" s="128">
        <f t="shared" si="45"/>
        <v>-43391.509999999995</v>
      </c>
      <c r="BH175" s="128">
        <v>0</v>
      </c>
      <c r="BI175" s="3">
        <v>242906.02</v>
      </c>
      <c r="BJ175" s="3">
        <v>180898.42</v>
      </c>
      <c r="BK175" s="179">
        <v>1487.6</v>
      </c>
      <c r="BL175" s="3">
        <f>2002+12720</f>
        <v>14722</v>
      </c>
      <c r="BM175" s="3">
        <f>1954.08+45827.3</f>
        <v>47781.380000000005</v>
      </c>
      <c r="BN175" s="3"/>
      <c r="BO175" s="180">
        <v>8459.31</v>
      </c>
      <c r="BP175" s="3">
        <v>170065.77</v>
      </c>
    </row>
    <row r="176" spans="1:68" ht="15.75">
      <c r="A176" s="3">
        <v>165</v>
      </c>
      <c r="B176" s="32" t="s">
        <v>137</v>
      </c>
      <c r="C176" s="46">
        <v>402.7</v>
      </c>
      <c r="D176" s="46">
        <v>0</v>
      </c>
      <c r="E176" s="3">
        <f t="shared" si="36"/>
        <v>402.7</v>
      </c>
      <c r="F176" s="52">
        <v>3.32</v>
      </c>
      <c r="G176" s="52">
        <v>7.98</v>
      </c>
      <c r="H176" s="41">
        <f t="shared" si="43"/>
        <v>11.3</v>
      </c>
      <c r="I176" s="7">
        <f t="shared" si="37"/>
        <v>4550.51</v>
      </c>
      <c r="J176" s="6">
        <f t="shared" si="38"/>
        <v>27303.06</v>
      </c>
      <c r="K176" s="41">
        <v>11.25</v>
      </c>
      <c r="L176" s="7">
        <f t="shared" si="41"/>
        <v>4530.375</v>
      </c>
      <c r="M176" s="6">
        <f t="shared" si="39"/>
        <v>27182.25</v>
      </c>
      <c r="N176" s="40">
        <f t="shared" si="42"/>
        <v>54485.31</v>
      </c>
      <c r="O176" s="33">
        <v>-12355.23</v>
      </c>
      <c r="P176" s="5">
        <f t="shared" si="46"/>
        <v>42130.08</v>
      </c>
      <c r="Q176" s="43">
        <f t="shared" si="40"/>
        <v>-0.22676258976960947</v>
      </c>
      <c r="R176" s="57" t="s">
        <v>374</v>
      </c>
      <c r="S176" s="95">
        <f t="shared" si="44"/>
        <v>42130.08</v>
      </c>
      <c r="T176" s="7">
        <f t="shared" si="51"/>
        <v>0</v>
      </c>
      <c r="U176" s="1">
        <v>0</v>
      </c>
      <c r="V176" s="1">
        <v>3630.12</v>
      </c>
      <c r="W176" s="61">
        <v>0</v>
      </c>
      <c r="X176" s="2">
        <v>43561.44</v>
      </c>
      <c r="Y176" s="1">
        <v>0</v>
      </c>
      <c r="Z176" s="1">
        <v>2611.29</v>
      </c>
      <c r="AA176" s="1">
        <v>0</v>
      </c>
      <c r="AB176" s="1">
        <v>851.6</v>
      </c>
      <c r="AC176" s="1">
        <v>0</v>
      </c>
      <c r="AD176" s="1">
        <v>3153.37</v>
      </c>
      <c r="AE176" s="1">
        <v>0</v>
      </c>
      <c r="AF176" s="1">
        <v>1331.1</v>
      </c>
      <c r="AG176" s="1">
        <v>0</v>
      </c>
      <c r="AH176" s="1">
        <v>2458.22</v>
      </c>
      <c r="AI176" s="1">
        <v>0</v>
      </c>
      <c r="AJ176" s="1">
        <v>851.6</v>
      </c>
      <c r="AK176" s="1">
        <v>0</v>
      </c>
      <c r="AL176" s="1">
        <v>891.96</v>
      </c>
      <c r="AM176" s="3">
        <v>0</v>
      </c>
      <c r="AN176" s="3">
        <v>2575.12</v>
      </c>
      <c r="AO176" s="1">
        <v>0</v>
      </c>
      <c r="AP176" s="1">
        <v>891.96</v>
      </c>
      <c r="AQ176" s="1">
        <v>0</v>
      </c>
      <c r="AR176" s="1">
        <v>1852.37</v>
      </c>
      <c r="AS176" s="1">
        <v>0</v>
      </c>
      <c r="AT176" s="1">
        <v>1570.29</v>
      </c>
      <c r="AU176" s="1">
        <v>0</v>
      </c>
      <c r="AV176" s="1">
        <v>891.96</v>
      </c>
      <c r="AW176" s="7">
        <f t="shared" si="47"/>
        <v>0</v>
      </c>
      <c r="AX176" s="7">
        <f t="shared" si="48"/>
        <v>19930.839999999997</v>
      </c>
      <c r="AY176" s="7">
        <f t="shared" si="49"/>
        <v>19930.839999999997</v>
      </c>
      <c r="AZ176" s="7"/>
      <c r="BA176" s="7"/>
      <c r="BB176" s="7"/>
      <c r="BC176" s="102">
        <f t="shared" si="50"/>
        <v>22199.240000000005</v>
      </c>
      <c r="BD176" s="3"/>
      <c r="BE176" s="3">
        <v>2408</v>
      </c>
      <c r="BF176" s="3">
        <v>10179.74</v>
      </c>
      <c r="BG176" s="128">
        <f t="shared" si="45"/>
        <v>14427.500000000005</v>
      </c>
      <c r="BH176" s="128">
        <v>0</v>
      </c>
      <c r="BI176" s="3">
        <v>-12355.23</v>
      </c>
      <c r="BJ176" s="3">
        <v>28154.99</v>
      </c>
      <c r="BK176" s="179">
        <v>4308.52</v>
      </c>
      <c r="BL176" s="3"/>
      <c r="BM176" s="3"/>
      <c r="BN176" s="3"/>
      <c r="BO176" s="3">
        <v>0</v>
      </c>
      <c r="BP176" s="3">
        <v>1676.84</v>
      </c>
    </row>
    <row r="177" spans="1:68" ht="15.75">
      <c r="A177" s="3">
        <v>166</v>
      </c>
      <c r="B177" s="32" t="s">
        <v>138</v>
      </c>
      <c r="C177" s="46">
        <v>3976</v>
      </c>
      <c r="D177" s="46">
        <v>840.1</v>
      </c>
      <c r="E177" s="3">
        <f t="shared" si="36"/>
        <v>4816.1</v>
      </c>
      <c r="F177" s="52">
        <v>3.32</v>
      </c>
      <c r="G177" s="52">
        <v>8.52</v>
      </c>
      <c r="H177" s="41">
        <f t="shared" si="43"/>
        <v>11.84</v>
      </c>
      <c r="I177" s="7">
        <f t="shared" si="37"/>
        <v>57022.624</v>
      </c>
      <c r="J177" s="6">
        <f t="shared" si="38"/>
        <v>342135.744</v>
      </c>
      <c r="K177" s="41">
        <v>12.33</v>
      </c>
      <c r="L177" s="7">
        <f t="shared" si="41"/>
        <v>59382.513000000006</v>
      </c>
      <c r="M177" s="6">
        <f t="shared" si="39"/>
        <v>356295.07800000004</v>
      </c>
      <c r="N177" s="40">
        <f t="shared" si="42"/>
        <v>698430.822</v>
      </c>
      <c r="O177" s="33"/>
      <c r="P177" s="5">
        <f t="shared" si="46"/>
        <v>698430.822</v>
      </c>
      <c r="Q177" s="43">
        <f t="shared" si="40"/>
        <v>0</v>
      </c>
      <c r="R177" s="55"/>
      <c r="S177" s="95">
        <f t="shared" si="44"/>
        <v>698430.822</v>
      </c>
      <c r="T177" s="7">
        <f t="shared" si="51"/>
        <v>0</v>
      </c>
      <c r="U177" s="1">
        <v>0</v>
      </c>
      <c r="V177" s="1">
        <v>58391.17</v>
      </c>
      <c r="W177" s="61">
        <v>0</v>
      </c>
      <c r="X177" s="2">
        <v>700694</v>
      </c>
      <c r="Y177" s="1">
        <v>0</v>
      </c>
      <c r="Z177" s="119">
        <v>39140.34</v>
      </c>
      <c r="AA177" s="1">
        <v>0</v>
      </c>
      <c r="AB177" s="1">
        <v>39599.11</v>
      </c>
      <c r="AC177" s="1">
        <v>0</v>
      </c>
      <c r="AD177" s="1">
        <v>52758.77</v>
      </c>
      <c r="AE177" s="119">
        <v>0</v>
      </c>
      <c r="AF177" s="1">
        <v>37104.71</v>
      </c>
      <c r="AG177" s="1">
        <v>0</v>
      </c>
      <c r="AH177" s="1">
        <v>45921.28</v>
      </c>
      <c r="AI177" s="1">
        <v>0</v>
      </c>
      <c r="AJ177" s="1">
        <v>27620.11</v>
      </c>
      <c r="AK177" s="1">
        <v>0</v>
      </c>
      <c r="AL177" s="1">
        <v>44938.47</v>
      </c>
      <c r="AM177" s="3">
        <v>0</v>
      </c>
      <c r="AN177" s="3">
        <v>61050.54</v>
      </c>
      <c r="AO177" s="1">
        <v>0</v>
      </c>
      <c r="AP177" s="1">
        <v>30906.95</v>
      </c>
      <c r="AQ177" s="1">
        <v>0</v>
      </c>
      <c r="AR177" s="1">
        <v>47501.3</v>
      </c>
      <c r="AS177" s="1">
        <v>0</v>
      </c>
      <c r="AT177" s="1">
        <v>29339.42</v>
      </c>
      <c r="AU177" s="1">
        <v>0</v>
      </c>
      <c r="AV177" s="1">
        <v>28643.02</v>
      </c>
      <c r="AW177" s="7">
        <f t="shared" si="47"/>
        <v>0</v>
      </c>
      <c r="AX177" s="7">
        <f t="shared" si="48"/>
        <v>484524.02</v>
      </c>
      <c r="AY177" s="7">
        <f t="shared" si="49"/>
        <v>484524.02</v>
      </c>
      <c r="AZ177" s="7"/>
      <c r="BA177" s="7"/>
      <c r="BB177" s="7"/>
      <c r="BC177" s="102">
        <f t="shared" si="50"/>
        <v>213906.80200000003</v>
      </c>
      <c r="BD177" s="3"/>
      <c r="BE177" s="3">
        <v>5867</v>
      </c>
      <c r="BF177" s="3">
        <v>95001.97</v>
      </c>
      <c r="BG177" s="128">
        <f t="shared" si="45"/>
        <v>124771.83200000002</v>
      </c>
      <c r="BH177" s="128">
        <v>0</v>
      </c>
      <c r="BI177" s="3">
        <v>248830.49</v>
      </c>
      <c r="BJ177" s="3">
        <v>320436.68</v>
      </c>
      <c r="BK177" s="179">
        <v>0</v>
      </c>
      <c r="BL177" s="3">
        <v>5110</v>
      </c>
      <c r="BM177" s="3">
        <f>23322.49+82721.39</f>
        <v>106043.88</v>
      </c>
      <c r="BN177" s="3"/>
      <c r="BO177" s="180">
        <v>8665.64</v>
      </c>
      <c r="BP177" s="3">
        <v>344012.3</v>
      </c>
    </row>
    <row r="178" spans="1:68" ht="15.75">
      <c r="A178" s="3">
        <v>167</v>
      </c>
      <c r="B178" s="32" t="s">
        <v>139</v>
      </c>
      <c r="C178" s="46">
        <v>504.9</v>
      </c>
      <c r="D178" s="46">
        <v>284.8</v>
      </c>
      <c r="E178" s="3">
        <f t="shared" si="36"/>
        <v>789.7</v>
      </c>
      <c r="F178" s="52">
        <v>3.32</v>
      </c>
      <c r="G178" s="52">
        <v>3.76</v>
      </c>
      <c r="H178" s="41">
        <f t="shared" si="43"/>
        <v>7.08</v>
      </c>
      <c r="I178" s="7">
        <f t="shared" si="37"/>
        <v>5591.076</v>
      </c>
      <c r="J178" s="6">
        <f t="shared" si="38"/>
        <v>33546.456</v>
      </c>
      <c r="K178" s="41">
        <v>7.87</v>
      </c>
      <c r="L178" s="7">
        <f t="shared" si="41"/>
        <v>6214.939</v>
      </c>
      <c r="M178" s="6">
        <f t="shared" si="39"/>
        <v>37289.634000000005</v>
      </c>
      <c r="N178" s="40">
        <f t="shared" si="42"/>
        <v>70836.09</v>
      </c>
      <c r="O178" s="33"/>
      <c r="P178" s="5">
        <f t="shared" si="46"/>
        <v>70836.09</v>
      </c>
      <c r="Q178" s="43">
        <f t="shared" si="40"/>
        <v>0</v>
      </c>
      <c r="R178" s="55" t="s">
        <v>378</v>
      </c>
      <c r="S178" s="95">
        <f t="shared" si="44"/>
        <v>70836.09</v>
      </c>
      <c r="T178" s="7">
        <f t="shared" si="51"/>
        <v>0</v>
      </c>
      <c r="U178" s="1">
        <v>0</v>
      </c>
      <c r="V178" s="1">
        <v>5725.26</v>
      </c>
      <c r="W178" s="61">
        <v>0</v>
      </c>
      <c r="X178" s="2">
        <v>68703.14</v>
      </c>
      <c r="Y178" s="1">
        <v>0</v>
      </c>
      <c r="Z178" s="119">
        <v>1666.27</v>
      </c>
      <c r="AA178" s="1">
        <v>0</v>
      </c>
      <c r="AB178" s="1">
        <v>5276.44</v>
      </c>
      <c r="AC178" s="1">
        <v>0</v>
      </c>
      <c r="AD178" s="1">
        <v>1666.27</v>
      </c>
      <c r="AE178" s="119">
        <v>0</v>
      </c>
      <c r="AF178" s="1">
        <v>1666.27</v>
      </c>
      <c r="AG178" s="1">
        <v>0</v>
      </c>
      <c r="AH178" s="1">
        <v>1666.27</v>
      </c>
      <c r="AI178" s="1">
        <v>0</v>
      </c>
      <c r="AJ178" s="1">
        <v>1666.27</v>
      </c>
      <c r="AK178" s="1">
        <v>0</v>
      </c>
      <c r="AL178" s="1">
        <v>1745.24</v>
      </c>
      <c r="AM178" s="3">
        <v>0</v>
      </c>
      <c r="AN178" s="3">
        <v>1745.24</v>
      </c>
      <c r="AO178" s="1">
        <v>0</v>
      </c>
      <c r="AP178" s="1">
        <v>1745.24</v>
      </c>
      <c r="AQ178" s="1">
        <v>0</v>
      </c>
      <c r="AR178" s="1">
        <v>2705.65</v>
      </c>
      <c r="AS178" s="1">
        <v>0</v>
      </c>
      <c r="AT178" s="1">
        <v>1745.24</v>
      </c>
      <c r="AU178" s="1">
        <v>0</v>
      </c>
      <c r="AV178" s="1">
        <v>2411.83</v>
      </c>
      <c r="AW178" s="7">
        <f t="shared" si="47"/>
        <v>0</v>
      </c>
      <c r="AX178" s="7">
        <f t="shared" si="48"/>
        <v>25706.230000000003</v>
      </c>
      <c r="AY178" s="7">
        <f t="shared" si="49"/>
        <v>25706.230000000003</v>
      </c>
      <c r="AZ178" s="7"/>
      <c r="BA178" s="7"/>
      <c r="BB178" s="7"/>
      <c r="BC178" s="102">
        <f t="shared" si="50"/>
        <v>45129.85999999999</v>
      </c>
      <c r="BD178" s="3"/>
      <c r="BE178" s="3"/>
      <c r="BF178" s="3">
        <v>2533.4</v>
      </c>
      <c r="BG178" s="128">
        <f t="shared" si="45"/>
        <v>42596.45999999999</v>
      </c>
      <c r="BH178" s="128">
        <v>0</v>
      </c>
      <c r="BI178" s="3">
        <v>54645.24</v>
      </c>
      <c r="BJ178" s="3">
        <v>17138.91</v>
      </c>
      <c r="BK178" s="179">
        <v>0</v>
      </c>
      <c r="BL178" s="3"/>
      <c r="BM178" s="3">
        <v>450</v>
      </c>
      <c r="BN178" s="3"/>
      <c r="BO178" s="180">
        <v>1903.05</v>
      </c>
      <c r="BP178" s="3">
        <v>15963.71</v>
      </c>
    </row>
    <row r="179" spans="1:68" ht="15.75">
      <c r="A179" s="3">
        <v>168</v>
      </c>
      <c r="B179" s="32" t="s">
        <v>140</v>
      </c>
      <c r="C179" s="46">
        <v>455.8</v>
      </c>
      <c r="D179" s="46">
        <v>0</v>
      </c>
      <c r="E179" s="3">
        <f t="shared" si="36"/>
        <v>455.8</v>
      </c>
      <c r="F179" s="52">
        <v>3.32</v>
      </c>
      <c r="G179" s="52">
        <v>7.04</v>
      </c>
      <c r="H179" s="41">
        <f t="shared" si="43"/>
        <v>10.36</v>
      </c>
      <c r="I179" s="7">
        <f t="shared" si="37"/>
        <v>4722.088</v>
      </c>
      <c r="J179" s="6">
        <f t="shared" si="38"/>
        <v>28332.528</v>
      </c>
      <c r="K179" s="41">
        <v>10.54</v>
      </c>
      <c r="L179" s="7">
        <f t="shared" si="41"/>
        <v>4804.132</v>
      </c>
      <c r="M179" s="6">
        <f t="shared" si="39"/>
        <v>28824.791999999998</v>
      </c>
      <c r="N179" s="40">
        <f t="shared" si="42"/>
        <v>57157.31999999999</v>
      </c>
      <c r="O179" s="33">
        <v>0</v>
      </c>
      <c r="P179" s="5">
        <f t="shared" si="46"/>
        <v>57157.31999999999</v>
      </c>
      <c r="Q179" s="43">
        <f t="shared" si="40"/>
        <v>0</v>
      </c>
      <c r="R179" s="55"/>
      <c r="S179" s="95">
        <f t="shared" si="44"/>
        <v>57157.31999999999</v>
      </c>
      <c r="T179" s="7">
        <f t="shared" si="51"/>
        <v>0</v>
      </c>
      <c r="U179" s="1">
        <v>0</v>
      </c>
      <c r="V179" s="1">
        <v>4835.42</v>
      </c>
      <c r="W179" s="61">
        <v>0</v>
      </c>
      <c r="X179" s="2">
        <v>58025.02</v>
      </c>
      <c r="Y179" s="1">
        <v>0</v>
      </c>
      <c r="Z179" s="1">
        <v>4374.74</v>
      </c>
      <c r="AA179" s="1">
        <v>0</v>
      </c>
      <c r="AB179" s="1">
        <v>2169.61</v>
      </c>
      <c r="AC179" s="1">
        <v>0</v>
      </c>
      <c r="AD179" s="1">
        <v>2169.61</v>
      </c>
      <c r="AE179" s="1">
        <v>0</v>
      </c>
      <c r="AF179" s="1">
        <v>4828.44</v>
      </c>
      <c r="AG179" s="1">
        <v>0</v>
      </c>
      <c r="AH179" s="1">
        <v>2169.61</v>
      </c>
      <c r="AI179" s="1">
        <v>0</v>
      </c>
      <c r="AJ179" s="1">
        <v>2169.61</v>
      </c>
      <c r="AK179" s="1">
        <v>0</v>
      </c>
      <c r="AL179" s="1">
        <v>3008.85</v>
      </c>
      <c r="AM179" s="3">
        <v>0</v>
      </c>
      <c r="AN179" s="3">
        <v>2247.1</v>
      </c>
      <c r="AO179" s="1">
        <v>0</v>
      </c>
      <c r="AP179" s="1">
        <v>2749</v>
      </c>
      <c r="AQ179" s="1">
        <v>0</v>
      </c>
      <c r="AR179" s="1">
        <v>3207.51</v>
      </c>
      <c r="AS179" s="1">
        <v>0</v>
      </c>
      <c r="AT179" s="1">
        <v>2925.43</v>
      </c>
      <c r="AU179" s="1">
        <v>0</v>
      </c>
      <c r="AV179" s="1">
        <v>2247.1</v>
      </c>
      <c r="AW179" s="7">
        <f t="shared" si="47"/>
        <v>0</v>
      </c>
      <c r="AX179" s="7">
        <f t="shared" si="48"/>
        <v>34266.61</v>
      </c>
      <c r="AY179" s="7">
        <f t="shared" si="49"/>
        <v>34266.61</v>
      </c>
      <c r="AZ179" s="7"/>
      <c r="BA179" s="7"/>
      <c r="BB179" s="7"/>
      <c r="BC179" s="102">
        <f t="shared" si="50"/>
        <v>22890.709999999992</v>
      </c>
      <c r="BD179" s="3"/>
      <c r="BE179" s="3">
        <v>2408</v>
      </c>
      <c r="BF179" s="3">
        <v>-237.09</v>
      </c>
      <c r="BG179" s="128">
        <f t="shared" si="45"/>
        <v>25535.799999999992</v>
      </c>
      <c r="BH179" s="128">
        <v>0</v>
      </c>
      <c r="BI179" s="3">
        <v>8909.4</v>
      </c>
      <c r="BJ179" s="3">
        <v>126489.48</v>
      </c>
      <c r="BK179" s="179">
        <v>8266.14</v>
      </c>
      <c r="BL179" s="3"/>
      <c r="BM179" s="3"/>
      <c r="BN179" s="3"/>
      <c r="BO179" s="3">
        <v>310.27</v>
      </c>
      <c r="BP179" s="3">
        <v>131018.19</v>
      </c>
    </row>
    <row r="180" spans="1:68" ht="15.75">
      <c r="A180" s="3">
        <v>169</v>
      </c>
      <c r="B180" s="25" t="s">
        <v>141</v>
      </c>
      <c r="C180" s="46">
        <v>537.3</v>
      </c>
      <c r="D180" s="46">
        <v>0</v>
      </c>
      <c r="E180" s="3">
        <f t="shared" si="36"/>
        <v>537.3</v>
      </c>
      <c r="F180" s="52">
        <v>3.32</v>
      </c>
      <c r="G180" s="52">
        <v>3.76</v>
      </c>
      <c r="H180" s="52">
        <f t="shared" si="43"/>
        <v>7.08</v>
      </c>
      <c r="I180" s="7">
        <f t="shared" si="37"/>
        <v>3804.084</v>
      </c>
      <c r="J180" s="6">
        <f t="shared" si="38"/>
        <v>22824.504</v>
      </c>
      <c r="K180" s="52">
        <v>11.56</v>
      </c>
      <c r="L180" s="7">
        <f t="shared" si="41"/>
        <v>6211.188</v>
      </c>
      <c r="M180" s="6">
        <f t="shared" si="39"/>
        <v>37267.128</v>
      </c>
      <c r="N180" s="40">
        <f t="shared" si="42"/>
        <v>60091.632</v>
      </c>
      <c r="O180" s="26">
        <v>-5221.39</v>
      </c>
      <c r="P180" s="5">
        <f t="shared" si="46"/>
        <v>54870.242</v>
      </c>
      <c r="Q180" s="43">
        <f t="shared" si="40"/>
        <v>-0.08689046754463252</v>
      </c>
      <c r="R180" s="55" t="s">
        <v>378</v>
      </c>
      <c r="S180" s="95">
        <f t="shared" si="44"/>
        <v>54870.242</v>
      </c>
      <c r="T180" s="7">
        <f t="shared" si="51"/>
        <v>0</v>
      </c>
      <c r="U180" s="1">
        <v>1076.84</v>
      </c>
      <c r="V180" s="1">
        <v>2383.43</v>
      </c>
      <c r="W180" s="61">
        <v>12922.05</v>
      </c>
      <c r="X180" s="2">
        <v>28601.14</v>
      </c>
      <c r="Y180" s="1">
        <v>0</v>
      </c>
      <c r="Z180" s="1">
        <v>5890.92</v>
      </c>
      <c r="AA180" s="1">
        <v>0</v>
      </c>
      <c r="AB180" s="1">
        <v>2757.96</v>
      </c>
      <c r="AC180" s="1">
        <v>0</v>
      </c>
      <c r="AD180" s="1">
        <v>3989.69</v>
      </c>
      <c r="AE180" s="1">
        <v>0</v>
      </c>
      <c r="AF180" s="1">
        <v>4328.95</v>
      </c>
      <c r="AG180" s="1">
        <v>0</v>
      </c>
      <c r="AH180" s="1">
        <v>8332.23</v>
      </c>
      <c r="AI180" s="1">
        <v>0</v>
      </c>
      <c r="AJ180" s="1">
        <v>1311.35</v>
      </c>
      <c r="AK180" s="1">
        <v>0</v>
      </c>
      <c r="AL180" s="1">
        <v>8679.1</v>
      </c>
      <c r="AM180" s="3">
        <v>0</v>
      </c>
      <c r="AN180" s="3">
        <v>1365.08</v>
      </c>
      <c r="AO180" s="1">
        <v>6339.32</v>
      </c>
      <c r="AP180" s="1">
        <v>3748.16</v>
      </c>
      <c r="AQ180" s="1">
        <v>424.75</v>
      </c>
      <c r="AR180" s="1">
        <v>1900.74</v>
      </c>
      <c r="AS180" s="1">
        <v>0</v>
      </c>
      <c r="AT180" s="1">
        <v>1365.08</v>
      </c>
      <c r="AU180" s="1">
        <v>0</v>
      </c>
      <c r="AV180" s="1">
        <v>1365.08</v>
      </c>
      <c r="AW180" s="7">
        <f t="shared" si="47"/>
        <v>6764.07</v>
      </c>
      <c r="AX180" s="7">
        <f t="shared" si="48"/>
        <v>45034.340000000004</v>
      </c>
      <c r="AY180" s="7">
        <f t="shared" si="49"/>
        <v>51798.41</v>
      </c>
      <c r="AZ180" s="7"/>
      <c r="BA180" s="7"/>
      <c r="BB180" s="7"/>
      <c r="BC180" s="102">
        <f t="shared" si="50"/>
        <v>3071.831999999995</v>
      </c>
      <c r="BD180" s="3"/>
      <c r="BE180" s="3">
        <v>2408</v>
      </c>
      <c r="BF180" s="3">
        <v>12094.2</v>
      </c>
      <c r="BG180" s="128">
        <f t="shared" si="45"/>
        <v>-6614.368000000006</v>
      </c>
      <c r="BH180" s="128">
        <v>0</v>
      </c>
      <c r="BI180" s="3">
        <v>-5221.39</v>
      </c>
      <c r="BJ180" s="3">
        <v>246849.47</v>
      </c>
      <c r="BK180" s="179">
        <v>0</v>
      </c>
      <c r="BL180" s="3"/>
      <c r="BM180" s="3"/>
      <c r="BN180" s="3"/>
      <c r="BO180" s="3">
        <v>0</v>
      </c>
      <c r="BP180" s="3">
        <v>223312.56</v>
      </c>
    </row>
    <row r="181" spans="1:68" ht="15.75">
      <c r="A181" s="3">
        <v>170</v>
      </c>
      <c r="B181" s="32" t="s">
        <v>142</v>
      </c>
      <c r="C181" s="46">
        <v>462.1</v>
      </c>
      <c r="D181" s="46">
        <v>0</v>
      </c>
      <c r="E181" s="3">
        <f t="shared" si="36"/>
        <v>462.1</v>
      </c>
      <c r="F181" s="52">
        <v>3.32</v>
      </c>
      <c r="G181" s="52">
        <v>6.82</v>
      </c>
      <c r="H181" s="41">
        <f t="shared" si="43"/>
        <v>10.14</v>
      </c>
      <c r="I181" s="7">
        <f t="shared" si="37"/>
        <v>4685.694</v>
      </c>
      <c r="J181" s="6">
        <f t="shared" si="38"/>
        <v>28114.164000000004</v>
      </c>
      <c r="K181" s="41">
        <v>8.7</v>
      </c>
      <c r="L181" s="7">
        <f t="shared" si="41"/>
        <v>4020.27</v>
      </c>
      <c r="M181" s="6">
        <f t="shared" si="39"/>
        <v>24121.62</v>
      </c>
      <c r="N181" s="40">
        <f t="shared" si="42"/>
        <v>52235.784</v>
      </c>
      <c r="O181" s="33"/>
      <c r="P181" s="5">
        <f t="shared" si="46"/>
        <v>52235.784</v>
      </c>
      <c r="Q181" s="43">
        <f t="shared" si="40"/>
        <v>0</v>
      </c>
      <c r="R181" s="55" t="s">
        <v>374</v>
      </c>
      <c r="S181" s="95">
        <f t="shared" si="44"/>
        <v>52235.784</v>
      </c>
      <c r="T181" s="7">
        <f t="shared" si="51"/>
        <v>0</v>
      </c>
      <c r="U181" s="1">
        <v>0</v>
      </c>
      <c r="V181" s="1">
        <v>4798.15</v>
      </c>
      <c r="W181" s="61">
        <v>0</v>
      </c>
      <c r="X181" s="2">
        <v>57577.81</v>
      </c>
      <c r="Y181" s="1">
        <v>0</v>
      </c>
      <c r="Z181" s="1">
        <v>975.03</v>
      </c>
      <c r="AA181" s="1">
        <v>0</v>
      </c>
      <c r="AB181" s="1">
        <v>2225.03</v>
      </c>
      <c r="AC181" s="1">
        <v>0</v>
      </c>
      <c r="AD181" s="1">
        <v>1565.37</v>
      </c>
      <c r="AE181" s="1">
        <v>0</v>
      </c>
      <c r="AF181" s="1">
        <v>1965.51</v>
      </c>
      <c r="AG181" s="1">
        <v>0</v>
      </c>
      <c r="AH181" s="1">
        <v>3245.89</v>
      </c>
      <c r="AI181" s="1">
        <v>0</v>
      </c>
      <c r="AJ181" s="1">
        <v>975.03</v>
      </c>
      <c r="AK181" s="1">
        <v>0</v>
      </c>
      <c r="AL181" s="1">
        <v>1021.24</v>
      </c>
      <c r="AM181" s="3">
        <v>0</v>
      </c>
      <c r="AN181" s="3">
        <v>25546.09</v>
      </c>
      <c r="AO181" s="1">
        <v>0</v>
      </c>
      <c r="AP181" s="1">
        <v>23770.66</v>
      </c>
      <c r="AQ181" s="1">
        <v>0</v>
      </c>
      <c r="AR181" s="1">
        <v>1981.65</v>
      </c>
      <c r="AS181" s="1">
        <v>0</v>
      </c>
      <c r="AT181" s="1">
        <v>5103.28</v>
      </c>
      <c r="AU181" s="1">
        <v>0</v>
      </c>
      <c r="AV181" s="1">
        <v>1021.24</v>
      </c>
      <c r="AW181" s="7">
        <f t="shared" si="47"/>
        <v>0</v>
      </c>
      <c r="AX181" s="7">
        <f t="shared" si="48"/>
        <v>69396.02000000002</v>
      </c>
      <c r="AY181" s="7">
        <f t="shared" si="49"/>
        <v>69396.02000000002</v>
      </c>
      <c r="AZ181" s="7"/>
      <c r="BA181" s="7"/>
      <c r="BB181" s="7"/>
      <c r="BC181" s="102">
        <f t="shared" si="50"/>
        <v>-17160.23600000002</v>
      </c>
      <c r="BD181" s="3"/>
      <c r="BE181" s="3"/>
      <c r="BF181" s="3">
        <v>39828.34</v>
      </c>
      <c r="BG181" s="128">
        <f t="shared" si="45"/>
        <v>-56988.576000000015</v>
      </c>
      <c r="BH181" s="128">
        <v>0</v>
      </c>
      <c r="BI181" s="3">
        <v>19269.08</v>
      </c>
      <c r="BJ181" s="3">
        <v>284194.89</v>
      </c>
      <c r="BK181" s="179">
        <v>0</v>
      </c>
      <c r="BL181" s="3"/>
      <c r="BM181" s="3"/>
      <c r="BN181" s="3"/>
      <c r="BO181" s="3">
        <v>671.05</v>
      </c>
      <c r="BP181" s="3">
        <v>312100.1</v>
      </c>
    </row>
    <row r="182" spans="1:68" ht="15.75">
      <c r="A182" s="3">
        <v>171</v>
      </c>
      <c r="B182" s="12" t="s">
        <v>305</v>
      </c>
      <c r="C182" s="46">
        <v>382</v>
      </c>
      <c r="D182" s="46">
        <v>0</v>
      </c>
      <c r="E182" s="3">
        <f t="shared" si="36"/>
        <v>382</v>
      </c>
      <c r="F182" s="52">
        <v>3.32</v>
      </c>
      <c r="G182" s="52">
        <v>3.7</v>
      </c>
      <c r="H182" s="147">
        <f t="shared" si="43"/>
        <v>7.02</v>
      </c>
      <c r="I182" s="7">
        <f t="shared" si="37"/>
        <v>2681.64</v>
      </c>
      <c r="J182" s="6">
        <f t="shared" si="38"/>
        <v>16089.84</v>
      </c>
      <c r="K182" s="147">
        <v>6.6</v>
      </c>
      <c r="L182" s="7">
        <f t="shared" si="41"/>
        <v>2521.2</v>
      </c>
      <c r="M182" s="6">
        <f t="shared" si="39"/>
        <v>15127.199999999999</v>
      </c>
      <c r="N182" s="40">
        <f t="shared" si="42"/>
        <v>31217.04</v>
      </c>
      <c r="O182" s="35"/>
      <c r="P182" s="5">
        <f t="shared" si="46"/>
        <v>31217.04</v>
      </c>
      <c r="Q182" s="43">
        <f t="shared" si="40"/>
        <v>0</v>
      </c>
      <c r="R182" s="55" t="s">
        <v>378</v>
      </c>
      <c r="S182" s="95">
        <f t="shared" si="44"/>
        <v>31217.04</v>
      </c>
      <c r="T182" s="7">
        <f t="shared" si="51"/>
        <v>0</v>
      </c>
      <c r="U182" s="1">
        <v>0</v>
      </c>
      <c r="V182" s="1">
        <v>2746</v>
      </c>
      <c r="W182" s="61">
        <v>0</v>
      </c>
      <c r="X182" s="2">
        <v>32951.99</v>
      </c>
      <c r="Y182" s="1">
        <v>0</v>
      </c>
      <c r="Z182" s="1">
        <v>806.02</v>
      </c>
      <c r="AA182" s="1">
        <v>0</v>
      </c>
      <c r="AB182" s="1">
        <v>2056.02</v>
      </c>
      <c r="AC182" s="1">
        <v>0</v>
      </c>
      <c r="AD182" s="1">
        <v>3420.12</v>
      </c>
      <c r="AE182" s="1">
        <v>0</v>
      </c>
      <c r="AF182" s="1">
        <v>806.02</v>
      </c>
      <c r="AG182" s="1">
        <v>0</v>
      </c>
      <c r="AH182" s="1">
        <v>806.02</v>
      </c>
      <c r="AI182" s="1">
        <v>0</v>
      </c>
      <c r="AJ182" s="1">
        <v>806.02</v>
      </c>
      <c r="AK182" s="1">
        <v>0</v>
      </c>
      <c r="AL182" s="1">
        <v>844.22</v>
      </c>
      <c r="AM182" s="3">
        <v>0</v>
      </c>
      <c r="AN182" s="3">
        <v>844.22</v>
      </c>
      <c r="AO182" s="1">
        <v>0</v>
      </c>
      <c r="AP182" s="1">
        <v>844.22</v>
      </c>
      <c r="AQ182" s="1">
        <v>0</v>
      </c>
      <c r="AR182" s="1">
        <v>1268.97</v>
      </c>
      <c r="AS182" s="1">
        <v>0</v>
      </c>
      <c r="AT182" s="1">
        <v>5634.28</v>
      </c>
      <c r="AU182" s="1">
        <v>0</v>
      </c>
      <c r="AV182" s="1">
        <v>844.22</v>
      </c>
      <c r="AW182" s="7">
        <f t="shared" si="47"/>
        <v>0</v>
      </c>
      <c r="AX182" s="7">
        <f t="shared" si="48"/>
        <v>18980.35</v>
      </c>
      <c r="AY182" s="7">
        <f t="shared" si="49"/>
        <v>18980.35</v>
      </c>
      <c r="AZ182" s="7"/>
      <c r="BA182" s="7"/>
      <c r="BB182" s="7"/>
      <c r="BC182" s="102">
        <f t="shared" si="50"/>
        <v>12236.690000000002</v>
      </c>
      <c r="BD182" s="3"/>
      <c r="BE182" s="3"/>
      <c r="BF182" s="3">
        <v>6746.75</v>
      </c>
      <c r="BG182" s="128">
        <f t="shared" si="45"/>
        <v>5489.940000000002</v>
      </c>
      <c r="BH182" s="128">
        <v>0</v>
      </c>
      <c r="BI182" s="3">
        <v>21704.29</v>
      </c>
      <c r="BJ182" s="3">
        <v>88051.16</v>
      </c>
      <c r="BK182" s="179">
        <v>0</v>
      </c>
      <c r="BL182" s="3"/>
      <c r="BM182" s="3"/>
      <c r="BN182" s="3"/>
      <c r="BO182" s="3">
        <v>755.86</v>
      </c>
      <c r="BP182" s="3">
        <v>125776.65</v>
      </c>
    </row>
    <row r="183" spans="1:68" ht="15.75">
      <c r="A183" s="3">
        <v>172</v>
      </c>
      <c r="B183" s="32" t="s">
        <v>143</v>
      </c>
      <c r="C183" s="46">
        <v>1424.4</v>
      </c>
      <c r="D183" s="46">
        <v>337</v>
      </c>
      <c r="E183" s="3">
        <f t="shared" si="36"/>
        <v>1761.4</v>
      </c>
      <c r="F183" s="52">
        <v>3.32</v>
      </c>
      <c r="G183" s="52">
        <v>3.95</v>
      </c>
      <c r="H183" s="41">
        <f t="shared" si="43"/>
        <v>7.27</v>
      </c>
      <c r="I183" s="7">
        <f t="shared" si="37"/>
        <v>12805.378</v>
      </c>
      <c r="J183" s="6">
        <f t="shared" si="38"/>
        <v>76832.26800000001</v>
      </c>
      <c r="K183" s="41">
        <v>8.57</v>
      </c>
      <c r="L183" s="7">
        <f t="shared" si="41"/>
        <v>15095.198000000002</v>
      </c>
      <c r="M183" s="6">
        <f t="shared" si="39"/>
        <v>90571.18800000001</v>
      </c>
      <c r="N183" s="40">
        <f t="shared" si="42"/>
        <v>167403.456</v>
      </c>
      <c r="O183" s="33"/>
      <c r="P183" s="5">
        <f t="shared" si="46"/>
        <v>167403.456</v>
      </c>
      <c r="Q183" s="43">
        <f t="shared" si="40"/>
        <v>0</v>
      </c>
      <c r="R183" s="55" t="s">
        <v>378</v>
      </c>
      <c r="S183" s="95">
        <f t="shared" si="44"/>
        <v>167403.456</v>
      </c>
      <c r="T183" s="7">
        <f t="shared" si="51"/>
        <v>0</v>
      </c>
      <c r="U183" s="1">
        <v>0</v>
      </c>
      <c r="V183" s="1">
        <v>13112.71</v>
      </c>
      <c r="W183" s="61">
        <v>0</v>
      </c>
      <c r="X183" s="2">
        <v>157352.48</v>
      </c>
      <c r="Y183" s="1">
        <v>0</v>
      </c>
      <c r="Z183" s="119">
        <v>6445.96</v>
      </c>
      <c r="AA183" s="1">
        <v>0</v>
      </c>
      <c r="AB183" s="1">
        <v>32578.68</v>
      </c>
      <c r="AC183" s="1">
        <v>0</v>
      </c>
      <c r="AD183" s="1">
        <v>24932.52</v>
      </c>
      <c r="AE183" s="119">
        <v>0</v>
      </c>
      <c r="AF183" s="1">
        <v>3891.46</v>
      </c>
      <c r="AG183" s="1">
        <v>0</v>
      </c>
      <c r="AH183" s="1">
        <v>7234.65</v>
      </c>
      <c r="AI183" s="1">
        <v>0</v>
      </c>
      <c r="AJ183" s="1">
        <v>22519.76</v>
      </c>
      <c r="AK183" s="1">
        <v>0</v>
      </c>
      <c r="AL183" s="1">
        <v>4067.47</v>
      </c>
      <c r="AM183" s="3">
        <v>0</v>
      </c>
      <c r="AN183" s="3">
        <v>4067.47</v>
      </c>
      <c r="AO183" s="1">
        <v>0</v>
      </c>
      <c r="AP183" s="1">
        <v>6265.95</v>
      </c>
      <c r="AQ183" s="1">
        <v>0</v>
      </c>
      <c r="AR183" s="1">
        <v>9296.97</v>
      </c>
      <c r="AS183" s="1">
        <v>0</v>
      </c>
      <c r="AT183" s="1">
        <v>4067.47</v>
      </c>
      <c r="AU183" s="1">
        <v>0</v>
      </c>
      <c r="AV183" s="1">
        <v>4067.47</v>
      </c>
      <c r="AW183" s="7">
        <f t="shared" si="47"/>
        <v>0</v>
      </c>
      <c r="AX183" s="7">
        <f t="shared" si="48"/>
        <v>129435.83</v>
      </c>
      <c r="AY183" s="7">
        <f t="shared" si="49"/>
        <v>129435.83</v>
      </c>
      <c r="AZ183" s="7"/>
      <c r="BA183" s="7"/>
      <c r="BB183" s="7"/>
      <c r="BC183" s="102">
        <f t="shared" si="50"/>
        <v>37967.626000000004</v>
      </c>
      <c r="BD183" s="3"/>
      <c r="BE183" s="3">
        <v>2408</v>
      </c>
      <c r="BF183" s="3">
        <v>1480.23</v>
      </c>
      <c r="BG183" s="128">
        <f t="shared" si="45"/>
        <v>38895.396</v>
      </c>
      <c r="BH183" s="128">
        <v>0</v>
      </c>
      <c r="BI183" s="3">
        <v>48684.93</v>
      </c>
      <c r="BJ183" s="3">
        <v>60001.02</v>
      </c>
      <c r="BK183" s="179">
        <v>12882.13</v>
      </c>
      <c r="BL183" s="3"/>
      <c r="BM183" s="3"/>
      <c r="BN183" s="3"/>
      <c r="BO183" s="180">
        <v>1695.47</v>
      </c>
      <c r="BP183" s="3">
        <v>63200.11</v>
      </c>
    </row>
    <row r="184" spans="1:68" ht="15.75">
      <c r="A184" s="3">
        <v>173</v>
      </c>
      <c r="B184" s="25" t="s">
        <v>144</v>
      </c>
      <c r="C184" s="46">
        <v>629</v>
      </c>
      <c r="D184" s="46">
        <v>0</v>
      </c>
      <c r="E184" s="3">
        <f t="shared" si="36"/>
        <v>629</v>
      </c>
      <c r="F184" s="52">
        <v>3.32</v>
      </c>
      <c r="G184" s="52">
        <v>7.98</v>
      </c>
      <c r="H184" s="52">
        <f t="shared" si="43"/>
        <v>11.3</v>
      </c>
      <c r="I184" s="7">
        <f t="shared" si="37"/>
        <v>7107.700000000001</v>
      </c>
      <c r="J184" s="6">
        <f t="shared" si="38"/>
        <v>42646.200000000004</v>
      </c>
      <c r="K184" s="52">
        <v>11.16</v>
      </c>
      <c r="L184" s="7">
        <f t="shared" si="41"/>
        <v>7019.64</v>
      </c>
      <c r="M184" s="6">
        <f t="shared" si="39"/>
        <v>42117.840000000004</v>
      </c>
      <c r="N184" s="40">
        <f t="shared" si="42"/>
        <v>84764.04000000001</v>
      </c>
      <c r="O184" s="26"/>
      <c r="P184" s="5">
        <f t="shared" si="46"/>
        <v>84764.04000000001</v>
      </c>
      <c r="Q184" s="43">
        <f t="shared" si="40"/>
        <v>0</v>
      </c>
      <c r="R184" s="60" t="s">
        <v>463</v>
      </c>
      <c r="S184" s="95">
        <f t="shared" si="44"/>
        <v>84764.04000000001</v>
      </c>
      <c r="T184" s="7">
        <f t="shared" si="51"/>
        <v>0</v>
      </c>
      <c r="U184" s="1">
        <v>4298.38</v>
      </c>
      <c r="V184" s="1">
        <v>2979.91</v>
      </c>
      <c r="W184" s="61">
        <v>51580.53</v>
      </c>
      <c r="X184" s="2">
        <v>35758.89</v>
      </c>
      <c r="Y184" s="1">
        <v>1254.92</v>
      </c>
      <c r="Z184" s="1">
        <v>1504.84</v>
      </c>
      <c r="AA184" s="1">
        <v>0</v>
      </c>
      <c r="AB184" s="1">
        <v>4032.92</v>
      </c>
      <c r="AC184" s="1">
        <v>0</v>
      </c>
      <c r="AD184" s="1">
        <v>1504.84</v>
      </c>
      <c r="AE184" s="1">
        <v>0</v>
      </c>
      <c r="AF184" s="1">
        <v>1504.84</v>
      </c>
      <c r="AG184" s="1">
        <v>0</v>
      </c>
      <c r="AH184" s="1">
        <v>1504.84</v>
      </c>
      <c r="AI184" s="1">
        <v>0</v>
      </c>
      <c r="AJ184" s="1">
        <v>1504.84</v>
      </c>
      <c r="AK184" s="1">
        <v>0</v>
      </c>
      <c r="AL184" s="1">
        <v>1567.74</v>
      </c>
      <c r="AM184" s="3">
        <v>0</v>
      </c>
      <c r="AN184" s="3">
        <v>1567.74</v>
      </c>
      <c r="AO184" s="1">
        <v>0</v>
      </c>
      <c r="AP184" s="1">
        <v>2900.93</v>
      </c>
      <c r="AQ184" s="1">
        <v>12398.35</v>
      </c>
      <c r="AR184" s="1">
        <v>1992.49</v>
      </c>
      <c r="AS184" s="1">
        <v>0</v>
      </c>
      <c r="AT184" s="1">
        <v>1567.74</v>
      </c>
      <c r="AU184" s="1">
        <v>0</v>
      </c>
      <c r="AV184" s="1">
        <v>1567.74</v>
      </c>
      <c r="AW184" s="7">
        <f t="shared" si="47"/>
        <v>13653.27</v>
      </c>
      <c r="AX184" s="7">
        <f t="shared" si="48"/>
        <v>22721.500000000004</v>
      </c>
      <c r="AY184" s="7">
        <f t="shared" si="49"/>
        <v>36374.770000000004</v>
      </c>
      <c r="AZ184" s="7"/>
      <c r="BA184" s="7"/>
      <c r="BB184" s="7"/>
      <c r="BC184" s="102">
        <f t="shared" si="50"/>
        <v>48389.270000000004</v>
      </c>
      <c r="BD184" s="3"/>
      <c r="BE184" s="3"/>
      <c r="BF184" s="3">
        <v>11257.81</v>
      </c>
      <c r="BG184" s="128">
        <f t="shared" si="45"/>
        <v>37131.46000000001</v>
      </c>
      <c r="BH184" s="128">
        <v>0</v>
      </c>
      <c r="BI184" s="3">
        <v>1261.5</v>
      </c>
      <c r="BJ184" s="3">
        <v>15602.12</v>
      </c>
      <c r="BK184" s="179">
        <v>0</v>
      </c>
      <c r="BL184" s="3"/>
      <c r="BM184" s="3"/>
      <c r="BN184" s="3"/>
      <c r="BO184" s="3">
        <v>43.93</v>
      </c>
      <c r="BP184" s="3">
        <v>27968.63</v>
      </c>
    </row>
    <row r="185" spans="1:68" ht="15.75">
      <c r="A185" s="3">
        <v>174</v>
      </c>
      <c r="B185" s="12" t="s">
        <v>306</v>
      </c>
      <c r="C185" s="46">
        <v>539.9</v>
      </c>
      <c r="D185" s="46">
        <v>0</v>
      </c>
      <c r="E185" s="3">
        <f t="shared" si="36"/>
        <v>539.9</v>
      </c>
      <c r="F185" s="52">
        <v>3.32</v>
      </c>
      <c r="G185" s="52">
        <v>6.91</v>
      </c>
      <c r="H185" s="147">
        <f t="shared" si="43"/>
        <v>10.23</v>
      </c>
      <c r="I185" s="7">
        <f t="shared" si="37"/>
        <v>5523.177</v>
      </c>
      <c r="J185" s="6">
        <f t="shared" si="38"/>
        <v>33139.062</v>
      </c>
      <c r="K185" s="147">
        <v>8.75</v>
      </c>
      <c r="L185" s="7">
        <f t="shared" si="41"/>
        <v>4724.125</v>
      </c>
      <c r="M185" s="6">
        <f t="shared" si="39"/>
        <v>28344.75</v>
      </c>
      <c r="N185" s="40">
        <f t="shared" si="42"/>
        <v>61483.812</v>
      </c>
      <c r="O185" s="35"/>
      <c r="P185" s="5">
        <f t="shared" si="46"/>
        <v>61483.812</v>
      </c>
      <c r="Q185" s="43">
        <f t="shared" si="40"/>
        <v>0</v>
      </c>
      <c r="R185" s="55"/>
      <c r="S185" s="95">
        <f t="shared" si="44"/>
        <v>61483.812</v>
      </c>
      <c r="T185" s="7">
        <f t="shared" si="51"/>
        <v>0</v>
      </c>
      <c r="U185" s="1">
        <v>0</v>
      </c>
      <c r="V185" s="1">
        <v>5655.73</v>
      </c>
      <c r="W185" s="61">
        <v>0</v>
      </c>
      <c r="X185" s="2">
        <v>67868.8</v>
      </c>
      <c r="Y185" s="1">
        <v>0</v>
      </c>
      <c r="Z185" s="119">
        <v>993.42</v>
      </c>
      <c r="AA185" s="1">
        <v>0</v>
      </c>
      <c r="AB185" s="1">
        <v>993.42</v>
      </c>
      <c r="AC185" s="1">
        <v>0</v>
      </c>
      <c r="AD185" s="1">
        <v>993.42</v>
      </c>
      <c r="AE185" s="119">
        <v>0</v>
      </c>
      <c r="AF185" s="1">
        <v>993.42</v>
      </c>
      <c r="AG185" s="1">
        <v>0</v>
      </c>
      <c r="AH185" s="1">
        <v>993.42</v>
      </c>
      <c r="AI185" s="1">
        <v>0</v>
      </c>
      <c r="AJ185" s="1">
        <v>993.42</v>
      </c>
      <c r="AK185" s="1">
        <v>0</v>
      </c>
      <c r="AL185" s="1">
        <v>1193.18</v>
      </c>
      <c r="AM185" s="3">
        <v>0</v>
      </c>
      <c r="AN185" s="3">
        <v>1193.18</v>
      </c>
      <c r="AO185" s="1">
        <v>0</v>
      </c>
      <c r="AP185" s="1">
        <v>1193.18</v>
      </c>
      <c r="AQ185" s="1">
        <v>0</v>
      </c>
      <c r="AR185" s="1">
        <v>1193.18</v>
      </c>
      <c r="AS185" s="1">
        <v>0</v>
      </c>
      <c r="AT185" s="1">
        <v>1193.18</v>
      </c>
      <c r="AU185" s="1">
        <v>0</v>
      </c>
      <c r="AV185" s="1">
        <v>1193.18</v>
      </c>
      <c r="AW185" s="7">
        <f t="shared" si="47"/>
        <v>0</v>
      </c>
      <c r="AX185" s="7">
        <f t="shared" si="48"/>
        <v>13119.6</v>
      </c>
      <c r="AY185" s="7">
        <f t="shared" si="49"/>
        <v>13119.6</v>
      </c>
      <c r="AZ185" s="7"/>
      <c r="BA185" s="7"/>
      <c r="BB185" s="7"/>
      <c r="BC185" s="102">
        <f t="shared" si="50"/>
        <v>48364.212</v>
      </c>
      <c r="BD185" s="3"/>
      <c r="BE185" s="3"/>
      <c r="BF185" s="3">
        <v>23501.7</v>
      </c>
      <c r="BG185" s="128">
        <f t="shared" si="45"/>
        <v>24862.512</v>
      </c>
      <c r="BH185" s="128">
        <v>0</v>
      </c>
      <c r="BI185" s="3">
        <v>39363.95</v>
      </c>
      <c r="BJ185" s="3">
        <v>300884.58</v>
      </c>
      <c r="BK185" s="179">
        <v>0</v>
      </c>
      <c r="BL185" s="3"/>
      <c r="BM185" s="3"/>
      <c r="BN185" s="3"/>
      <c r="BO185" s="180">
        <v>1370.87</v>
      </c>
      <c r="BP185" s="3">
        <v>389984.77</v>
      </c>
    </row>
    <row r="186" spans="1:68" ht="15.75">
      <c r="A186" s="3">
        <v>175</v>
      </c>
      <c r="B186" s="32" t="s">
        <v>145</v>
      </c>
      <c r="C186" s="46">
        <v>2020.2</v>
      </c>
      <c r="D186" s="46">
        <v>0</v>
      </c>
      <c r="E186" s="3">
        <f t="shared" si="36"/>
        <v>2020.2</v>
      </c>
      <c r="F186" s="52">
        <v>3.32</v>
      </c>
      <c r="G186" s="52">
        <v>7.98</v>
      </c>
      <c r="H186" s="41">
        <f t="shared" si="43"/>
        <v>11.3</v>
      </c>
      <c r="I186" s="7">
        <f t="shared" si="37"/>
        <v>22828.260000000002</v>
      </c>
      <c r="J186" s="6">
        <f t="shared" si="38"/>
        <v>136969.56</v>
      </c>
      <c r="K186" s="41">
        <v>11.16</v>
      </c>
      <c r="L186" s="7">
        <f t="shared" si="41"/>
        <v>22545.432</v>
      </c>
      <c r="M186" s="6">
        <f t="shared" si="39"/>
        <v>135272.592</v>
      </c>
      <c r="N186" s="40">
        <f t="shared" si="42"/>
        <v>272242.152</v>
      </c>
      <c r="O186" s="33"/>
      <c r="P186" s="5">
        <f t="shared" si="46"/>
        <v>272242.152</v>
      </c>
      <c r="Q186" s="43">
        <f t="shared" si="40"/>
        <v>0</v>
      </c>
      <c r="R186" s="55"/>
      <c r="S186" s="95">
        <f t="shared" si="44"/>
        <v>272242.152</v>
      </c>
      <c r="T186" s="7">
        <f t="shared" si="51"/>
        <v>0</v>
      </c>
      <c r="U186" s="1">
        <v>0</v>
      </c>
      <c r="V186" s="1">
        <v>23376.14</v>
      </c>
      <c r="W186" s="61">
        <v>0</v>
      </c>
      <c r="X186" s="2">
        <v>280513.66</v>
      </c>
      <c r="Y186" s="1">
        <v>0</v>
      </c>
      <c r="Z186" s="119">
        <v>15457.07</v>
      </c>
      <c r="AA186" s="1">
        <v>0</v>
      </c>
      <c r="AB186" s="1">
        <v>10107.57</v>
      </c>
      <c r="AC186" s="1">
        <v>0</v>
      </c>
      <c r="AD186" s="1">
        <v>10293.36</v>
      </c>
      <c r="AE186" s="119">
        <v>0</v>
      </c>
      <c r="AF186" s="1">
        <v>12533.17</v>
      </c>
      <c r="AG186" s="1">
        <v>0</v>
      </c>
      <c r="AH186" s="1">
        <v>14536.14</v>
      </c>
      <c r="AI186" s="1">
        <v>0</v>
      </c>
      <c r="AJ186" s="1">
        <v>14472.78</v>
      </c>
      <c r="AK186" s="1">
        <v>0</v>
      </c>
      <c r="AL186" s="1">
        <v>13091.16</v>
      </c>
      <c r="AM186" s="3">
        <v>0</v>
      </c>
      <c r="AN186" s="3">
        <v>10137.23</v>
      </c>
      <c r="AO186" s="1">
        <v>0</v>
      </c>
      <c r="AP186" s="1">
        <v>41138.61</v>
      </c>
      <c r="AQ186" s="1">
        <v>0</v>
      </c>
      <c r="AR186" s="1">
        <v>14670.06</v>
      </c>
      <c r="AS186" s="1">
        <v>0</v>
      </c>
      <c r="AT186" s="1">
        <v>11113</v>
      </c>
      <c r="AU186" s="1">
        <v>0</v>
      </c>
      <c r="AV186" s="1">
        <v>10369.65</v>
      </c>
      <c r="AW186" s="7">
        <f t="shared" si="47"/>
        <v>0</v>
      </c>
      <c r="AX186" s="7">
        <f t="shared" si="48"/>
        <v>177919.8</v>
      </c>
      <c r="AY186" s="7">
        <f t="shared" si="49"/>
        <v>177919.8</v>
      </c>
      <c r="AZ186" s="7"/>
      <c r="BA186" s="7"/>
      <c r="BB186" s="7"/>
      <c r="BC186" s="102">
        <f t="shared" si="50"/>
        <v>94322.35200000001</v>
      </c>
      <c r="BD186" s="3"/>
      <c r="BE186" s="3"/>
      <c r="BF186" s="3">
        <v>96131.86</v>
      </c>
      <c r="BG186" s="128">
        <f t="shared" si="45"/>
        <v>-1809.507999999987</v>
      </c>
      <c r="BH186" s="128">
        <v>0</v>
      </c>
      <c r="BI186" s="3">
        <v>36380.9</v>
      </c>
      <c r="BJ186" s="3">
        <v>220413.29</v>
      </c>
      <c r="BK186" s="179">
        <v>0</v>
      </c>
      <c r="BL186" s="3"/>
      <c r="BM186" s="3">
        <v>1600</v>
      </c>
      <c r="BN186" s="3"/>
      <c r="BO186" s="180">
        <v>1211.26</v>
      </c>
      <c r="BP186" s="3">
        <v>274364.7</v>
      </c>
    </row>
    <row r="187" spans="1:68" ht="15.75">
      <c r="A187" s="3">
        <v>176</v>
      </c>
      <c r="B187" s="32" t="s">
        <v>146</v>
      </c>
      <c r="C187" s="46">
        <v>2006.4</v>
      </c>
      <c r="D187" s="46">
        <v>0</v>
      </c>
      <c r="E187" s="3">
        <f t="shared" si="36"/>
        <v>2006.4</v>
      </c>
      <c r="F187" s="52">
        <v>3.32</v>
      </c>
      <c r="G187" s="52">
        <v>8.17</v>
      </c>
      <c r="H187" s="41">
        <f t="shared" si="43"/>
        <v>11.49</v>
      </c>
      <c r="I187" s="7">
        <f t="shared" si="37"/>
        <v>23053.536</v>
      </c>
      <c r="J187" s="6">
        <f t="shared" si="38"/>
        <v>138321.21600000001</v>
      </c>
      <c r="K187" s="41">
        <v>11.91</v>
      </c>
      <c r="L187" s="7">
        <f t="shared" si="41"/>
        <v>23896.224000000002</v>
      </c>
      <c r="M187" s="6">
        <f t="shared" si="39"/>
        <v>143377.344</v>
      </c>
      <c r="N187" s="40">
        <f t="shared" si="42"/>
        <v>281698.56000000006</v>
      </c>
      <c r="O187" s="33"/>
      <c r="P187" s="5">
        <f t="shared" si="46"/>
        <v>281698.56000000006</v>
      </c>
      <c r="Q187" s="43">
        <f t="shared" si="40"/>
        <v>0</v>
      </c>
      <c r="R187" s="55"/>
      <c r="S187" s="95">
        <f t="shared" si="44"/>
        <v>281698.56000000006</v>
      </c>
      <c r="T187" s="7">
        <f t="shared" si="51"/>
        <v>0</v>
      </c>
      <c r="U187" s="1">
        <v>0</v>
      </c>
      <c r="V187" s="1">
        <v>23606.82</v>
      </c>
      <c r="W187" s="61">
        <v>0</v>
      </c>
      <c r="X187" s="2">
        <v>283281.85</v>
      </c>
      <c r="Y187" s="1">
        <v>0</v>
      </c>
      <c r="Z187" s="119">
        <v>15293.06</v>
      </c>
      <c r="AA187" s="1">
        <v>0</v>
      </c>
      <c r="AB187" s="1">
        <v>12586.49</v>
      </c>
      <c r="AC187" s="1">
        <v>0</v>
      </c>
      <c r="AD187" s="1">
        <v>13181.05</v>
      </c>
      <c r="AE187" s="119">
        <v>0</v>
      </c>
      <c r="AF187" s="1">
        <v>10801.37</v>
      </c>
      <c r="AG187" s="1">
        <v>0</v>
      </c>
      <c r="AH187" s="1">
        <v>14470.45</v>
      </c>
      <c r="AI187" s="1">
        <v>0</v>
      </c>
      <c r="AJ187" s="1">
        <v>9728.11</v>
      </c>
      <c r="AK187" s="1">
        <v>0</v>
      </c>
      <c r="AL187" s="1">
        <v>13326.72</v>
      </c>
      <c r="AM187" s="3">
        <v>0</v>
      </c>
      <c r="AN187" s="3">
        <v>23512.33</v>
      </c>
      <c r="AO187" s="1">
        <v>0</v>
      </c>
      <c r="AP187" s="1">
        <v>21888.58</v>
      </c>
      <c r="AQ187" s="1">
        <v>0</v>
      </c>
      <c r="AR187" s="1">
        <v>11649.4</v>
      </c>
      <c r="AS187" s="1">
        <v>0</v>
      </c>
      <c r="AT187" s="1">
        <v>11044.97</v>
      </c>
      <c r="AU187" s="1">
        <v>0</v>
      </c>
      <c r="AV187" s="1">
        <v>11838.89</v>
      </c>
      <c r="AW187" s="7">
        <f t="shared" si="47"/>
        <v>0</v>
      </c>
      <c r="AX187" s="7">
        <f t="shared" si="48"/>
        <v>169321.41999999998</v>
      </c>
      <c r="AY187" s="7">
        <f t="shared" si="49"/>
        <v>169321.41999999998</v>
      </c>
      <c r="AZ187" s="7"/>
      <c r="BA187" s="7"/>
      <c r="BB187" s="7"/>
      <c r="BC187" s="102">
        <f t="shared" si="50"/>
        <v>112377.14000000007</v>
      </c>
      <c r="BD187" s="3"/>
      <c r="BE187" s="3">
        <v>2408</v>
      </c>
      <c r="BF187" s="3">
        <v>57720.96</v>
      </c>
      <c r="BG187" s="128">
        <f t="shared" si="45"/>
        <v>57064.18000000007</v>
      </c>
      <c r="BH187" s="128">
        <v>0</v>
      </c>
      <c r="BI187" s="3">
        <v>58848.96</v>
      </c>
      <c r="BJ187" s="3">
        <v>157169.03</v>
      </c>
      <c r="BK187" s="179">
        <v>19036.57</v>
      </c>
      <c r="BL187" s="3">
        <v>3006</v>
      </c>
      <c r="BM187" s="3"/>
      <c r="BN187" s="3"/>
      <c r="BO187" s="180">
        <v>2049.44</v>
      </c>
      <c r="BP187" s="3">
        <v>200782.65</v>
      </c>
    </row>
    <row r="188" spans="1:68" ht="15.75">
      <c r="A188" s="3">
        <v>177</v>
      </c>
      <c r="B188" s="25" t="s">
        <v>147</v>
      </c>
      <c r="C188" s="46">
        <v>627.9</v>
      </c>
      <c r="D188" s="46">
        <v>0</v>
      </c>
      <c r="E188" s="3">
        <f t="shared" si="36"/>
        <v>627.9</v>
      </c>
      <c r="F188" s="52">
        <v>3.32</v>
      </c>
      <c r="G188" s="52">
        <v>3.76</v>
      </c>
      <c r="H188" s="52">
        <f t="shared" si="43"/>
        <v>7.08</v>
      </c>
      <c r="I188" s="7">
        <f t="shared" si="37"/>
        <v>4445.532</v>
      </c>
      <c r="J188" s="6">
        <f t="shared" si="38"/>
        <v>26673.192000000003</v>
      </c>
      <c r="K188" s="52">
        <v>7.87</v>
      </c>
      <c r="L188" s="7">
        <f t="shared" si="41"/>
        <v>4941.573</v>
      </c>
      <c r="M188" s="6">
        <f t="shared" si="39"/>
        <v>29649.438000000002</v>
      </c>
      <c r="N188" s="40">
        <f t="shared" si="42"/>
        <v>56322.630000000005</v>
      </c>
      <c r="O188" s="26">
        <v>-64375.14</v>
      </c>
      <c r="P188" s="6">
        <f t="shared" si="46"/>
        <v>-8052.509999999995</v>
      </c>
      <c r="Q188" s="43">
        <f t="shared" si="40"/>
        <v>-1.1429711290115536</v>
      </c>
      <c r="R188" s="55" t="s">
        <v>378</v>
      </c>
      <c r="S188" s="127">
        <v>18408.97</v>
      </c>
      <c r="T188" s="6">
        <f t="shared" si="51"/>
        <v>26461.479999999996</v>
      </c>
      <c r="U188" s="1">
        <v>138.07</v>
      </c>
      <c r="V188" s="1">
        <v>1396.01</v>
      </c>
      <c r="W188" s="62">
        <v>1656.81</v>
      </c>
      <c r="X188" s="2">
        <v>16752.16</v>
      </c>
      <c r="Y188" s="1">
        <v>1254.92</v>
      </c>
      <c r="Z188" s="1">
        <v>1502.52</v>
      </c>
      <c r="AA188" s="1">
        <v>0</v>
      </c>
      <c r="AB188" s="1">
        <v>1502.52</v>
      </c>
      <c r="AC188" s="1">
        <v>0</v>
      </c>
      <c r="AD188" s="1">
        <v>8900.41</v>
      </c>
      <c r="AE188" s="1">
        <v>27325</v>
      </c>
      <c r="AF188" s="1">
        <v>1502.52</v>
      </c>
      <c r="AG188" s="1">
        <v>5501.72</v>
      </c>
      <c r="AH188" s="1">
        <v>4877.01</v>
      </c>
      <c r="AI188" s="1">
        <v>0</v>
      </c>
      <c r="AJ188" s="1">
        <v>1502.52</v>
      </c>
      <c r="AK188" s="1">
        <v>0</v>
      </c>
      <c r="AL188" s="1">
        <v>11220.56</v>
      </c>
      <c r="AM188" s="3">
        <v>0</v>
      </c>
      <c r="AN188" s="3">
        <v>1565.31</v>
      </c>
      <c r="AO188" s="1">
        <v>4162.12</v>
      </c>
      <c r="AP188" s="1">
        <v>2898.5</v>
      </c>
      <c r="AQ188" s="1">
        <v>4815.56</v>
      </c>
      <c r="AR188" s="1">
        <v>2100.97</v>
      </c>
      <c r="AS188" s="1">
        <v>12782.07</v>
      </c>
      <c r="AT188" s="1">
        <v>1565.31</v>
      </c>
      <c r="AU188" s="1">
        <v>0</v>
      </c>
      <c r="AV188" s="1">
        <v>1565.31</v>
      </c>
      <c r="AW188" s="7">
        <f t="shared" si="47"/>
        <v>55841.39</v>
      </c>
      <c r="AX188" s="7">
        <f t="shared" si="48"/>
        <v>40703.46000000001</v>
      </c>
      <c r="AY188" s="7">
        <f t="shared" si="49"/>
        <v>96544.85</v>
      </c>
      <c r="AZ188" s="7">
        <v>6597</v>
      </c>
      <c r="BA188" s="7"/>
      <c r="BB188" s="7"/>
      <c r="BC188" s="102">
        <f t="shared" si="50"/>
        <v>-84732.88</v>
      </c>
      <c r="BD188" s="3"/>
      <c r="BE188" s="3"/>
      <c r="BF188" s="3">
        <v>-2566.43</v>
      </c>
      <c r="BG188" s="128">
        <f t="shared" si="45"/>
        <v>-82166.45000000001</v>
      </c>
      <c r="BH188" s="128">
        <v>26461.48</v>
      </c>
      <c r="BI188" s="3">
        <v>-64375.14</v>
      </c>
      <c r="BJ188" s="3">
        <v>12801.67</v>
      </c>
      <c r="BK188" s="179">
        <v>0</v>
      </c>
      <c r="BL188" s="3"/>
      <c r="BM188" s="3"/>
      <c r="BN188" s="3"/>
      <c r="BO188" s="3">
        <v>0</v>
      </c>
      <c r="BP188" s="3">
        <v>12106.9</v>
      </c>
    </row>
    <row r="189" spans="1:68" ht="15.75">
      <c r="A189" s="3">
        <v>178</v>
      </c>
      <c r="B189" s="32" t="s">
        <v>148</v>
      </c>
      <c r="C189" s="46">
        <v>406.7</v>
      </c>
      <c r="D189" s="46">
        <v>0</v>
      </c>
      <c r="E189" s="3">
        <f t="shared" si="36"/>
        <v>406.7</v>
      </c>
      <c r="F189" s="52">
        <v>3.32</v>
      </c>
      <c r="G189" s="52">
        <v>6.98</v>
      </c>
      <c r="H189" s="41">
        <f t="shared" si="43"/>
        <v>10.3</v>
      </c>
      <c r="I189" s="7">
        <f t="shared" si="37"/>
        <v>4189.01</v>
      </c>
      <c r="J189" s="6">
        <f t="shared" si="38"/>
        <v>25134.06</v>
      </c>
      <c r="K189" s="41">
        <v>10.2</v>
      </c>
      <c r="L189" s="7">
        <f t="shared" si="41"/>
        <v>4148.339999999999</v>
      </c>
      <c r="M189" s="6">
        <f t="shared" si="39"/>
        <v>24890.039999999994</v>
      </c>
      <c r="N189" s="40">
        <f t="shared" si="42"/>
        <v>50024.09999999999</v>
      </c>
      <c r="O189" s="33">
        <v>-14649.26</v>
      </c>
      <c r="P189" s="5">
        <f t="shared" si="46"/>
        <v>35374.83999999999</v>
      </c>
      <c r="Q189" s="43">
        <f t="shared" si="40"/>
        <v>-0.2928440491683009</v>
      </c>
      <c r="R189" s="55" t="s">
        <v>374</v>
      </c>
      <c r="S189" s="95">
        <f t="shared" si="44"/>
        <v>35374.83999999999</v>
      </c>
      <c r="T189" s="7">
        <f t="shared" si="51"/>
        <v>0</v>
      </c>
      <c r="U189" s="1">
        <v>0</v>
      </c>
      <c r="V189" s="1">
        <v>3068.77</v>
      </c>
      <c r="W189" s="61">
        <v>0</v>
      </c>
      <c r="X189" s="2">
        <v>36825.29</v>
      </c>
      <c r="Y189" s="1">
        <v>0</v>
      </c>
      <c r="Z189" s="1">
        <v>1072.44</v>
      </c>
      <c r="AA189" s="1">
        <v>0</v>
      </c>
      <c r="AB189" s="1">
        <v>2108.14</v>
      </c>
      <c r="AC189" s="1">
        <v>0</v>
      </c>
      <c r="AD189" s="1">
        <v>4462.16</v>
      </c>
      <c r="AE189" s="1">
        <v>0</v>
      </c>
      <c r="AF189" s="1">
        <v>29339.16</v>
      </c>
      <c r="AG189" s="1">
        <v>0</v>
      </c>
      <c r="AH189" s="1">
        <v>2635.57</v>
      </c>
      <c r="AI189" s="1">
        <v>0</v>
      </c>
      <c r="AJ189" s="1">
        <v>3664.93</v>
      </c>
      <c r="AK189" s="1">
        <v>0</v>
      </c>
      <c r="AL189" s="1">
        <v>898.81</v>
      </c>
      <c r="AM189" s="3">
        <v>0</v>
      </c>
      <c r="AN189" s="3">
        <v>2676.42</v>
      </c>
      <c r="AO189" s="1">
        <v>0</v>
      </c>
      <c r="AP189" s="1">
        <v>1441.74</v>
      </c>
      <c r="AQ189" s="1">
        <v>0</v>
      </c>
      <c r="AR189" s="1">
        <v>3176.19</v>
      </c>
      <c r="AS189" s="1">
        <v>0</v>
      </c>
      <c r="AT189" s="1">
        <v>29250.8</v>
      </c>
      <c r="AU189" s="1">
        <v>0</v>
      </c>
      <c r="AV189" s="1">
        <v>1398.81</v>
      </c>
      <c r="AW189" s="7">
        <f t="shared" si="47"/>
        <v>0</v>
      </c>
      <c r="AX189" s="7">
        <f t="shared" si="48"/>
        <v>82125.17</v>
      </c>
      <c r="AY189" s="7">
        <f t="shared" si="49"/>
        <v>82125.17</v>
      </c>
      <c r="AZ189" s="7"/>
      <c r="BA189" s="7"/>
      <c r="BB189" s="7"/>
      <c r="BC189" s="102">
        <f t="shared" si="50"/>
        <v>-46750.33000000001</v>
      </c>
      <c r="BD189" s="3"/>
      <c r="BE189" s="3"/>
      <c r="BF189" s="3">
        <v>5522.55</v>
      </c>
      <c r="BG189" s="128">
        <f t="shared" si="45"/>
        <v>-52272.88000000001</v>
      </c>
      <c r="BH189" s="128">
        <v>0</v>
      </c>
      <c r="BI189" s="3">
        <v>-14649.26</v>
      </c>
      <c r="BJ189" s="3">
        <v>117949.57</v>
      </c>
      <c r="BK189" s="179">
        <v>0</v>
      </c>
      <c r="BL189" s="3"/>
      <c r="BM189" s="3"/>
      <c r="BN189" s="3"/>
      <c r="BO189" s="3">
        <v>0</v>
      </c>
      <c r="BP189" s="3">
        <v>90101.28</v>
      </c>
    </row>
    <row r="190" spans="1:68" ht="15.75">
      <c r="A190" s="3">
        <v>179</v>
      </c>
      <c r="B190" s="32" t="s">
        <v>149</v>
      </c>
      <c r="C190" s="46">
        <v>1286.9</v>
      </c>
      <c r="D190" s="46">
        <v>0</v>
      </c>
      <c r="E190" s="3">
        <f t="shared" si="36"/>
        <v>1286.9</v>
      </c>
      <c r="F190" s="52">
        <v>3.32</v>
      </c>
      <c r="G190" s="52">
        <v>8.17</v>
      </c>
      <c r="H190" s="41">
        <f t="shared" si="43"/>
        <v>11.49</v>
      </c>
      <c r="I190" s="7">
        <f t="shared" si="37"/>
        <v>14786.481000000002</v>
      </c>
      <c r="J190" s="6">
        <f t="shared" si="38"/>
        <v>88718.88600000001</v>
      </c>
      <c r="K190" s="41">
        <v>11.87</v>
      </c>
      <c r="L190" s="7">
        <f t="shared" si="41"/>
        <v>15275.503</v>
      </c>
      <c r="M190" s="6">
        <f t="shared" si="39"/>
        <v>91653.01800000001</v>
      </c>
      <c r="N190" s="40">
        <f t="shared" si="42"/>
        <v>180371.90400000004</v>
      </c>
      <c r="O190" s="33"/>
      <c r="P190" s="5">
        <f t="shared" si="46"/>
        <v>180371.90400000004</v>
      </c>
      <c r="Q190" s="43">
        <f t="shared" si="40"/>
        <v>0</v>
      </c>
      <c r="R190" s="55"/>
      <c r="S190" s="95">
        <f t="shared" si="44"/>
        <v>180371.90400000004</v>
      </c>
      <c r="T190" s="7">
        <f t="shared" si="51"/>
        <v>0</v>
      </c>
      <c r="U190" s="1">
        <v>0</v>
      </c>
      <c r="V190" s="1">
        <v>15141.36</v>
      </c>
      <c r="W190" s="61">
        <v>0</v>
      </c>
      <c r="X190" s="2">
        <v>181696.28</v>
      </c>
      <c r="Y190" s="1">
        <v>0</v>
      </c>
      <c r="Z190" s="1">
        <v>8489.76</v>
      </c>
      <c r="AA190" s="1">
        <v>0</v>
      </c>
      <c r="AB190" s="1">
        <v>34777.62</v>
      </c>
      <c r="AC190" s="1">
        <v>0</v>
      </c>
      <c r="AD190" s="1">
        <v>6802.85</v>
      </c>
      <c r="AE190" s="1">
        <v>0</v>
      </c>
      <c r="AF190" s="1">
        <v>7693.18</v>
      </c>
      <c r="AG190" s="1">
        <v>0</v>
      </c>
      <c r="AH190" s="1">
        <v>6303.29</v>
      </c>
      <c r="AI190" s="1">
        <v>0</v>
      </c>
      <c r="AJ190" s="1">
        <v>9584.27</v>
      </c>
      <c r="AK190" s="1">
        <v>0</v>
      </c>
      <c r="AL190" s="1">
        <v>7405.27</v>
      </c>
      <c r="AM190" s="3">
        <v>0</v>
      </c>
      <c r="AN190" s="3">
        <v>24221.84</v>
      </c>
      <c r="AO190" s="1">
        <v>0</v>
      </c>
      <c r="AP190" s="1">
        <v>116667.2</v>
      </c>
      <c r="AQ190" s="1">
        <v>0</v>
      </c>
      <c r="AR190" s="1">
        <v>10736.12</v>
      </c>
      <c r="AS190" s="1">
        <v>0</v>
      </c>
      <c r="AT190" s="1">
        <v>7652.78</v>
      </c>
      <c r="AU190" s="1">
        <v>0</v>
      </c>
      <c r="AV190" s="1">
        <v>10021.94</v>
      </c>
      <c r="AW190" s="7">
        <f t="shared" si="47"/>
        <v>0</v>
      </c>
      <c r="AX190" s="7">
        <f t="shared" si="48"/>
        <v>250356.12</v>
      </c>
      <c r="AY190" s="7">
        <f t="shared" si="49"/>
        <v>250356.12</v>
      </c>
      <c r="AZ190" s="7"/>
      <c r="BA190" s="7"/>
      <c r="BB190" s="7"/>
      <c r="BC190" s="102">
        <f t="shared" si="50"/>
        <v>-69984.21599999996</v>
      </c>
      <c r="BD190" s="3"/>
      <c r="BE190" s="3">
        <v>3096</v>
      </c>
      <c r="BF190" s="3">
        <v>38421.12</v>
      </c>
      <c r="BG190" s="128">
        <f t="shared" si="45"/>
        <v>-105309.33599999995</v>
      </c>
      <c r="BH190" s="128">
        <v>0</v>
      </c>
      <c r="BI190" s="3">
        <v>2744.74</v>
      </c>
      <c r="BJ190" s="3">
        <v>91881.33</v>
      </c>
      <c r="BK190" s="179">
        <v>13989.36</v>
      </c>
      <c r="BL190" s="3"/>
      <c r="BM190" s="3"/>
      <c r="BN190" s="3"/>
      <c r="BO190" s="3">
        <v>95.59</v>
      </c>
      <c r="BP190" s="3">
        <v>117345.51</v>
      </c>
    </row>
    <row r="191" spans="1:68" ht="15.75">
      <c r="A191" s="3">
        <v>180</v>
      </c>
      <c r="B191" s="32" t="s">
        <v>150</v>
      </c>
      <c r="C191" s="46">
        <v>945.5</v>
      </c>
      <c r="D191" s="46">
        <v>0</v>
      </c>
      <c r="E191" s="3">
        <f t="shared" si="36"/>
        <v>945.5</v>
      </c>
      <c r="F191" s="52">
        <v>3.32</v>
      </c>
      <c r="G191" s="52">
        <v>7.98</v>
      </c>
      <c r="H191" s="41">
        <f t="shared" si="43"/>
        <v>11.3</v>
      </c>
      <c r="I191" s="7">
        <f t="shared" si="37"/>
        <v>10684.150000000001</v>
      </c>
      <c r="J191" s="6">
        <f t="shared" si="38"/>
        <v>64104.90000000001</v>
      </c>
      <c r="K191" s="41">
        <v>11.41</v>
      </c>
      <c r="L191" s="7">
        <f t="shared" si="41"/>
        <v>10788.155</v>
      </c>
      <c r="M191" s="6">
        <f t="shared" si="39"/>
        <v>64728.93000000001</v>
      </c>
      <c r="N191" s="40">
        <f t="shared" si="42"/>
        <v>128833.83000000002</v>
      </c>
      <c r="O191" s="33"/>
      <c r="P191" s="5">
        <f t="shared" si="46"/>
        <v>128833.83000000002</v>
      </c>
      <c r="Q191" s="43">
        <f t="shared" si="40"/>
        <v>0</v>
      </c>
      <c r="R191" s="55" t="s">
        <v>374</v>
      </c>
      <c r="S191" s="95">
        <f t="shared" si="44"/>
        <v>128833.83000000002</v>
      </c>
      <c r="T191" s="7">
        <f t="shared" si="51"/>
        <v>0</v>
      </c>
      <c r="U191" s="1">
        <v>0</v>
      </c>
      <c r="V191" s="1">
        <v>10940.57</v>
      </c>
      <c r="W191" s="61">
        <v>0</v>
      </c>
      <c r="X191" s="2">
        <v>131286.84</v>
      </c>
      <c r="Y191" s="1">
        <v>0</v>
      </c>
      <c r="Z191" s="1">
        <v>14855.2</v>
      </c>
      <c r="AA191" s="1">
        <v>0</v>
      </c>
      <c r="AB191" s="1">
        <v>22964.65</v>
      </c>
      <c r="AC191" s="1">
        <v>0</v>
      </c>
      <c r="AD191" s="1">
        <v>5171.13</v>
      </c>
      <c r="AE191" s="1">
        <v>0</v>
      </c>
      <c r="AF191" s="1">
        <v>5744.83</v>
      </c>
      <c r="AG191" s="1">
        <v>0</v>
      </c>
      <c r="AH191" s="1">
        <v>4671.57</v>
      </c>
      <c r="AI191" s="1">
        <v>0</v>
      </c>
      <c r="AJ191" s="1">
        <v>83627.15</v>
      </c>
      <c r="AK191" s="1">
        <v>0</v>
      </c>
      <c r="AL191" s="1">
        <v>21535.05</v>
      </c>
      <c r="AM191" s="3">
        <v>0</v>
      </c>
      <c r="AN191" s="3">
        <v>15576.84</v>
      </c>
      <c r="AO191" s="1">
        <v>0</v>
      </c>
      <c r="AP191" s="1">
        <v>3984.68</v>
      </c>
      <c r="AQ191" s="1">
        <v>0</v>
      </c>
      <c r="AR191" s="1">
        <v>3689.35</v>
      </c>
      <c r="AS191" s="1">
        <v>0</v>
      </c>
      <c r="AT191" s="1">
        <v>6826.54</v>
      </c>
      <c r="AU191" s="1">
        <v>0</v>
      </c>
      <c r="AV191" s="1">
        <v>6877.99</v>
      </c>
      <c r="AW191" s="7">
        <f t="shared" si="47"/>
        <v>0</v>
      </c>
      <c r="AX191" s="7">
        <f t="shared" si="48"/>
        <v>195524.97999999998</v>
      </c>
      <c r="AY191" s="7">
        <f t="shared" si="49"/>
        <v>195524.97999999998</v>
      </c>
      <c r="AZ191" s="7"/>
      <c r="BA191" s="7"/>
      <c r="BB191" s="7"/>
      <c r="BC191" s="102">
        <f t="shared" si="50"/>
        <v>-66691.14999999997</v>
      </c>
      <c r="BD191" s="3"/>
      <c r="BE191" s="3">
        <v>0</v>
      </c>
      <c r="BF191" s="3">
        <v>11914.68</v>
      </c>
      <c r="BG191" s="128">
        <f t="shared" si="45"/>
        <v>-78605.82999999996</v>
      </c>
      <c r="BH191" s="128">
        <v>0</v>
      </c>
      <c r="BI191" s="3">
        <v>4861.25</v>
      </c>
      <c r="BJ191" s="3">
        <v>64750.08</v>
      </c>
      <c r="BK191" s="179">
        <v>0</v>
      </c>
      <c r="BL191" s="3">
        <f>2400+1677</f>
        <v>4077</v>
      </c>
      <c r="BM191" s="3"/>
      <c r="BN191" s="3"/>
      <c r="BO191" s="3">
        <v>169.3</v>
      </c>
      <c r="BP191" s="3">
        <v>85299.12</v>
      </c>
    </row>
    <row r="192" spans="1:68" ht="15.75">
      <c r="A192" s="3">
        <v>181</v>
      </c>
      <c r="B192" s="32" t="s">
        <v>151</v>
      </c>
      <c r="C192" s="46">
        <v>397.3</v>
      </c>
      <c r="D192" s="46">
        <v>0</v>
      </c>
      <c r="E192" s="3">
        <f t="shared" si="36"/>
        <v>397.3</v>
      </c>
      <c r="F192" s="52">
        <v>3.32</v>
      </c>
      <c r="G192" s="52">
        <v>6.82</v>
      </c>
      <c r="H192" s="41">
        <f t="shared" si="43"/>
        <v>10.14</v>
      </c>
      <c r="I192" s="7">
        <f t="shared" si="37"/>
        <v>4028.6220000000003</v>
      </c>
      <c r="J192" s="6">
        <f t="shared" si="38"/>
        <v>24171.732000000004</v>
      </c>
      <c r="K192" s="41">
        <v>8.7</v>
      </c>
      <c r="L192" s="7">
        <f t="shared" si="41"/>
        <v>3456.5099999999998</v>
      </c>
      <c r="M192" s="6">
        <f t="shared" si="39"/>
        <v>20739.059999999998</v>
      </c>
      <c r="N192" s="40">
        <f t="shared" si="42"/>
        <v>44910.792</v>
      </c>
      <c r="O192" s="33">
        <v>-37457.97</v>
      </c>
      <c r="P192" s="5">
        <f t="shared" si="46"/>
        <v>7452.822</v>
      </c>
      <c r="Q192" s="43">
        <f t="shared" si="40"/>
        <v>-0.8340527595238133</v>
      </c>
      <c r="R192" s="55" t="s">
        <v>374</v>
      </c>
      <c r="S192" s="95">
        <f t="shared" si="44"/>
        <v>7452.822</v>
      </c>
      <c r="T192" s="7">
        <f t="shared" si="51"/>
        <v>0</v>
      </c>
      <c r="U192" s="1">
        <v>0</v>
      </c>
      <c r="V192" s="1">
        <v>1003.81</v>
      </c>
      <c r="W192" s="61">
        <v>0</v>
      </c>
      <c r="X192" s="2">
        <v>12045.74</v>
      </c>
      <c r="Y192" s="1">
        <v>0</v>
      </c>
      <c r="Z192" s="1">
        <v>1015.95</v>
      </c>
      <c r="AA192" s="1">
        <v>0</v>
      </c>
      <c r="AB192" s="1">
        <v>1015.95</v>
      </c>
      <c r="AC192" s="1">
        <v>0</v>
      </c>
      <c r="AD192" s="1">
        <v>1015.95</v>
      </c>
      <c r="AE192" s="1">
        <v>0</v>
      </c>
      <c r="AF192" s="1">
        <v>6002.32</v>
      </c>
      <c r="AG192" s="1">
        <v>0</v>
      </c>
      <c r="AH192" s="1">
        <v>2793.38</v>
      </c>
      <c r="AI192" s="1">
        <v>0</v>
      </c>
      <c r="AJ192" s="1">
        <v>1015.95</v>
      </c>
      <c r="AK192" s="1">
        <v>0</v>
      </c>
      <c r="AL192" s="1">
        <v>1055.68</v>
      </c>
      <c r="AM192" s="3">
        <v>0</v>
      </c>
      <c r="AN192" s="3">
        <v>1055.68</v>
      </c>
      <c r="AO192" s="1">
        <v>0</v>
      </c>
      <c r="AP192" s="1">
        <v>1210.62</v>
      </c>
      <c r="AQ192" s="1">
        <v>0</v>
      </c>
      <c r="AR192" s="1">
        <v>3133.31</v>
      </c>
      <c r="AS192" s="1">
        <v>0</v>
      </c>
      <c r="AT192" s="1">
        <v>1766.55</v>
      </c>
      <c r="AU192" s="1">
        <v>0</v>
      </c>
      <c r="AV192" s="1">
        <v>1555.68</v>
      </c>
      <c r="AW192" s="7">
        <f t="shared" si="47"/>
        <v>0</v>
      </c>
      <c r="AX192" s="7">
        <f t="shared" si="48"/>
        <v>22637.02</v>
      </c>
      <c r="AY192" s="7">
        <f t="shared" si="49"/>
        <v>22637.02</v>
      </c>
      <c r="AZ192" s="7"/>
      <c r="BA192" s="7"/>
      <c r="BB192" s="7"/>
      <c r="BC192" s="102">
        <f t="shared" si="50"/>
        <v>-15184.198</v>
      </c>
      <c r="BD192" s="3"/>
      <c r="BE192" s="3"/>
      <c r="BF192" s="3">
        <v>45469.6</v>
      </c>
      <c r="BG192" s="128">
        <f t="shared" si="45"/>
        <v>-60653.797999999995</v>
      </c>
      <c r="BH192" s="128">
        <v>0</v>
      </c>
      <c r="BI192" s="3">
        <v>-37457.97</v>
      </c>
      <c r="BJ192" s="3">
        <v>182634.82</v>
      </c>
      <c r="BK192" s="179">
        <v>0</v>
      </c>
      <c r="BL192" s="3"/>
      <c r="BM192" s="3"/>
      <c r="BN192" s="3"/>
      <c r="BO192" s="3">
        <v>0</v>
      </c>
      <c r="BP192" s="3">
        <v>150008.09</v>
      </c>
    </row>
    <row r="193" spans="1:68" ht="15.75">
      <c r="A193" s="3">
        <v>182</v>
      </c>
      <c r="B193" s="32" t="s">
        <v>152</v>
      </c>
      <c r="C193" s="46">
        <v>594.5</v>
      </c>
      <c r="D193" s="46">
        <v>0</v>
      </c>
      <c r="E193" s="3">
        <f aca="true" t="shared" si="52" ref="E193:E209">C193+D193</f>
        <v>594.5</v>
      </c>
      <c r="F193" s="52">
        <v>3.32</v>
      </c>
      <c r="G193" s="52">
        <v>6.82</v>
      </c>
      <c r="H193" s="41">
        <f t="shared" si="43"/>
        <v>10.14</v>
      </c>
      <c r="I193" s="7">
        <f aca="true" t="shared" si="53" ref="I193:I208">H193*E193</f>
        <v>6028.2300000000005</v>
      </c>
      <c r="J193" s="6">
        <f t="shared" si="38"/>
        <v>36169.380000000005</v>
      </c>
      <c r="K193" s="41">
        <v>8.7</v>
      </c>
      <c r="L193" s="7">
        <f t="shared" si="41"/>
        <v>5172.15</v>
      </c>
      <c r="M193" s="6">
        <f t="shared" si="39"/>
        <v>31032.899999999998</v>
      </c>
      <c r="N193" s="40">
        <f t="shared" si="42"/>
        <v>67202.28</v>
      </c>
      <c r="O193" s="33">
        <v>-10040.15</v>
      </c>
      <c r="P193" s="5">
        <f t="shared" si="46"/>
        <v>57162.13</v>
      </c>
      <c r="Q193" s="43">
        <f t="shared" si="40"/>
        <v>-0.1494019250537333</v>
      </c>
      <c r="R193" s="55" t="s">
        <v>374</v>
      </c>
      <c r="S193" s="95">
        <f t="shared" si="44"/>
        <v>57162.13</v>
      </c>
      <c r="T193" s="7">
        <f t="shared" si="51"/>
        <v>0</v>
      </c>
      <c r="U193" s="1">
        <v>0</v>
      </c>
      <c r="V193" s="1">
        <v>5336.23</v>
      </c>
      <c r="W193" s="61">
        <v>0</v>
      </c>
      <c r="X193" s="2">
        <v>64034.74</v>
      </c>
      <c r="Y193" s="1">
        <v>0</v>
      </c>
      <c r="Z193" s="1">
        <v>1609.7</v>
      </c>
      <c r="AA193" s="1">
        <v>0</v>
      </c>
      <c r="AB193" s="1">
        <v>5359.7</v>
      </c>
      <c r="AC193" s="1">
        <v>0</v>
      </c>
      <c r="AD193" s="1">
        <v>3859.7</v>
      </c>
      <c r="AE193" s="1">
        <v>0</v>
      </c>
      <c r="AF193" s="1">
        <v>3778.64</v>
      </c>
      <c r="AG193" s="1">
        <v>0</v>
      </c>
      <c r="AH193" s="1">
        <v>3664.25</v>
      </c>
      <c r="AI193" s="1">
        <v>0</v>
      </c>
      <c r="AJ193" s="1">
        <v>1609.7</v>
      </c>
      <c r="AK193" s="1">
        <v>0</v>
      </c>
      <c r="AL193" s="1">
        <v>1669.15</v>
      </c>
      <c r="AM193" s="3">
        <v>0</v>
      </c>
      <c r="AN193" s="3">
        <v>4926.75</v>
      </c>
      <c r="AO193" s="1">
        <v>0</v>
      </c>
      <c r="AP193" s="1">
        <v>1669.15</v>
      </c>
      <c r="AQ193" s="1">
        <v>0</v>
      </c>
      <c r="AR193" s="1">
        <v>8954.52</v>
      </c>
      <c r="AS193" s="1">
        <v>0</v>
      </c>
      <c r="AT193" s="1">
        <v>22824.53</v>
      </c>
      <c r="AU193" s="1">
        <v>0</v>
      </c>
      <c r="AV193" s="1">
        <v>2169.15</v>
      </c>
      <c r="AW193" s="7">
        <f t="shared" si="47"/>
        <v>0</v>
      </c>
      <c r="AX193" s="7">
        <f t="shared" si="48"/>
        <v>62094.94</v>
      </c>
      <c r="AY193" s="7">
        <f t="shared" si="49"/>
        <v>62094.94</v>
      </c>
      <c r="AZ193" s="7"/>
      <c r="BA193" s="7"/>
      <c r="BB193" s="7"/>
      <c r="BC193" s="102">
        <f t="shared" si="50"/>
        <v>-4932.810000000005</v>
      </c>
      <c r="BD193" s="3"/>
      <c r="BE193" s="3"/>
      <c r="BF193" s="3">
        <v>44482.84</v>
      </c>
      <c r="BG193" s="128">
        <f t="shared" si="45"/>
        <v>-49415.65</v>
      </c>
      <c r="BH193" s="128">
        <v>0</v>
      </c>
      <c r="BI193" s="3">
        <v>-10040.15</v>
      </c>
      <c r="BJ193" s="3">
        <v>336310.4</v>
      </c>
      <c r="BK193" s="179">
        <v>0</v>
      </c>
      <c r="BL193" s="3"/>
      <c r="BM193" s="3"/>
      <c r="BN193" s="3"/>
      <c r="BO193" s="3">
        <v>0</v>
      </c>
      <c r="BP193" s="3">
        <v>384188.48</v>
      </c>
    </row>
    <row r="194" spans="1:68" ht="15.75">
      <c r="A194" s="3">
        <v>183</v>
      </c>
      <c r="B194" s="32" t="s">
        <v>153</v>
      </c>
      <c r="C194" s="46">
        <v>1334.8</v>
      </c>
      <c r="D194" s="46">
        <v>0</v>
      </c>
      <c r="E194" s="3">
        <f t="shared" si="52"/>
        <v>1334.8</v>
      </c>
      <c r="F194" s="52">
        <v>3.32</v>
      </c>
      <c r="G194" s="52">
        <v>7.98</v>
      </c>
      <c r="H194" s="41">
        <f t="shared" si="43"/>
        <v>11.3</v>
      </c>
      <c r="I194" s="7">
        <f t="shared" si="53"/>
        <v>15083.24</v>
      </c>
      <c r="J194" s="6">
        <f aca="true" t="shared" si="54" ref="J194:J208">I194*6</f>
        <v>90499.44</v>
      </c>
      <c r="K194" s="41">
        <v>11.16</v>
      </c>
      <c r="L194" s="7">
        <f t="shared" si="41"/>
        <v>14896.368</v>
      </c>
      <c r="M194" s="6">
        <f aca="true" t="shared" si="55" ref="M194:M208">L194*6</f>
        <v>89378.208</v>
      </c>
      <c r="N194" s="40">
        <f t="shared" si="42"/>
        <v>179877.648</v>
      </c>
      <c r="O194" s="33">
        <v>-61337.39</v>
      </c>
      <c r="P194" s="5">
        <f t="shared" si="46"/>
        <v>118540.25799999999</v>
      </c>
      <c r="Q194" s="43">
        <f t="shared" si="40"/>
        <v>-0.3409950634889333</v>
      </c>
      <c r="R194" s="57" t="s">
        <v>374</v>
      </c>
      <c r="S194" s="95">
        <f t="shared" si="44"/>
        <v>118540.25799999999</v>
      </c>
      <c r="T194" s="7">
        <f t="shared" si="51"/>
        <v>0</v>
      </c>
      <c r="U194" s="1">
        <v>0</v>
      </c>
      <c r="V194" s="1">
        <v>10333.79</v>
      </c>
      <c r="W194" s="61">
        <v>0</v>
      </c>
      <c r="X194" s="2">
        <v>124005.46</v>
      </c>
      <c r="Y194" s="1">
        <v>0</v>
      </c>
      <c r="Z194" s="1">
        <v>10890.12</v>
      </c>
      <c r="AA194" s="1">
        <v>0</v>
      </c>
      <c r="AB194" s="1">
        <v>10834.65</v>
      </c>
      <c r="AC194" s="1">
        <v>0</v>
      </c>
      <c r="AD194" s="1">
        <v>23501.1</v>
      </c>
      <c r="AE194" s="1">
        <v>0</v>
      </c>
      <c r="AF194" s="1">
        <v>2994.08</v>
      </c>
      <c r="AG194" s="1">
        <v>0</v>
      </c>
      <c r="AH194" s="1">
        <v>5310.28</v>
      </c>
      <c r="AI194" s="1">
        <v>0</v>
      </c>
      <c r="AJ194" s="1">
        <v>10228.69</v>
      </c>
      <c r="AK194" s="1">
        <v>0</v>
      </c>
      <c r="AL194" s="1">
        <v>3127.56</v>
      </c>
      <c r="AM194" s="3">
        <v>0</v>
      </c>
      <c r="AN194" s="3">
        <v>12904.07</v>
      </c>
      <c r="AO194" s="1">
        <v>0</v>
      </c>
      <c r="AP194" s="1">
        <v>4270.16</v>
      </c>
      <c r="AQ194" s="1">
        <v>0</v>
      </c>
      <c r="AR194" s="1">
        <v>4087.97</v>
      </c>
      <c r="AS194" s="1">
        <v>0</v>
      </c>
      <c r="AT194" s="1">
        <v>3612.6</v>
      </c>
      <c r="AU194" s="1">
        <v>0</v>
      </c>
      <c r="AV194" s="1">
        <v>19610.22</v>
      </c>
      <c r="AW194" s="7">
        <f t="shared" si="47"/>
        <v>0</v>
      </c>
      <c r="AX194" s="7">
        <f t="shared" si="48"/>
        <v>111371.5</v>
      </c>
      <c r="AY194" s="7">
        <f t="shared" si="49"/>
        <v>111371.5</v>
      </c>
      <c r="AZ194" s="7"/>
      <c r="BA194" s="7"/>
      <c r="BB194" s="7"/>
      <c r="BC194" s="102">
        <f t="shared" si="50"/>
        <v>7168.757999999987</v>
      </c>
      <c r="BD194" s="3">
        <v>601.84</v>
      </c>
      <c r="BE194" s="3">
        <v>2408</v>
      </c>
      <c r="BF194" s="3">
        <v>10811.9</v>
      </c>
      <c r="BG194" s="128">
        <f t="shared" si="45"/>
        <v>-633.3020000000124</v>
      </c>
      <c r="BH194" s="128">
        <v>0</v>
      </c>
      <c r="BI194" s="3">
        <v>-61337.39</v>
      </c>
      <c r="BJ194" s="3">
        <v>51191.81</v>
      </c>
      <c r="BK194" s="179">
        <v>0</v>
      </c>
      <c r="BL194" s="3"/>
      <c r="BM194" s="3"/>
      <c r="BN194" s="3"/>
      <c r="BO194" s="3">
        <v>0</v>
      </c>
      <c r="BP194" s="3">
        <v>47894.75</v>
      </c>
    </row>
    <row r="195" spans="1:68" ht="15.75">
      <c r="A195" s="3">
        <v>184</v>
      </c>
      <c r="B195" s="32" t="s">
        <v>154</v>
      </c>
      <c r="C195" s="46">
        <v>466.4</v>
      </c>
      <c r="D195" s="46">
        <v>0</v>
      </c>
      <c r="E195" s="3">
        <f t="shared" si="52"/>
        <v>466.4</v>
      </c>
      <c r="F195" s="52">
        <v>3.32</v>
      </c>
      <c r="G195" s="52">
        <v>2.82</v>
      </c>
      <c r="H195" s="41">
        <f t="shared" si="43"/>
        <v>6.14</v>
      </c>
      <c r="I195" s="7">
        <f t="shared" si="53"/>
        <v>2863.696</v>
      </c>
      <c r="J195" s="6">
        <f t="shared" si="54"/>
        <v>17182.176</v>
      </c>
      <c r="K195" s="41">
        <v>7.24</v>
      </c>
      <c r="L195" s="7">
        <f t="shared" si="41"/>
        <v>3376.736</v>
      </c>
      <c r="M195" s="6">
        <f t="shared" si="55"/>
        <v>20260.415999999997</v>
      </c>
      <c r="N195" s="40">
        <f t="shared" si="42"/>
        <v>37442.592</v>
      </c>
      <c r="O195" s="33">
        <v>-31491.39</v>
      </c>
      <c r="P195" s="5">
        <f t="shared" si="46"/>
        <v>5951.2019999999975</v>
      </c>
      <c r="Q195" s="43">
        <f t="shared" si="40"/>
        <v>-0.8410579588079801</v>
      </c>
      <c r="R195" s="55" t="s">
        <v>378</v>
      </c>
      <c r="S195" s="127">
        <v>12089.09</v>
      </c>
      <c r="T195" s="6">
        <f t="shared" si="51"/>
        <v>6137.888000000003</v>
      </c>
      <c r="U195" s="1">
        <v>0</v>
      </c>
      <c r="V195" s="1">
        <v>1007.42</v>
      </c>
      <c r="W195" s="61">
        <v>0</v>
      </c>
      <c r="X195" s="2">
        <v>12089.09</v>
      </c>
      <c r="Y195" s="1">
        <v>0</v>
      </c>
      <c r="Z195" s="1">
        <v>1611.56</v>
      </c>
      <c r="AA195" s="1">
        <v>0</v>
      </c>
      <c r="AB195" s="1">
        <v>984.1</v>
      </c>
      <c r="AC195" s="1">
        <v>0</v>
      </c>
      <c r="AD195" s="1">
        <v>984.1</v>
      </c>
      <c r="AE195" s="1">
        <v>0</v>
      </c>
      <c r="AF195" s="1">
        <v>984.1</v>
      </c>
      <c r="AG195" s="1">
        <v>0</v>
      </c>
      <c r="AH195" s="1">
        <v>2835.67</v>
      </c>
      <c r="AI195" s="1">
        <v>0</v>
      </c>
      <c r="AJ195" s="1">
        <v>984.1</v>
      </c>
      <c r="AK195" s="1">
        <v>0</v>
      </c>
      <c r="AL195" s="1">
        <v>1030.74</v>
      </c>
      <c r="AM195" s="3">
        <v>0</v>
      </c>
      <c r="AN195" s="3">
        <v>1030.74</v>
      </c>
      <c r="AO195" s="1">
        <v>0</v>
      </c>
      <c r="AP195" s="1">
        <v>1030.74</v>
      </c>
      <c r="AQ195" s="1">
        <v>0</v>
      </c>
      <c r="AR195" s="1">
        <v>1991.15</v>
      </c>
      <c r="AS195" s="1">
        <v>0</v>
      </c>
      <c r="AT195" s="1">
        <v>1030.74</v>
      </c>
      <c r="AU195" s="1">
        <v>0</v>
      </c>
      <c r="AV195" s="1">
        <v>1030.74</v>
      </c>
      <c r="AW195" s="7">
        <f t="shared" si="47"/>
        <v>0</v>
      </c>
      <c r="AX195" s="7">
        <f t="shared" si="48"/>
        <v>15528.479999999998</v>
      </c>
      <c r="AY195" s="7">
        <f t="shared" si="49"/>
        <v>15528.479999999998</v>
      </c>
      <c r="AZ195" s="7"/>
      <c r="BA195" s="7"/>
      <c r="BB195" s="7"/>
      <c r="BC195" s="102">
        <f t="shared" si="50"/>
        <v>-3439.3899999999976</v>
      </c>
      <c r="BD195" s="3"/>
      <c r="BE195" s="3"/>
      <c r="BF195" s="3">
        <v>29178.88</v>
      </c>
      <c r="BG195" s="128">
        <f t="shared" si="45"/>
        <v>-32618.269999999997</v>
      </c>
      <c r="BH195" s="128">
        <v>6137.89</v>
      </c>
      <c r="BI195" s="3">
        <v>-31491.39</v>
      </c>
      <c r="BJ195" s="3">
        <v>23657.55</v>
      </c>
      <c r="BK195" s="179">
        <v>0</v>
      </c>
      <c r="BL195" s="3"/>
      <c r="BM195" s="3"/>
      <c r="BN195" s="3"/>
      <c r="BO195" s="3">
        <v>0</v>
      </c>
      <c r="BP195" s="3">
        <v>29013.44</v>
      </c>
    </row>
    <row r="196" spans="1:68" ht="15.75">
      <c r="A196" s="3">
        <v>185</v>
      </c>
      <c r="B196" s="32" t="s">
        <v>155</v>
      </c>
      <c r="C196" s="46">
        <v>606.2</v>
      </c>
      <c r="D196" s="46">
        <v>1190.4</v>
      </c>
      <c r="E196" s="3">
        <f t="shared" si="52"/>
        <v>1796.6000000000001</v>
      </c>
      <c r="F196" s="52">
        <v>3.32</v>
      </c>
      <c r="G196" s="52">
        <v>8.11</v>
      </c>
      <c r="H196" s="41">
        <f t="shared" si="43"/>
        <v>11.43</v>
      </c>
      <c r="I196" s="7">
        <f t="shared" si="53"/>
        <v>20535.138000000003</v>
      </c>
      <c r="J196" s="6">
        <f t="shared" si="54"/>
        <v>123210.82800000001</v>
      </c>
      <c r="K196" s="41">
        <v>11.41</v>
      </c>
      <c r="L196" s="7">
        <f t="shared" si="41"/>
        <v>20499.206000000002</v>
      </c>
      <c r="M196" s="6">
        <f t="shared" si="55"/>
        <v>122995.236</v>
      </c>
      <c r="N196" s="40">
        <f t="shared" si="42"/>
        <v>246206.064</v>
      </c>
      <c r="O196" s="33"/>
      <c r="P196" s="5">
        <f t="shared" si="46"/>
        <v>246206.064</v>
      </c>
      <c r="Q196" s="43">
        <f t="shared" si="40"/>
        <v>0</v>
      </c>
      <c r="R196" s="55"/>
      <c r="S196" s="95">
        <f t="shared" si="44"/>
        <v>246206.064</v>
      </c>
      <c r="T196" s="7">
        <f t="shared" si="51"/>
        <v>0</v>
      </c>
      <c r="U196" s="1">
        <v>0</v>
      </c>
      <c r="V196" s="1">
        <v>21027.98</v>
      </c>
      <c r="W196" s="61">
        <v>0</v>
      </c>
      <c r="X196" s="2">
        <v>252335.78</v>
      </c>
      <c r="Y196" s="1">
        <v>0</v>
      </c>
      <c r="Z196" s="119">
        <v>10721.18</v>
      </c>
      <c r="AA196" s="1">
        <v>0</v>
      </c>
      <c r="AB196" s="1">
        <v>25519.02</v>
      </c>
      <c r="AC196" s="1">
        <v>0</v>
      </c>
      <c r="AD196" s="1">
        <v>17019.23</v>
      </c>
      <c r="AE196" s="119">
        <v>0</v>
      </c>
      <c r="AF196" s="1">
        <v>59326.18</v>
      </c>
      <c r="AG196" s="1">
        <v>0</v>
      </c>
      <c r="AH196" s="1">
        <v>8551.82</v>
      </c>
      <c r="AI196" s="1">
        <v>0</v>
      </c>
      <c r="AJ196" s="1">
        <v>8706.76</v>
      </c>
      <c r="AK196" s="1">
        <v>0</v>
      </c>
      <c r="AL196" s="1">
        <v>27710.37</v>
      </c>
      <c r="AM196" s="3">
        <v>0</v>
      </c>
      <c r="AN196" s="3">
        <v>8857.24</v>
      </c>
      <c r="AO196" s="1">
        <v>0</v>
      </c>
      <c r="AP196" s="1">
        <v>25682.88</v>
      </c>
      <c r="AQ196" s="1">
        <v>0</v>
      </c>
      <c r="AR196" s="1">
        <v>19926.02</v>
      </c>
      <c r="AS196" s="1">
        <v>0</v>
      </c>
      <c r="AT196" s="1">
        <v>14358.6</v>
      </c>
      <c r="AU196" s="1">
        <v>0</v>
      </c>
      <c r="AV196" s="1">
        <v>11463.06</v>
      </c>
      <c r="AW196" s="7">
        <f t="shared" si="47"/>
        <v>0</v>
      </c>
      <c r="AX196" s="7">
        <f t="shared" si="48"/>
        <v>237842.36</v>
      </c>
      <c r="AY196" s="7">
        <f t="shared" si="49"/>
        <v>237842.36</v>
      </c>
      <c r="AZ196" s="7"/>
      <c r="BA196" s="7"/>
      <c r="BB196" s="7"/>
      <c r="BC196" s="102">
        <f t="shared" si="50"/>
        <v>8363.704000000027</v>
      </c>
      <c r="BD196" s="3"/>
      <c r="BE196" s="3">
        <v>5867</v>
      </c>
      <c r="BF196" s="3">
        <v>-9784.92</v>
      </c>
      <c r="BG196" s="128">
        <f t="shared" si="45"/>
        <v>24015.624000000025</v>
      </c>
      <c r="BH196" s="128">
        <v>0</v>
      </c>
      <c r="BI196" s="3">
        <v>88287.39</v>
      </c>
      <c r="BJ196" s="3">
        <v>10361.04</v>
      </c>
      <c r="BK196" s="179">
        <v>0</v>
      </c>
      <c r="BL196" s="3"/>
      <c r="BM196" s="3">
        <v>45453.79</v>
      </c>
      <c r="BN196" s="3"/>
      <c r="BO196" s="180">
        <v>3074.65</v>
      </c>
      <c r="BP196" s="3">
        <v>13781.52</v>
      </c>
    </row>
    <row r="197" spans="1:68" ht="15.75">
      <c r="A197" s="3">
        <v>186</v>
      </c>
      <c r="B197" s="32" t="s">
        <v>156</v>
      </c>
      <c r="C197" s="46">
        <v>396.5</v>
      </c>
      <c r="D197" s="46">
        <v>0</v>
      </c>
      <c r="E197" s="3">
        <f t="shared" si="52"/>
        <v>396.5</v>
      </c>
      <c r="F197" s="52">
        <v>3.32</v>
      </c>
      <c r="G197" s="52">
        <v>6.82</v>
      </c>
      <c r="H197" s="41">
        <f t="shared" si="43"/>
        <v>10.14</v>
      </c>
      <c r="I197" s="7">
        <f t="shared" si="53"/>
        <v>4020.51</v>
      </c>
      <c r="J197" s="6">
        <f t="shared" si="54"/>
        <v>24123.06</v>
      </c>
      <c r="K197" s="41">
        <v>8.7</v>
      </c>
      <c r="L197" s="7">
        <f t="shared" si="41"/>
        <v>3449.5499999999997</v>
      </c>
      <c r="M197" s="6">
        <f t="shared" si="55"/>
        <v>20697.3</v>
      </c>
      <c r="N197" s="40">
        <f t="shared" si="42"/>
        <v>44820.36</v>
      </c>
      <c r="O197" s="33">
        <v>0</v>
      </c>
      <c r="P197" s="5">
        <f t="shared" si="46"/>
        <v>44820.36</v>
      </c>
      <c r="Q197" s="43">
        <f t="shared" si="40"/>
        <v>0</v>
      </c>
      <c r="R197" s="55" t="s">
        <v>374</v>
      </c>
      <c r="S197" s="95">
        <f t="shared" si="44"/>
        <v>44820.36</v>
      </c>
      <c r="T197" s="7">
        <f t="shared" si="51"/>
        <v>0</v>
      </c>
      <c r="U197" s="1">
        <v>0</v>
      </c>
      <c r="V197" s="1">
        <v>4117</v>
      </c>
      <c r="W197" s="61">
        <v>0</v>
      </c>
      <c r="X197" s="2">
        <v>49404.03</v>
      </c>
      <c r="Y197" s="1">
        <v>0</v>
      </c>
      <c r="Z197" s="1">
        <v>1050.92</v>
      </c>
      <c r="AA197" s="1">
        <v>0</v>
      </c>
      <c r="AB197" s="1">
        <v>836.62</v>
      </c>
      <c r="AC197" s="1">
        <v>0</v>
      </c>
      <c r="AD197" s="1">
        <v>4156.69</v>
      </c>
      <c r="AE197" s="1">
        <v>0</v>
      </c>
      <c r="AF197" s="1">
        <v>3005.56</v>
      </c>
      <c r="AG197" s="1">
        <v>0</v>
      </c>
      <c r="AH197" s="1">
        <v>2614.05</v>
      </c>
      <c r="AI197" s="1">
        <v>0</v>
      </c>
      <c r="AJ197" s="1">
        <v>836.62</v>
      </c>
      <c r="AK197" s="1">
        <v>0</v>
      </c>
      <c r="AL197" s="1">
        <v>11376.27</v>
      </c>
      <c r="AM197" s="3">
        <v>0</v>
      </c>
      <c r="AN197" s="3">
        <v>3126.16</v>
      </c>
      <c r="AO197" s="1">
        <v>0</v>
      </c>
      <c r="AP197" s="1">
        <v>1686.36</v>
      </c>
      <c r="AQ197" s="1">
        <v>0</v>
      </c>
      <c r="AR197" s="1">
        <v>3458.48</v>
      </c>
      <c r="AS197" s="1">
        <v>0</v>
      </c>
      <c r="AT197" s="1">
        <v>23636.88</v>
      </c>
      <c r="AU197" s="1">
        <v>0</v>
      </c>
      <c r="AV197" s="1">
        <v>1376.27</v>
      </c>
      <c r="AW197" s="7">
        <f t="shared" si="47"/>
        <v>0</v>
      </c>
      <c r="AX197" s="7">
        <f t="shared" si="48"/>
        <v>57160.88</v>
      </c>
      <c r="AY197" s="7">
        <f t="shared" si="49"/>
        <v>57160.88</v>
      </c>
      <c r="AZ197" s="7"/>
      <c r="BA197" s="7"/>
      <c r="BB197" s="7"/>
      <c r="BC197" s="102">
        <f t="shared" si="50"/>
        <v>-12340.519999999997</v>
      </c>
      <c r="BD197" s="3"/>
      <c r="BE197" s="3"/>
      <c r="BF197" s="3">
        <v>7402.32</v>
      </c>
      <c r="BG197" s="128">
        <f t="shared" si="45"/>
        <v>-19742.839999999997</v>
      </c>
      <c r="BH197" s="128">
        <v>0</v>
      </c>
      <c r="BI197" s="3">
        <v>5021.8</v>
      </c>
      <c r="BJ197" s="3">
        <v>105068.85</v>
      </c>
      <c r="BK197" s="179">
        <v>0</v>
      </c>
      <c r="BL197" s="3"/>
      <c r="BM197" s="3"/>
      <c r="BN197" s="3"/>
      <c r="BO197" s="3">
        <v>174.89</v>
      </c>
      <c r="BP197" s="3">
        <v>108265.55</v>
      </c>
    </row>
    <row r="198" spans="1:68" ht="15.75">
      <c r="A198" s="3">
        <v>187</v>
      </c>
      <c r="B198" s="32" t="s">
        <v>157</v>
      </c>
      <c r="C198" s="46">
        <v>1170.9</v>
      </c>
      <c r="D198" s="46">
        <v>183.1</v>
      </c>
      <c r="E198" s="3">
        <f t="shared" si="52"/>
        <v>1354</v>
      </c>
      <c r="F198" s="52">
        <v>3.32</v>
      </c>
      <c r="G198" s="52">
        <v>7.98</v>
      </c>
      <c r="H198" s="41">
        <f t="shared" si="43"/>
        <v>11.3</v>
      </c>
      <c r="I198" s="7">
        <f t="shared" si="53"/>
        <v>15300.2</v>
      </c>
      <c r="J198" s="6">
        <f t="shared" si="54"/>
        <v>91801.20000000001</v>
      </c>
      <c r="K198" s="41">
        <v>11.11</v>
      </c>
      <c r="L198" s="7">
        <f t="shared" si="41"/>
        <v>15042.939999999999</v>
      </c>
      <c r="M198" s="6">
        <f t="shared" si="55"/>
        <v>90257.63999999998</v>
      </c>
      <c r="N198" s="40">
        <f t="shared" si="42"/>
        <v>182058.84</v>
      </c>
      <c r="O198" s="33">
        <v>-106953.4</v>
      </c>
      <c r="P198" s="5">
        <f t="shared" si="46"/>
        <v>75105.44</v>
      </c>
      <c r="Q198" s="43">
        <f t="shared" si="40"/>
        <v>-0.5874661180967647</v>
      </c>
      <c r="R198" s="55" t="s">
        <v>374</v>
      </c>
      <c r="S198" s="95">
        <f t="shared" si="44"/>
        <v>75105.44</v>
      </c>
      <c r="T198" s="7">
        <f t="shared" si="51"/>
        <v>0</v>
      </c>
      <c r="U198" s="1">
        <v>0</v>
      </c>
      <c r="V198" s="1">
        <v>6754.62</v>
      </c>
      <c r="W198" s="61">
        <v>0</v>
      </c>
      <c r="X198" s="2">
        <v>81055.46</v>
      </c>
      <c r="Y198" s="1">
        <v>0</v>
      </c>
      <c r="Z198" s="1">
        <v>4044.11</v>
      </c>
      <c r="AA198" s="1">
        <v>0</v>
      </c>
      <c r="AB198" s="1">
        <v>22819.65</v>
      </c>
      <c r="AC198" s="1">
        <v>0</v>
      </c>
      <c r="AD198" s="1">
        <v>10740.31</v>
      </c>
      <c r="AE198" s="1">
        <v>0</v>
      </c>
      <c r="AF198" s="1">
        <v>3011.88</v>
      </c>
      <c r="AG198" s="1">
        <v>0</v>
      </c>
      <c r="AH198" s="1">
        <v>2856.94</v>
      </c>
      <c r="AI198" s="1">
        <v>0</v>
      </c>
      <c r="AJ198" s="1">
        <v>2856.94</v>
      </c>
      <c r="AK198" s="1">
        <v>0</v>
      </c>
      <c r="AL198" s="1">
        <v>2992.34</v>
      </c>
      <c r="AM198" s="3">
        <v>0</v>
      </c>
      <c r="AN198" s="3">
        <v>3135.86</v>
      </c>
      <c r="AO198" s="1">
        <v>0</v>
      </c>
      <c r="AP198" s="1">
        <v>4144.16</v>
      </c>
      <c r="AQ198" s="1">
        <v>0</v>
      </c>
      <c r="AR198" s="1">
        <v>4030.22</v>
      </c>
      <c r="AS198" s="1">
        <v>0</v>
      </c>
      <c r="AT198" s="1">
        <v>41272.46</v>
      </c>
      <c r="AU198" s="1">
        <v>0</v>
      </c>
      <c r="AV198" s="1">
        <v>4904.36</v>
      </c>
      <c r="AW198" s="7">
        <f t="shared" si="47"/>
        <v>0</v>
      </c>
      <c r="AX198" s="7">
        <f t="shared" si="48"/>
        <v>106809.23</v>
      </c>
      <c r="AY198" s="7">
        <f t="shared" si="49"/>
        <v>106809.23</v>
      </c>
      <c r="AZ198" s="7"/>
      <c r="BA198" s="7"/>
      <c r="BB198" s="7"/>
      <c r="BC198" s="102">
        <f t="shared" si="50"/>
        <v>-31703.789999999994</v>
      </c>
      <c r="BD198" s="3"/>
      <c r="BE198" s="3"/>
      <c r="BF198" s="3">
        <v>11872.06</v>
      </c>
      <c r="BG198" s="128">
        <f t="shared" si="45"/>
        <v>-43575.84999999999</v>
      </c>
      <c r="BH198" s="128">
        <v>0</v>
      </c>
      <c r="BI198" s="3">
        <v>-106953.4</v>
      </c>
      <c r="BJ198" s="3">
        <v>90505.84</v>
      </c>
      <c r="BK198" s="179">
        <v>0</v>
      </c>
      <c r="BL198" s="3"/>
      <c r="BM198" s="3"/>
      <c r="BN198" s="3"/>
      <c r="BO198" s="3">
        <v>0</v>
      </c>
      <c r="BP198" s="3">
        <v>73098</v>
      </c>
    </row>
    <row r="199" spans="1:68" ht="15.75">
      <c r="A199" s="3">
        <v>188</v>
      </c>
      <c r="B199" s="32" t="s">
        <v>158</v>
      </c>
      <c r="C199" s="46">
        <v>418.2</v>
      </c>
      <c r="D199" s="46">
        <v>55.9</v>
      </c>
      <c r="E199" s="3">
        <f t="shared" si="52"/>
        <v>474.09999999999997</v>
      </c>
      <c r="F199" s="52">
        <v>3.32</v>
      </c>
      <c r="G199" s="52">
        <v>7.98</v>
      </c>
      <c r="H199" s="41">
        <f t="shared" si="43"/>
        <v>11.3</v>
      </c>
      <c r="I199" s="7">
        <f t="shared" si="53"/>
        <v>5357.33</v>
      </c>
      <c r="J199" s="6">
        <f t="shared" si="54"/>
        <v>32143.98</v>
      </c>
      <c r="K199" s="41">
        <v>11.16</v>
      </c>
      <c r="L199" s="7">
        <f t="shared" si="41"/>
        <v>5290.956</v>
      </c>
      <c r="M199" s="6">
        <f t="shared" si="55"/>
        <v>31745.736</v>
      </c>
      <c r="N199" s="40">
        <f t="shared" si="42"/>
        <v>63889.716</v>
      </c>
      <c r="O199" s="33"/>
      <c r="P199" s="5">
        <f t="shared" si="46"/>
        <v>63889.716</v>
      </c>
      <c r="Q199" s="43">
        <f t="shared" si="40"/>
        <v>0</v>
      </c>
      <c r="R199" s="55"/>
      <c r="S199" s="95">
        <f t="shared" si="44"/>
        <v>63889.716</v>
      </c>
      <c r="T199" s="7">
        <f t="shared" si="51"/>
        <v>0</v>
      </c>
      <c r="U199" s="1">
        <v>0</v>
      </c>
      <c r="V199" s="1">
        <v>5485.91</v>
      </c>
      <c r="W199" s="61">
        <v>0</v>
      </c>
      <c r="X199" s="2">
        <v>65830.87</v>
      </c>
      <c r="Y199" s="1">
        <v>0</v>
      </c>
      <c r="Z199" s="119">
        <v>2256.72</v>
      </c>
      <c r="AA199" s="1">
        <v>0</v>
      </c>
      <c r="AB199" s="1">
        <v>5929.28</v>
      </c>
      <c r="AC199" s="1">
        <v>0</v>
      </c>
      <c r="AD199" s="1">
        <v>2256.72</v>
      </c>
      <c r="AE199" s="119">
        <v>0</v>
      </c>
      <c r="AF199" s="1">
        <v>2256.72</v>
      </c>
      <c r="AG199" s="1">
        <v>0</v>
      </c>
      <c r="AH199" s="1">
        <v>2256.72</v>
      </c>
      <c r="AI199" s="1">
        <v>0</v>
      </c>
      <c r="AJ199" s="1">
        <v>3313.27</v>
      </c>
      <c r="AK199" s="1">
        <v>0</v>
      </c>
      <c r="AL199" s="1">
        <v>3518.02</v>
      </c>
      <c r="AM199" s="3">
        <v>0</v>
      </c>
      <c r="AN199" s="3">
        <v>2337.31</v>
      </c>
      <c r="AO199" s="1">
        <v>0</v>
      </c>
      <c r="AP199" s="1">
        <v>2337.31</v>
      </c>
      <c r="AQ199" s="1">
        <v>0</v>
      </c>
      <c r="AR199" s="1">
        <v>14453.94</v>
      </c>
      <c r="AS199" s="1">
        <v>0</v>
      </c>
      <c r="AT199" s="1">
        <v>2822.35</v>
      </c>
      <c r="AU199" s="1">
        <v>0</v>
      </c>
      <c r="AV199" s="1">
        <v>2337.31</v>
      </c>
      <c r="AW199" s="7">
        <f t="shared" si="47"/>
        <v>0</v>
      </c>
      <c r="AX199" s="7">
        <f t="shared" si="48"/>
        <v>46075.67</v>
      </c>
      <c r="AY199" s="7">
        <f t="shared" si="49"/>
        <v>46075.67</v>
      </c>
      <c r="AZ199" s="7"/>
      <c r="BA199" s="7"/>
      <c r="BB199" s="7"/>
      <c r="BC199" s="102">
        <f t="shared" si="50"/>
        <v>17814.046000000002</v>
      </c>
      <c r="BD199" s="3"/>
      <c r="BE199" s="3"/>
      <c r="BF199" s="3">
        <v>35921.56</v>
      </c>
      <c r="BG199" s="128">
        <f t="shared" si="45"/>
        <v>-18107.513999999996</v>
      </c>
      <c r="BH199" s="128">
        <v>0</v>
      </c>
      <c r="BI199" s="3">
        <v>38951.24</v>
      </c>
      <c r="BJ199" s="3">
        <v>39990.9</v>
      </c>
      <c r="BK199" s="179">
        <v>0</v>
      </c>
      <c r="BL199" s="3"/>
      <c r="BM199" s="3"/>
      <c r="BN199" s="3"/>
      <c r="BO199" s="180">
        <v>1356.49</v>
      </c>
      <c r="BP199" s="3">
        <v>58514.33</v>
      </c>
    </row>
    <row r="200" spans="1:68" ht="15.75">
      <c r="A200" s="3">
        <v>189</v>
      </c>
      <c r="B200" s="12" t="s">
        <v>307</v>
      </c>
      <c r="C200" s="46">
        <v>471.3</v>
      </c>
      <c r="D200" s="46">
        <v>0</v>
      </c>
      <c r="E200" s="3">
        <f t="shared" si="52"/>
        <v>471.3</v>
      </c>
      <c r="F200" s="52">
        <v>3.32</v>
      </c>
      <c r="G200" s="52">
        <v>2.82</v>
      </c>
      <c r="H200" s="147">
        <f t="shared" si="43"/>
        <v>6.14</v>
      </c>
      <c r="I200" s="7">
        <f t="shared" si="53"/>
        <v>2893.7819999999997</v>
      </c>
      <c r="J200" s="6">
        <f t="shared" si="54"/>
        <v>17362.692</v>
      </c>
      <c r="K200" s="147">
        <v>7.21</v>
      </c>
      <c r="L200" s="7">
        <f t="shared" si="41"/>
        <v>3398.073</v>
      </c>
      <c r="M200" s="6">
        <f t="shared" si="55"/>
        <v>20388.438</v>
      </c>
      <c r="N200" s="40">
        <f t="shared" si="42"/>
        <v>37751.13</v>
      </c>
      <c r="O200" s="35"/>
      <c r="P200" s="5">
        <f t="shared" si="46"/>
        <v>37751.13</v>
      </c>
      <c r="Q200" s="43">
        <f aca="true" t="shared" si="56" ref="Q200:Q208">O200/N200</f>
        <v>0</v>
      </c>
      <c r="R200" s="55" t="s">
        <v>378</v>
      </c>
      <c r="S200" s="95">
        <f t="shared" si="44"/>
        <v>37751.13</v>
      </c>
      <c r="T200" s="7">
        <f t="shared" si="51"/>
        <v>0</v>
      </c>
      <c r="U200" s="1">
        <v>0</v>
      </c>
      <c r="V200" s="1">
        <v>2963.23</v>
      </c>
      <c r="W200" s="61">
        <v>0</v>
      </c>
      <c r="X200" s="2">
        <v>35558.79</v>
      </c>
      <c r="Y200" s="1">
        <v>0</v>
      </c>
      <c r="Z200" s="1">
        <v>5836.22</v>
      </c>
      <c r="AA200" s="1">
        <v>0</v>
      </c>
      <c r="AB200" s="1">
        <v>-4953.53</v>
      </c>
      <c r="AC200" s="1">
        <v>0</v>
      </c>
      <c r="AD200" s="1">
        <v>994.44</v>
      </c>
      <c r="AE200" s="1">
        <v>0</v>
      </c>
      <c r="AF200" s="1">
        <v>994.44</v>
      </c>
      <c r="AG200" s="1">
        <v>0</v>
      </c>
      <c r="AH200" s="1">
        <v>994.44</v>
      </c>
      <c r="AI200" s="1">
        <v>0</v>
      </c>
      <c r="AJ200" s="1">
        <v>43655.9</v>
      </c>
      <c r="AK200" s="1">
        <v>0</v>
      </c>
      <c r="AL200" s="1">
        <v>1041.57</v>
      </c>
      <c r="AM200" s="3">
        <v>0</v>
      </c>
      <c r="AN200" s="3">
        <v>2404.23</v>
      </c>
      <c r="AO200" s="1">
        <v>0</v>
      </c>
      <c r="AP200" s="1">
        <v>2127.43</v>
      </c>
      <c r="AQ200" s="1">
        <v>0</v>
      </c>
      <c r="AR200" s="1">
        <v>37546.24</v>
      </c>
      <c r="AS200" s="1">
        <v>0</v>
      </c>
      <c r="AT200" s="1">
        <v>1644.48</v>
      </c>
      <c r="AU200" s="1">
        <v>0</v>
      </c>
      <c r="AV200" s="1">
        <v>1041.57</v>
      </c>
      <c r="AW200" s="7">
        <f t="shared" si="47"/>
        <v>0</v>
      </c>
      <c r="AX200" s="7">
        <f t="shared" si="48"/>
        <v>93327.43000000001</v>
      </c>
      <c r="AY200" s="7">
        <f t="shared" si="49"/>
        <v>93327.43000000001</v>
      </c>
      <c r="AZ200" s="7"/>
      <c r="BA200" s="7"/>
      <c r="BB200" s="7"/>
      <c r="BC200" s="102">
        <f t="shared" si="50"/>
        <v>-55576.30000000001</v>
      </c>
      <c r="BD200" s="3"/>
      <c r="BE200" s="3"/>
      <c r="BF200" s="3">
        <v>16520.89</v>
      </c>
      <c r="BG200" s="128">
        <f t="shared" si="45"/>
        <v>-72097.19</v>
      </c>
      <c r="BH200" s="128">
        <v>0</v>
      </c>
      <c r="BI200" s="3">
        <v>14221.45</v>
      </c>
      <c r="BJ200" s="3">
        <v>95676.01</v>
      </c>
      <c r="BK200" s="179">
        <v>0</v>
      </c>
      <c r="BL200" s="3"/>
      <c r="BM200" s="3"/>
      <c r="BN200" s="3"/>
      <c r="BO200" s="3">
        <v>495.27</v>
      </c>
      <c r="BP200" s="3">
        <v>115288.51</v>
      </c>
    </row>
    <row r="201" spans="1:68" ht="15.75">
      <c r="A201" s="3">
        <v>190</v>
      </c>
      <c r="B201" s="12" t="s">
        <v>308</v>
      </c>
      <c r="C201" s="46">
        <v>508</v>
      </c>
      <c r="D201" s="46">
        <v>0</v>
      </c>
      <c r="E201" s="3">
        <f t="shared" si="52"/>
        <v>508</v>
      </c>
      <c r="F201" s="52">
        <v>3.32</v>
      </c>
      <c r="G201" s="52">
        <v>2.82</v>
      </c>
      <c r="H201" s="147">
        <f t="shared" si="43"/>
        <v>6.14</v>
      </c>
      <c r="I201" s="7">
        <f t="shared" si="53"/>
        <v>3119.12</v>
      </c>
      <c r="J201" s="6">
        <f t="shared" si="54"/>
        <v>18714.72</v>
      </c>
      <c r="K201" s="147">
        <v>7.21</v>
      </c>
      <c r="L201" s="7">
        <f t="shared" si="41"/>
        <v>3662.68</v>
      </c>
      <c r="M201" s="6">
        <f t="shared" si="55"/>
        <v>21976.079999999998</v>
      </c>
      <c r="N201" s="40">
        <f t="shared" si="42"/>
        <v>40690.8</v>
      </c>
      <c r="O201" s="35">
        <v>-1432.48</v>
      </c>
      <c r="P201" s="5">
        <f t="shared" si="46"/>
        <v>39258.32</v>
      </c>
      <c r="Q201" s="43">
        <f t="shared" si="56"/>
        <v>-0.03520402646298426</v>
      </c>
      <c r="R201" s="55" t="s">
        <v>378</v>
      </c>
      <c r="S201" s="95">
        <f t="shared" si="44"/>
        <v>39258.32</v>
      </c>
      <c r="T201" s="7">
        <f t="shared" si="51"/>
        <v>0</v>
      </c>
      <c r="U201" s="1">
        <v>0</v>
      </c>
      <c r="V201" s="1">
        <v>3074.61</v>
      </c>
      <c r="W201" s="61">
        <v>0</v>
      </c>
      <c r="X201" s="2">
        <v>36895.27</v>
      </c>
      <c r="Y201" s="1">
        <v>0</v>
      </c>
      <c r="Z201" s="1">
        <v>1071.88</v>
      </c>
      <c r="AA201" s="1">
        <v>0</v>
      </c>
      <c r="AB201" s="1">
        <v>1071.88</v>
      </c>
      <c r="AC201" s="1">
        <v>0</v>
      </c>
      <c r="AD201" s="1">
        <v>1071.88</v>
      </c>
      <c r="AE201" s="1">
        <v>0</v>
      </c>
      <c r="AF201" s="1">
        <v>1071.88</v>
      </c>
      <c r="AG201" s="1">
        <v>0</v>
      </c>
      <c r="AH201" s="1">
        <v>1071.88</v>
      </c>
      <c r="AI201" s="1">
        <v>0</v>
      </c>
      <c r="AJ201" s="1">
        <v>1071.88</v>
      </c>
      <c r="AK201" s="1">
        <v>0</v>
      </c>
      <c r="AL201" s="1">
        <v>8152.73</v>
      </c>
      <c r="AM201" s="3">
        <v>0</v>
      </c>
      <c r="AN201" s="3">
        <v>2214.33</v>
      </c>
      <c r="AO201" s="1">
        <v>0</v>
      </c>
      <c r="AP201" s="1">
        <v>2157.74</v>
      </c>
      <c r="AQ201" s="1">
        <v>0</v>
      </c>
      <c r="AR201" s="1">
        <v>19361.84</v>
      </c>
      <c r="AS201" s="1">
        <v>0</v>
      </c>
      <c r="AT201" s="1">
        <v>1904.94</v>
      </c>
      <c r="AU201" s="1">
        <v>0</v>
      </c>
      <c r="AV201" s="1">
        <v>1071.88</v>
      </c>
      <c r="AW201" s="7">
        <f t="shared" si="47"/>
        <v>0</v>
      </c>
      <c r="AX201" s="7">
        <f t="shared" si="48"/>
        <v>41294.74</v>
      </c>
      <c r="AY201" s="7">
        <f t="shared" si="49"/>
        <v>41294.74</v>
      </c>
      <c r="AZ201" s="7"/>
      <c r="BA201" s="7"/>
      <c r="BB201" s="7"/>
      <c r="BC201" s="102">
        <f t="shared" si="50"/>
        <v>-2036.4199999999983</v>
      </c>
      <c r="BD201" s="3"/>
      <c r="BE201" s="3"/>
      <c r="BF201" s="3">
        <v>-5733.51</v>
      </c>
      <c r="BG201" s="128">
        <f t="shared" si="45"/>
        <v>3697.090000000002</v>
      </c>
      <c r="BH201" s="128">
        <v>0</v>
      </c>
      <c r="BI201" s="3">
        <v>-1432.48</v>
      </c>
      <c r="BJ201" s="3">
        <v>121443.99</v>
      </c>
      <c r="BK201" s="179">
        <v>0</v>
      </c>
      <c r="BL201" s="3"/>
      <c r="BM201" s="3"/>
      <c r="BN201" s="3"/>
      <c r="BO201" s="3">
        <v>0</v>
      </c>
      <c r="BP201" s="3">
        <v>151228.39</v>
      </c>
    </row>
    <row r="202" spans="1:68" ht="15.75">
      <c r="A202" s="3">
        <v>191</v>
      </c>
      <c r="B202" s="32" t="s">
        <v>159</v>
      </c>
      <c r="C202" s="46">
        <v>600.6</v>
      </c>
      <c r="D202" s="46">
        <v>0</v>
      </c>
      <c r="E202" s="3">
        <f t="shared" si="52"/>
        <v>600.6</v>
      </c>
      <c r="F202" s="52">
        <v>3.32</v>
      </c>
      <c r="G202" s="52">
        <v>7.98</v>
      </c>
      <c r="H202" s="41">
        <f t="shared" si="43"/>
        <v>11.3</v>
      </c>
      <c r="I202" s="7">
        <f t="shared" si="53"/>
        <v>6786.780000000001</v>
      </c>
      <c r="J202" s="6">
        <f t="shared" si="54"/>
        <v>40720.68000000001</v>
      </c>
      <c r="K202" s="41">
        <v>11.16</v>
      </c>
      <c r="L202" s="7">
        <f t="shared" si="41"/>
        <v>6702.696</v>
      </c>
      <c r="M202" s="6">
        <f t="shared" si="55"/>
        <v>40216.176</v>
      </c>
      <c r="N202" s="40">
        <f t="shared" si="42"/>
        <v>80936.856</v>
      </c>
      <c r="O202" s="33">
        <v>-19276.63</v>
      </c>
      <c r="P202" s="5">
        <f t="shared" si="46"/>
        <v>61660.225999999995</v>
      </c>
      <c r="Q202" s="43">
        <f t="shared" si="56"/>
        <v>-0.2381687521936854</v>
      </c>
      <c r="R202" s="57" t="s">
        <v>374</v>
      </c>
      <c r="S202" s="95">
        <f t="shared" si="44"/>
        <v>61660.225999999995</v>
      </c>
      <c r="T202" s="7">
        <f t="shared" si="51"/>
        <v>0</v>
      </c>
      <c r="U202" s="1">
        <v>0</v>
      </c>
      <c r="V202" s="1">
        <v>5343.28</v>
      </c>
      <c r="W202" s="61">
        <v>0</v>
      </c>
      <c r="X202" s="2">
        <v>64119.32</v>
      </c>
      <c r="Y202" s="1">
        <v>0</v>
      </c>
      <c r="Z202" s="1">
        <v>1519.79</v>
      </c>
      <c r="AA202" s="1">
        <v>0</v>
      </c>
      <c r="AB202" s="1">
        <v>27210.24</v>
      </c>
      <c r="AC202" s="1">
        <v>0</v>
      </c>
      <c r="AD202" s="1">
        <v>1552.81</v>
      </c>
      <c r="AE202" s="1">
        <v>0</v>
      </c>
      <c r="AF202" s="1">
        <v>2000.41</v>
      </c>
      <c r="AG202" s="1">
        <v>0</v>
      </c>
      <c r="AH202" s="1">
        <v>2345.05</v>
      </c>
      <c r="AI202" s="1">
        <v>0</v>
      </c>
      <c r="AJ202" s="1">
        <v>2023.73</v>
      </c>
      <c r="AK202" s="1">
        <v>0</v>
      </c>
      <c r="AL202" s="1">
        <v>4093.58</v>
      </c>
      <c r="AM202" s="3">
        <v>0</v>
      </c>
      <c r="AN202" s="3">
        <v>1327.33</v>
      </c>
      <c r="AO202" s="1">
        <v>0</v>
      </c>
      <c r="AP202" s="1">
        <v>1327.33</v>
      </c>
      <c r="AQ202" s="1">
        <v>0</v>
      </c>
      <c r="AR202" s="1">
        <v>7982.71</v>
      </c>
      <c r="AS202" s="1">
        <v>0</v>
      </c>
      <c r="AT202" s="1">
        <v>4012.21</v>
      </c>
      <c r="AU202" s="1">
        <v>0</v>
      </c>
      <c r="AV202" s="1">
        <v>4923.1</v>
      </c>
      <c r="AW202" s="7">
        <f t="shared" si="47"/>
        <v>0</v>
      </c>
      <c r="AX202" s="7">
        <f t="shared" si="48"/>
        <v>60318.29000000001</v>
      </c>
      <c r="AY202" s="7">
        <f t="shared" si="49"/>
        <v>60318.29000000001</v>
      </c>
      <c r="AZ202" s="7"/>
      <c r="BA202" s="7"/>
      <c r="BB202" s="7"/>
      <c r="BC202" s="102">
        <f t="shared" si="50"/>
        <v>1341.935999999987</v>
      </c>
      <c r="BD202" s="3"/>
      <c r="BE202" s="3"/>
      <c r="BF202" s="3">
        <v>42414.87</v>
      </c>
      <c r="BG202" s="128">
        <f t="shared" si="45"/>
        <v>-41072.934000000016</v>
      </c>
      <c r="BH202" s="128">
        <v>0</v>
      </c>
      <c r="BI202" s="3">
        <v>-19276.63</v>
      </c>
      <c r="BJ202" s="3">
        <v>44358.73</v>
      </c>
      <c r="BK202" s="179">
        <v>0</v>
      </c>
      <c r="BL202" s="3"/>
      <c r="BM202" s="3"/>
      <c r="BN202" s="3"/>
      <c r="BO202" s="3">
        <v>0</v>
      </c>
      <c r="BP202" s="3">
        <v>62105.92</v>
      </c>
    </row>
    <row r="203" spans="1:68" ht="15.75">
      <c r="A203" s="3">
        <v>192</v>
      </c>
      <c r="B203" s="12" t="s">
        <v>309</v>
      </c>
      <c r="C203" s="46">
        <v>470.4</v>
      </c>
      <c r="D203" s="46">
        <v>0</v>
      </c>
      <c r="E203" s="3">
        <f t="shared" si="52"/>
        <v>470.4</v>
      </c>
      <c r="F203" s="52">
        <v>3.32</v>
      </c>
      <c r="G203" s="52">
        <v>2.82</v>
      </c>
      <c r="H203" s="147">
        <f t="shared" si="43"/>
        <v>6.14</v>
      </c>
      <c r="I203" s="7">
        <f t="shared" si="53"/>
        <v>2888.256</v>
      </c>
      <c r="J203" s="6">
        <f t="shared" si="54"/>
        <v>17329.536</v>
      </c>
      <c r="K203" s="147">
        <v>7.21</v>
      </c>
      <c r="L203" s="7">
        <f t="shared" si="41"/>
        <v>3391.584</v>
      </c>
      <c r="M203" s="6">
        <f t="shared" si="55"/>
        <v>20349.504</v>
      </c>
      <c r="N203" s="40">
        <f t="shared" si="42"/>
        <v>37679.04</v>
      </c>
      <c r="O203" s="35"/>
      <c r="P203" s="5">
        <f t="shared" si="46"/>
        <v>37679.04</v>
      </c>
      <c r="Q203" s="43">
        <f t="shared" si="56"/>
        <v>0</v>
      </c>
      <c r="R203" s="55" t="s">
        <v>378</v>
      </c>
      <c r="S203" s="95">
        <f t="shared" si="44"/>
        <v>37679.04</v>
      </c>
      <c r="T203" s="7">
        <f t="shared" si="51"/>
        <v>0</v>
      </c>
      <c r="U203" s="1">
        <v>0</v>
      </c>
      <c r="V203" s="1">
        <v>2957.57</v>
      </c>
      <c r="W203" s="61">
        <v>0</v>
      </c>
      <c r="X203" s="2">
        <v>35490.89</v>
      </c>
      <c r="Y203" s="1">
        <v>0</v>
      </c>
      <c r="Z203" s="119">
        <v>992.54</v>
      </c>
      <c r="AA203" s="1">
        <v>0</v>
      </c>
      <c r="AB203" s="1">
        <v>992.54</v>
      </c>
      <c r="AC203" s="1">
        <v>0</v>
      </c>
      <c r="AD203" s="1">
        <v>992.54</v>
      </c>
      <c r="AE203" s="119">
        <v>0</v>
      </c>
      <c r="AF203" s="1">
        <v>992.54</v>
      </c>
      <c r="AG203" s="1">
        <v>0</v>
      </c>
      <c r="AH203" s="1">
        <v>992.54</v>
      </c>
      <c r="AI203" s="1">
        <v>0</v>
      </c>
      <c r="AJ203" s="1">
        <v>992.54</v>
      </c>
      <c r="AK203" s="1">
        <v>0</v>
      </c>
      <c r="AL203" s="1">
        <v>1039.58</v>
      </c>
      <c r="AM203" s="3">
        <v>0</v>
      </c>
      <c r="AN203" s="3">
        <v>1039.58</v>
      </c>
      <c r="AO203" s="1">
        <v>0</v>
      </c>
      <c r="AP203" s="1">
        <v>26312.6</v>
      </c>
      <c r="AQ203" s="1">
        <v>0</v>
      </c>
      <c r="AR203" s="1">
        <v>7321.97</v>
      </c>
      <c r="AS203" s="1">
        <v>0</v>
      </c>
      <c r="AT203" s="1">
        <v>3208.36</v>
      </c>
      <c r="AU203" s="1">
        <v>0</v>
      </c>
      <c r="AV203" s="1">
        <v>4576.6</v>
      </c>
      <c r="AW203" s="7">
        <f t="shared" si="47"/>
        <v>0</v>
      </c>
      <c r="AX203" s="7">
        <f t="shared" si="48"/>
        <v>49453.93</v>
      </c>
      <c r="AY203" s="7">
        <f t="shared" si="49"/>
        <v>49453.93</v>
      </c>
      <c r="AZ203" s="7"/>
      <c r="BA203" s="7"/>
      <c r="BB203" s="7"/>
      <c r="BC203" s="102">
        <f t="shared" si="50"/>
        <v>-11774.89</v>
      </c>
      <c r="BD203" s="3"/>
      <c r="BE203" s="3"/>
      <c r="BF203" s="3">
        <v>5947.77</v>
      </c>
      <c r="BG203" s="128">
        <f t="shared" si="45"/>
        <v>-17722.66</v>
      </c>
      <c r="BH203" s="128">
        <v>0</v>
      </c>
      <c r="BI203" s="3">
        <v>42262.49</v>
      </c>
      <c r="BJ203" s="3">
        <v>86018.97</v>
      </c>
      <c r="BK203" s="179">
        <v>0</v>
      </c>
      <c r="BL203" s="3"/>
      <c r="BM203" s="3"/>
      <c r="BN203" s="3"/>
      <c r="BO203" s="180">
        <v>1471.81</v>
      </c>
      <c r="BP203" s="3">
        <v>89237.98</v>
      </c>
    </row>
    <row r="204" spans="1:68" ht="15.75">
      <c r="A204" s="3">
        <v>193</v>
      </c>
      <c r="B204" s="32" t="s">
        <v>160</v>
      </c>
      <c r="C204" s="46">
        <v>470.9</v>
      </c>
      <c r="D204" s="46">
        <v>0</v>
      </c>
      <c r="E204" s="3">
        <f t="shared" si="52"/>
        <v>470.9</v>
      </c>
      <c r="F204" s="52">
        <v>3.32</v>
      </c>
      <c r="G204" s="52">
        <v>3.76</v>
      </c>
      <c r="H204" s="41">
        <f t="shared" si="43"/>
        <v>7.08</v>
      </c>
      <c r="I204" s="7">
        <f t="shared" si="53"/>
        <v>3333.9719999999998</v>
      </c>
      <c r="J204" s="6">
        <f t="shared" si="54"/>
        <v>20003.832</v>
      </c>
      <c r="K204" s="41">
        <v>7.87</v>
      </c>
      <c r="L204" s="7">
        <f aca="true" t="shared" si="57" ref="L204:L268">E204*K204</f>
        <v>3705.9829999999997</v>
      </c>
      <c r="M204" s="6">
        <f t="shared" si="55"/>
        <v>22235.897999999997</v>
      </c>
      <c r="N204" s="40">
        <f aca="true" t="shared" si="58" ref="N204:N268">J204+M204</f>
        <v>42239.729999999996</v>
      </c>
      <c r="O204" s="33">
        <v>-13153.17</v>
      </c>
      <c r="P204" s="5">
        <f t="shared" si="46"/>
        <v>29086.559999999998</v>
      </c>
      <c r="Q204" s="43">
        <f t="shared" si="56"/>
        <v>-0.31139332566756467</v>
      </c>
      <c r="R204" s="55" t="s">
        <v>378</v>
      </c>
      <c r="S204" s="95">
        <f t="shared" si="44"/>
        <v>29086.559999999998</v>
      </c>
      <c r="T204" s="7">
        <f t="shared" si="51"/>
        <v>0</v>
      </c>
      <c r="U204" s="1">
        <v>0</v>
      </c>
      <c r="V204" s="1">
        <v>2317.89</v>
      </c>
      <c r="W204" s="61">
        <v>0</v>
      </c>
      <c r="X204" s="2">
        <v>27814.68</v>
      </c>
      <c r="Y204" s="1">
        <v>0</v>
      </c>
      <c r="Z204" s="1">
        <v>993.6</v>
      </c>
      <c r="AA204" s="1">
        <v>0</v>
      </c>
      <c r="AB204" s="1">
        <v>993.6</v>
      </c>
      <c r="AC204" s="1">
        <v>0</v>
      </c>
      <c r="AD204" s="1">
        <v>993.6</v>
      </c>
      <c r="AE204" s="1">
        <v>0</v>
      </c>
      <c r="AF204" s="1">
        <v>1279.14</v>
      </c>
      <c r="AG204" s="1">
        <v>0</v>
      </c>
      <c r="AH204" s="1">
        <v>993.6</v>
      </c>
      <c r="AI204" s="1">
        <v>0</v>
      </c>
      <c r="AJ204" s="1">
        <v>1523.18</v>
      </c>
      <c r="AK204" s="1">
        <v>0</v>
      </c>
      <c r="AL204" s="1">
        <v>1720.1</v>
      </c>
      <c r="AM204" s="3">
        <v>0</v>
      </c>
      <c r="AN204" s="3">
        <v>1040.69</v>
      </c>
      <c r="AO204" s="1">
        <v>0</v>
      </c>
      <c r="AP204" s="1">
        <v>1040.69</v>
      </c>
      <c r="AQ204" s="1">
        <v>0</v>
      </c>
      <c r="AR204" s="1">
        <v>1465.44</v>
      </c>
      <c r="AS204" s="1">
        <v>0</v>
      </c>
      <c r="AT204" s="1">
        <v>1040.69</v>
      </c>
      <c r="AU204" s="1">
        <v>0</v>
      </c>
      <c r="AV204" s="1">
        <v>1040.69</v>
      </c>
      <c r="AW204" s="7">
        <f t="shared" si="47"/>
        <v>0</v>
      </c>
      <c r="AX204" s="7">
        <f t="shared" si="48"/>
        <v>14125.020000000004</v>
      </c>
      <c r="AY204" s="7">
        <f t="shared" si="49"/>
        <v>14125.020000000004</v>
      </c>
      <c r="AZ204" s="7"/>
      <c r="BA204" s="7"/>
      <c r="BB204" s="7"/>
      <c r="BC204" s="102">
        <f t="shared" si="50"/>
        <v>14961.539999999994</v>
      </c>
      <c r="BD204" s="3"/>
      <c r="BE204" s="3"/>
      <c r="BF204" s="3">
        <v>11816.46</v>
      </c>
      <c r="BG204" s="128">
        <f t="shared" si="45"/>
        <v>3145.0799999999945</v>
      </c>
      <c r="BH204" s="128">
        <v>0</v>
      </c>
      <c r="BI204" s="3">
        <v>-13153.17</v>
      </c>
      <c r="BJ204" s="3">
        <v>32046.44</v>
      </c>
      <c r="BK204" s="179">
        <v>0</v>
      </c>
      <c r="BL204" s="3"/>
      <c r="BM204" s="3"/>
      <c r="BN204" s="3"/>
      <c r="BO204" s="3">
        <v>0</v>
      </c>
      <c r="BP204" s="3">
        <v>20036.81</v>
      </c>
    </row>
    <row r="205" spans="1:68" ht="15.75">
      <c r="A205" s="3">
        <v>194</v>
      </c>
      <c r="B205" s="12" t="s">
        <v>310</v>
      </c>
      <c r="C205" s="46">
        <v>512.9</v>
      </c>
      <c r="D205" s="46">
        <v>0</v>
      </c>
      <c r="E205" s="3">
        <f t="shared" si="52"/>
        <v>512.9</v>
      </c>
      <c r="F205" s="52">
        <v>3.32</v>
      </c>
      <c r="G205" s="52">
        <v>2.82</v>
      </c>
      <c r="H205" s="147">
        <f aca="true" t="shared" si="59" ref="H205:H218">F205+G205</f>
        <v>6.14</v>
      </c>
      <c r="I205" s="7">
        <f t="shared" si="53"/>
        <v>3149.2059999999997</v>
      </c>
      <c r="J205" s="6">
        <f t="shared" si="54"/>
        <v>18895.235999999997</v>
      </c>
      <c r="K205" s="147">
        <v>7.21</v>
      </c>
      <c r="L205" s="7">
        <f t="shared" si="57"/>
        <v>3698.009</v>
      </c>
      <c r="M205" s="6">
        <f t="shared" si="55"/>
        <v>22188.054</v>
      </c>
      <c r="N205" s="40">
        <f t="shared" si="58"/>
        <v>41083.28999999999</v>
      </c>
      <c r="O205" s="35"/>
      <c r="P205" s="5">
        <f t="shared" si="46"/>
        <v>41083.28999999999</v>
      </c>
      <c r="Q205" s="43">
        <f t="shared" si="56"/>
        <v>0</v>
      </c>
      <c r="R205" s="55" t="s">
        <v>378</v>
      </c>
      <c r="S205" s="95">
        <f aca="true" t="shared" si="60" ref="S205:S269">P205</f>
        <v>41083.28999999999</v>
      </c>
      <c r="T205" s="7">
        <f t="shared" si="51"/>
        <v>0</v>
      </c>
      <c r="U205" s="1">
        <v>0</v>
      </c>
      <c r="V205" s="1">
        <v>3224.79</v>
      </c>
      <c r="W205" s="61">
        <v>0</v>
      </c>
      <c r="X205" s="2">
        <v>38697.44</v>
      </c>
      <c r="Y205" s="1">
        <v>0</v>
      </c>
      <c r="Z205" s="1">
        <v>1082.22</v>
      </c>
      <c r="AA205" s="1">
        <v>0</v>
      </c>
      <c r="AB205" s="1">
        <v>1082.22</v>
      </c>
      <c r="AC205" s="1">
        <v>0</v>
      </c>
      <c r="AD205" s="1">
        <v>1082.22</v>
      </c>
      <c r="AE205" s="1">
        <v>0</v>
      </c>
      <c r="AF205" s="1">
        <v>1082.22</v>
      </c>
      <c r="AG205" s="1">
        <v>0</v>
      </c>
      <c r="AH205" s="1">
        <v>1082.22</v>
      </c>
      <c r="AI205" s="1">
        <v>0</v>
      </c>
      <c r="AJ205" s="1">
        <v>1082.22</v>
      </c>
      <c r="AK205" s="1">
        <v>0</v>
      </c>
      <c r="AL205" s="1">
        <v>1133.51</v>
      </c>
      <c r="AM205" s="3">
        <v>0</v>
      </c>
      <c r="AN205" s="3">
        <v>1133.51</v>
      </c>
      <c r="AO205" s="1">
        <v>0</v>
      </c>
      <c r="AP205" s="1">
        <v>1133.51</v>
      </c>
      <c r="AQ205" s="1">
        <v>0</v>
      </c>
      <c r="AR205" s="1">
        <v>1558.26</v>
      </c>
      <c r="AS205" s="1">
        <v>0</v>
      </c>
      <c r="AT205" s="1">
        <v>1966.57</v>
      </c>
      <c r="AU205" s="1">
        <v>0</v>
      </c>
      <c r="AV205" s="1">
        <v>5459.49</v>
      </c>
      <c r="AW205" s="7">
        <f t="shared" si="47"/>
        <v>0</v>
      </c>
      <c r="AX205" s="7">
        <f t="shared" si="48"/>
        <v>18878.17</v>
      </c>
      <c r="AY205" s="7">
        <f t="shared" si="49"/>
        <v>18878.17</v>
      </c>
      <c r="AZ205" s="7"/>
      <c r="BA205" s="7"/>
      <c r="BB205" s="7"/>
      <c r="BC205" s="102">
        <f t="shared" si="50"/>
        <v>22205.119999999995</v>
      </c>
      <c r="BD205" s="3"/>
      <c r="BE205" s="3"/>
      <c r="BF205" s="3">
        <v>8768.98</v>
      </c>
      <c r="BG205" s="128">
        <f aca="true" t="shared" si="61" ref="BG205:BG268">BC205+BD205+BE205-BF205</f>
        <v>13436.139999999996</v>
      </c>
      <c r="BH205" s="128">
        <v>0</v>
      </c>
      <c r="BI205" s="3">
        <v>22508.85</v>
      </c>
      <c r="BJ205" s="3">
        <v>30692.72</v>
      </c>
      <c r="BK205" s="179">
        <v>0</v>
      </c>
      <c r="BL205" s="3"/>
      <c r="BM205" s="3"/>
      <c r="BN205" s="3"/>
      <c r="BO205" s="3">
        <v>783.88</v>
      </c>
      <c r="BP205" s="3">
        <v>32781.04</v>
      </c>
    </row>
    <row r="206" spans="1:68" ht="15.75">
      <c r="A206" s="3">
        <v>195</v>
      </c>
      <c r="B206" s="32" t="s">
        <v>161</v>
      </c>
      <c r="C206" s="46">
        <v>470.5</v>
      </c>
      <c r="D206" s="46">
        <v>0</v>
      </c>
      <c r="E206" s="3">
        <f t="shared" si="52"/>
        <v>470.5</v>
      </c>
      <c r="F206" s="52">
        <v>3.32</v>
      </c>
      <c r="G206" s="52">
        <v>3.76</v>
      </c>
      <c r="H206" s="41">
        <f t="shared" si="59"/>
        <v>7.08</v>
      </c>
      <c r="I206" s="7">
        <f t="shared" si="53"/>
        <v>3331.14</v>
      </c>
      <c r="J206" s="6">
        <f t="shared" si="54"/>
        <v>19986.84</v>
      </c>
      <c r="K206" s="41">
        <v>7.87</v>
      </c>
      <c r="L206" s="7">
        <f t="shared" si="57"/>
        <v>3702.835</v>
      </c>
      <c r="M206" s="6">
        <f t="shared" si="55"/>
        <v>22217.010000000002</v>
      </c>
      <c r="N206" s="40">
        <f t="shared" si="58"/>
        <v>42203.850000000006</v>
      </c>
      <c r="O206" s="33">
        <v>-65571.78</v>
      </c>
      <c r="P206" s="6">
        <f aca="true" t="shared" si="62" ref="P206:P270">N206+O206</f>
        <v>-23367.929999999993</v>
      </c>
      <c r="Q206" s="43">
        <f t="shared" si="56"/>
        <v>-1.5536919025160025</v>
      </c>
      <c r="R206" s="55" t="s">
        <v>378</v>
      </c>
      <c r="S206" s="127">
        <v>12184.99</v>
      </c>
      <c r="T206" s="6">
        <f t="shared" si="51"/>
        <v>35552.91999999999</v>
      </c>
      <c r="U206" s="1">
        <v>0</v>
      </c>
      <c r="V206" s="1">
        <v>1015.42</v>
      </c>
      <c r="W206" s="62">
        <v>0</v>
      </c>
      <c r="X206" s="2">
        <v>12184.99</v>
      </c>
      <c r="Y206" s="1">
        <v>0</v>
      </c>
      <c r="Z206" s="1">
        <v>990.65</v>
      </c>
      <c r="AA206" s="1">
        <v>0</v>
      </c>
      <c r="AB206" s="1">
        <v>990.65</v>
      </c>
      <c r="AC206" s="1">
        <v>0</v>
      </c>
      <c r="AD206" s="1">
        <v>990.65</v>
      </c>
      <c r="AE206" s="1">
        <v>0</v>
      </c>
      <c r="AF206" s="1">
        <v>990.65</v>
      </c>
      <c r="AG206" s="1">
        <v>0</v>
      </c>
      <c r="AH206" s="1">
        <v>990.65</v>
      </c>
      <c r="AI206" s="1">
        <v>0</v>
      </c>
      <c r="AJ206" s="1">
        <v>990.65</v>
      </c>
      <c r="AK206" s="1">
        <v>0</v>
      </c>
      <c r="AL206" s="1">
        <v>2208.95</v>
      </c>
      <c r="AM206" s="3">
        <v>0</v>
      </c>
      <c r="AN206" s="3">
        <v>12646.81</v>
      </c>
      <c r="AO206" s="1">
        <v>0</v>
      </c>
      <c r="AP206" s="1">
        <v>7462.66</v>
      </c>
      <c r="AQ206" s="1">
        <v>0</v>
      </c>
      <c r="AR206" s="1">
        <v>2669.7</v>
      </c>
      <c r="AS206" s="1">
        <v>0</v>
      </c>
      <c r="AT206" s="1">
        <v>8418.65</v>
      </c>
      <c r="AU206" s="1">
        <v>0</v>
      </c>
      <c r="AV206" s="1">
        <v>1037.6</v>
      </c>
      <c r="AW206" s="7">
        <f aca="true" t="shared" si="63" ref="AW206:AW270">Y206+AA206+AC206+AE206+AG206+AI206+AK206+AM206+AO206+AQ206+AS206+AU206</f>
        <v>0</v>
      </c>
      <c r="AX206" s="7">
        <f aca="true" t="shared" si="64" ref="AX206:AX270">Z206+AB206+AD206+AF206+AH206+AJ206+AL206+AN206+AP206+AR206+AT206+AV206</f>
        <v>40388.27</v>
      </c>
      <c r="AY206" s="7">
        <f aca="true" t="shared" si="65" ref="AY206:AY270">AW206+AX206</f>
        <v>40388.27</v>
      </c>
      <c r="AZ206" s="7"/>
      <c r="BA206" s="7">
        <v>8354.4</v>
      </c>
      <c r="BB206" s="7"/>
      <c r="BC206" s="102">
        <f aca="true" t="shared" si="66" ref="BC206:BC270">S206-AY206-AZ206-BA206-BB206</f>
        <v>-36557.68</v>
      </c>
      <c r="BD206" s="3"/>
      <c r="BE206" s="3"/>
      <c r="BF206" s="3">
        <v>1871.91</v>
      </c>
      <c r="BG206" s="128">
        <f t="shared" si="61"/>
        <v>-38429.590000000004</v>
      </c>
      <c r="BH206" s="128">
        <v>35552.92</v>
      </c>
      <c r="BI206" s="3">
        <v>-65571.78</v>
      </c>
      <c r="BJ206" s="3">
        <v>12595.99</v>
      </c>
      <c r="BK206" s="179">
        <v>0</v>
      </c>
      <c r="BL206" s="3"/>
      <c r="BM206" s="3"/>
      <c r="BN206" s="3"/>
      <c r="BO206" s="3">
        <v>0</v>
      </c>
      <c r="BP206" s="3">
        <v>10520.41</v>
      </c>
    </row>
    <row r="207" spans="1:68" ht="15.75">
      <c r="A207" s="3">
        <v>196</v>
      </c>
      <c r="B207" s="32" t="s">
        <v>162</v>
      </c>
      <c r="C207" s="46">
        <v>348</v>
      </c>
      <c r="D207" s="46">
        <v>0</v>
      </c>
      <c r="E207" s="3">
        <f t="shared" si="52"/>
        <v>348</v>
      </c>
      <c r="F207" s="52">
        <v>3.32</v>
      </c>
      <c r="G207" s="52">
        <v>2.82</v>
      </c>
      <c r="H207" s="41">
        <f t="shared" si="59"/>
        <v>6.14</v>
      </c>
      <c r="I207" s="7">
        <f t="shared" si="53"/>
        <v>2136.72</v>
      </c>
      <c r="J207" s="6">
        <f t="shared" si="54"/>
        <v>12820.32</v>
      </c>
      <c r="K207" s="41">
        <v>10.54</v>
      </c>
      <c r="L207" s="7">
        <f t="shared" si="57"/>
        <v>3667.9199999999996</v>
      </c>
      <c r="M207" s="6">
        <f t="shared" si="55"/>
        <v>22007.519999999997</v>
      </c>
      <c r="N207" s="40">
        <f t="shared" si="58"/>
        <v>34827.84</v>
      </c>
      <c r="O207" s="33"/>
      <c r="P207" s="5">
        <f t="shared" si="62"/>
        <v>34827.84</v>
      </c>
      <c r="Q207" s="43">
        <f t="shared" si="56"/>
        <v>0</v>
      </c>
      <c r="R207" s="55" t="s">
        <v>378</v>
      </c>
      <c r="S207" s="95">
        <f t="shared" si="60"/>
        <v>34827.84</v>
      </c>
      <c r="T207" s="7">
        <f t="shared" si="51"/>
        <v>0</v>
      </c>
      <c r="U207" s="1">
        <v>0</v>
      </c>
      <c r="V207" s="1">
        <v>2188</v>
      </c>
      <c r="W207" s="61">
        <v>0</v>
      </c>
      <c r="X207" s="2">
        <v>26256.02</v>
      </c>
      <c r="Y207" s="1">
        <v>0</v>
      </c>
      <c r="Z207" s="1">
        <v>7437.62</v>
      </c>
      <c r="AA207" s="1">
        <v>0</v>
      </c>
      <c r="AB207" s="1">
        <v>9046.35</v>
      </c>
      <c r="AC207" s="1">
        <v>0</v>
      </c>
      <c r="AD207" s="1">
        <v>3962.37</v>
      </c>
      <c r="AE207" s="1">
        <v>0</v>
      </c>
      <c r="AF207" s="1">
        <v>5677.81</v>
      </c>
      <c r="AG207" s="1">
        <v>0</v>
      </c>
      <c r="AH207" s="1">
        <v>734.28</v>
      </c>
      <c r="AI207" s="1">
        <v>0</v>
      </c>
      <c r="AJ207" s="1">
        <v>734.28</v>
      </c>
      <c r="AK207" s="1">
        <v>0</v>
      </c>
      <c r="AL207" s="1">
        <v>769.08</v>
      </c>
      <c r="AM207" s="3">
        <v>0</v>
      </c>
      <c r="AN207" s="3">
        <v>769.08</v>
      </c>
      <c r="AO207" s="1">
        <v>0</v>
      </c>
      <c r="AP207" s="1">
        <v>769.08</v>
      </c>
      <c r="AQ207" s="1">
        <v>0</v>
      </c>
      <c r="AR207" s="1">
        <v>2136.68</v>
      </c>
      <c r="AS207" s="1">
        <v>0</v>
      </c>
      <c r="AT207" s="1">
        <v>3648.68</v>
      </c>
      <c r="AU207" s="1">
        <v>0</v>
      </c>
      <c r="AV207" s="1">
        <v>6083.81</v>
      </c>
      <c r="AW207" s="7">
        <f t="shared" si="63"/>
        <v>0</v>
      </c>
      <c r="AX207" s="7">
        <f t="shared" si="64"/>
        <v>41769.12</v>
      </c>
      <c r="AY207" s="7">
        <f t="shared" si="65"/>
        <v>41769.12</v>
      </c>
      <c r="AZ207" s="7"/>
      <c r="BA207" s="7"/>
      <c r="BB207" s="7"/>
      <c r="BC207" s="102">
        <f t="shared" si="66"/>
        <v>-6941.280000000006</v>
      </c>
      <c r="BD207" s="3"/>
      <c r="BE207" s="3"/>
      <c r="BF207" s="3">
        <v>3727.38</v>
      </c>
      <c r="BG207" s="128">
        <f t="shared" si="61"/>
        <v>-10668.660000000007</v>
      </c>
      <c r="BH207" s="128">
        <v>0</v>
      </c>
      <c r="BI207" s="3">
        <v>1655.31</v>
      </c>
      <c r="BJ207" s="3">
        <v>88269.83</v>
      </c>
      <c r="BK207" s="179">
        <v>0</v>
      </c>
      <c r="BL207" s="3"/>
      <c r="BM207" s="3"/>
      <c r="BN207" s="3"/>
      <c r="BO207" s="3">
        <v>57.65</v>
      </c>
      <c r="BP207" s="3">
        <v>38565.84</v>
      </c>
    </row>
    <row r="208" spans="1:68" ht="15.75">
      <c r="A208" s="3">
        <v>197</v>
      </c>
      <c r="B208" s="25" t="s">
        <v>163</v>
      </c>
      <c r="C208" s="46">
        <v>7621.2</v>
      </c>
      <c r="D208" s="46">
        <v>159</v>
      </c>
      <c r="E208" s="3">
        <f t="shared" si="52"/>
        <v>7780.2</v>
      </c>
      <c r="F208" s="52">
        <v>3.32</v>
      </c>
      <c r="G208" s="52">
        <v>8.97</v>
      </c>
      <c r="H208" s="52">
        <f t="shared" si="59"/>
        <v>12.290000000000001</v>
      </c>
      <c r="I208" s="7">
        <f t="shared" si="53"/>
        <v>95618.65800000001</v>
      </c>
      <c r="J208" s="6">
        <f t="shared" si="54"/>
        <v>573711.9480000001</v>
      </c>
      <c r="K208" s="52">
        <v>12.85</v>
      </c>
      <c r="L208" s="7">
        <f t="shared" si="57"/>
        <v>99975.56999999999</v>
      </c>
      <c r="M208" s="6">
        <f t="shared" si="55"/>
        <v>599853.4199999999</v>
      </c>
      <c r="N208" s="40">
        <f t="shared" si="58"/>
        <v>1173565.368</v>
      </c>
      <c r="O208" s="26">
        <v>0</v>
      </c>
      <c r="P208" s="5">
        <f t="shared" si="62"/>
        <v>1173565.368</v>
      </c>
      <c r="Q208" s="43">
        <f t="shared" si="56"/>
        <v>0</v>
      </c>
      <c r="R208" s="55"/>
      <c r="S208" s="95">
        <f t="shared" si="60"/>
        <v>1173565.368</v>
      </c>
      <c r="T208" s="7">
        <f t="shared" si="51"/>
        <v>0</v>
      </c>
      <c r="U208" s="1">
        <v>57662.36</v>
      </c>
      <c r="V208" s="1">
        <v>40251.14</v>
      </c>
      <c r="W208" s="61">
        <v>691948.37</v>
      </c>
      <c r="X208" s="2">
        <v>483013.7</v>
      </c>
      <c r="Y208" s="1">
        <v>105221.49</v>
      </c>
      <c r="Z208" s="119">
        <v>65931.15</v>
      </c>
      <c r="AA208" s="1">
        <v>26802.68</v>
      </c>
      <c r="AB208" s="1">
        <v>60625.22</v>
      </c>
      <c r="AC208" s="1">
        <v>21427.35</v>
      </c>
      <c r="AD208" s="1">
        <v>175154.28</v>
      </c>
      <c r="AE208" s="119">
        <v>29364.85</v>
      </c>
      <c r="AF208" s="1">
        <v>41334.38</v>
      </c>
      <c r="AG208" s="1">
        <v>31353.99</v>
      </c>
      <c r="AH208" s="1">
        <v>92676.67</v>
      </c>
      <c r="AI208" s="1">
        <v>85766.36</v>
      </c>
      <c r="AJ208" s="1">
        <v>61228.79</v>
      </c>
      <c r="AK208" s="1">
        <v>53032.33</v>
      </c>
      <c r="AL208" s="1">
        <v>22112.49</v>
      </c>
      <c r="AM208" s="3">
        <v>27708.57</v>
      </c>
      <c r="AN208" s="3">
        <v>20613.93</v>
      </c>
      <c r="AO208" s="1">
        <v>32832.64</v>
      </c>
      <c r="AP208" s="1">
        <v>99316.57</v>
      </c>
      <c r="AQ208" s="1">
        <v>29598.86</v>
      </c>
      <c r="AR208" s="1">
        <v>21934.46</v>
      </c>
      <c r="AS208" s="1">
        <v>43806.13</v>
      </c>
      <c r="AT208" s="1">
        <v>21171.22</v>
      </c>
      <c r="AU208" s="1">
        <v>33945.66</v>
      </c>
      <c r="AV208" s="1">
        <v>31039.81</v>
      </c>
      <c r="AW208" s="7">
        <f t="shared" si="63"/>
        <v>520860.91000000003</v>
      </c>
      <c r="AX208" s="7">
        <f t="shared" si="64"/>
        <v>713138.97</v>
      </c>
      <c r="AY208" s="7">
        <f t="shared" si="65"/>
        <v>1233999.88</v>
      </c>
      <c r="AZ208" s="7"/>
      <c r="BA208" s="7"/>
      <c r="BB208" s="7"/>
      <c r="BC208" s="102">
        <f t="shared" si="66"/>
        <v>-60434.51199999987</v>
      </c>
      <c r="BD208" s="3"/>
      <c r="BE208" s="3">
        <v>7345</v>
      </c>
      <c r="BF208" s="3">
        <v>-9765.46</v>
      </c>
      <c r="BG208" s="128">
        <f t="shared" si="61"/>
        <v>-43324.05199999987</v>
      </c>
      <c r="BH208" s="128">
        <v>0</v>
      </c>
      <c r="BI208" s="3">
        <v>223800.72</v>
      </c>
      <c r="BJ208" s="3">
        <v>351567.25</v>
      </c>
      <c r="BK208" s="179">
        <v>0</v>
      </c>
      <c r="BL208" s="3">
        <v>4999</v>
      </c>
      <c r="BM208" s="3">
        <v>12805.51</v>
      </c>
      <c r="BN208" s="3"/>
      <c r="BO208" s="180">
        <v>7793.96</v>
      </c>
      <c r="BP208" s="3">
        <v>389179.91</v>
      </c>
    </row>
    <row r="209" spans="1:68" ht="15.75">
      <c r="A209" s="3">
        <v>198</v>
      </c>
      <c r="B209" s="32" t="s">
        <v>164</v>
      </c>
      <c r="C209" s="46">
        <v>576.3</v>
      </c>
      <c r="D209" s="46">
        <v>0</v>
      </c>
      <c r="E209" s="3">
        <f t="shared" si="52"/>
        <v>576.3</v>
      </c>
      <c r="F209" s="52">
        <v>3.32</v>
      </c>
      <c r="G209" s="52">
        <v>6.57</v>
      </c>
      <c r="H209" s="41">
        <f t="shared" si="59"/>
        <v>9.89</v>
      </c>
      <c r="I209" s="7">
        <f>H209*E209</f>
        <v>5699.607</v>
      </c>
      <c r="J209" s="6">
        <f aca="true" t="shared" si="67" ref="J209:J257">I209*6</f>
        <v>34197.642</v>
      </c>
      <c r="K209" s="41">
        <v>10.54</v>
      </c>
      <c r="L209" s="7">
        <f t="shared" si="57"/>
        <v>6074.201999999999</v>
      </c>
      <c r="M209" s="6">
        <f aca="true" t="shared" si="68" ref="M209:M257">L209*6</f>
        <v>36445.212</v>
      </c>
      <c r="N209" s="40">
        <f t="shared" si="58"/>
        <v>70642.85399999999</v>
      </c>
      <c r="O209" s="33"/>
      <c r="P209" s="5">
        <f t="shared" si="62"/>
        <v>70642.85399999999</v>
      </c>
      <c r="Q209" s="43">
        <f aca="true" t="shared" si="69" ref="Q209:Q241">O209/N209</f>
        <v>0</v>
      </c>
      <c r="R209" s="55"/>
      <c r="S209" s="95">
        <f t="shared" si="60"/>
        <v>70642.85399999999</v>
      </c>
      <c r="T209" s="7">
        <f t="shared" si="51"/>
        <v>0</v>
      </c>
      <c r="U209" s="1">
        <v>0</v>
      </c>
      <c r="V209" s="1">
        <v>29492.9</v>
      </c>
      <c r="W209" s="61">
        <v>0</v>
      </c>
      <c r="X209" s="2">
        <v>70036.77</v>
      </c>
      <c r="Y209" s="1">
        <v>0</v>
      </c>
      <c r="Z209" s="1">
        <v>6049.33</v>
      </c>
      <c r="AA209" s="1">
        <v>0</v>
      </c>
      <c r="AB209" s="1">
        <v>1566.44</v>
      </c>
      <c r="AC209" s="1">
        <v>0</v>
      </c>
      <c r="AD209" s="1">
        <v>1566.44</v>
      </c>
      <c r="AE209" s="1">
        <v>0</v>
      </c>
      <c r="AF209" s="1">
        <v>2716.92</v>
      </c>
      <c r="AG209" s="1">
        <v>0</v>
      </c>
      <c r="AH209" s="1">
        <v>1566.44</v>
      </c>
      <c r="AI209" s="1">
        <v>0</v>
      </c>
      <c r="AJ209" s="1">
        <v>2109.37</v>
      </c>
      <c r="AK209" s="1">
        <v>0</v>
      </c>
      <c r="AL209" s="1">
        <v>2562.24</v>
      </c>
      <c r="AM209" s="3">
        <v>0</v>
      </c>
      <c r="AN209" s="3">
        <v>2590.63</v>
      </c>
      <c r="AO209" s="1">
        <v>0</v>
      </c>
      <c r="AP209" s="1">
        <v>2166.77</v>
      </c>
      <c r="AQ209" s="1">
        <v>0</v>
      </c>
      <c r="AR209" s="1">
        <v>2584.25</v>
      </c>
      <c r="AS209" s="1">
        <v>0</v>
      </c>
      <c r="AT209" s="1">
        <v>4653.21</v>
      </c>
      <c r="AU209" s="1">
        <v>0</v>
      </c>
      <c r="AV209" s="1">
        <v>2166.77</v>
      </c>
      <c r="AW209" s="7">
        <f t="shared" si="63"/>
        <v>0</v>
      </c>
      <c r="AX209" s="7">
        <f t="shared" si="64"/>
        <v>32298.81</v>
      </c>
      <c r="AY209" s="7">
        <f t="shared" si="65"/>
        <v>32298.81</v>
      </c>
      <c r="AZ209" s="7"/>
      <c r="BA209" s="7"/>
      <c r="BB209" s="7"/>
      <c r="BC209" s="102">
        <f t="shared" si="66"/>
        <v>38344.043999999994</v>
      </c>
      <c r="BD209" s="3"/>
      <c r="BE209" s="3"/>
      <c r="BF209" s="3">
        <v>48040.57</v>
      </c>
      <c r="BG209" s="128">
        <f t="shared" si="61"/>
        <v>-9696.526000000005</v>
      </c>
      <c r="BH209" s="128">
        <v>0</v>
      </c>
      <c r="BI209" s="3">
        <v>24159.24</v>
      </c>
      <c r="BJ209" s="3">
        <v>133728.82</v>
      </c>
      <c r="BK209" s="179">
        <v>0</v>
      </c>
      <c r="BL209" s="3"/>
      <c r="BM209" s="3"/>
      <c r="BN209" s="3"/>
      <c r="BO209" s="3">
        <v>841.36</v>
      </c>
      <c r="BP209" s="3">
        <v>150146.45</v>
      </c>
    </row>
    <row r="210" spans="1:68" ht="15.75">
      <c r="A210" s="3">
        <v>199</v>
      </c>
      <c r="B210" s="32" t="s">
        <v>165</v>
      </c>
      <c r="C210" s="46">
        <v>394.1</v>
      </c>
      <c r="D210" s="46">
        <v>0</v>
      </c>
      <c r="E210" s="3">
        <f aca="true" t="shared" si="70" ref="E210:E256">C210+D210</f>
        <v>394.1</v>
      </c>
      <c r="F210" s="52">
        <v>3.32</v>
      </c>
      <c r="G210" s="52">
        <v>6.82</v>
      </c>
      <c r="H210" s="41">
        <f t="shared" si="59"/>
        <v>10.14</v>
      </c>
      <c r="I210" s="7">
        <f aca="true" t="shared" si="71" ref="I210:I257">H210*E210</f>
        <v>3996.1740000000004</v>
      </c>
      <c r="J210" s="6">
        <f t="shared" si="67"/>
        <v>23977.044</v>
      </c>
      <c r="K210" s="41">
        <v>8.7</v>
      </c>
      <c r="L210" s="7">
        <f t="shared" si="57"/>
        <v>3428.67</v>
      </c>
      <c r="M210" s="6">
        <f t="shared" si="68"/>
        <v>20572.02</v>
      </c>
      <c r="N210" s="40">
        <f t="shared" si="58"/>
        <v>44549.064</v>
      </c>
      <c r="O210" s="33">
        <v>-11708.19</v>
      </c>
      <c r="P210" s="5">
        <f t="shared" si="62"/>
        <v>32840.873999999996</v>
      </c>
      <c r="Q210" s="43">
        <f t="shared" si="69"/>
        <v>-0.26281562279288295</v>
      </c>
      <c r="R210" s="57" t="s">
        <v>374</v>
      </c>
      <c r="S210" s="95">
        <f t="shared" si="60"/>
        <v>32840.873999999996</v>
      </c>
      <c r="T210" s="7">
        <f t="shared" si="51"/>
        <v>0</v>
      </c>
      <c r="U210" s="1">
        <v>0</v>
      </c>
      <c r="V210" s="1">
        <v>5008.25</v>
      </c>
      <c r="W210" s="61">
        <v>0</v>
      </c>
      <c r="X210" s="2">
        <v>37396.8</v>
      </c>
      <c r="Y210" s="1">
        <v>0</v>
      </c>
      <c r="Z210" s="1">
        <v>1787.51</v>
      </c>
      <c r="AA210" s="1">
        <v>0</v>
      </c>
      <c r="AB210" s="1">
        <v>1009.2</v>
      </c>
      <c r="AC210" s="1">
        <v>0</v>
      </c>
      <c r="AD210" s="1">
        <v>3259.2</v>
      </c>
      <c r="AE210" s="1">
        <v>0</v>
      </c>
      <c r="AF210" s="1">
        <v>3178.14</v>
      </c>
      <c r="AG210" s="1">
        <v>0</v>
      </c>
      <c r="AH210" s="1">
        <v>3063.75</v>
      </c>
      <c r="AI210" s="1">
        <v>0</v>
      </c>
      <c r="AJ210" s="1">
        <v>1009.2</v>
      </c>
      <c r="AK210" s="1">
        <v>0</v>
      </c>
      <c r="AL210" s="1">
        <v>1048.61</v>
      </c>
      <c r="AM210" s="3">
        <v>0</v>
      </c>
      <c r="AN210" s="3">
        <v>1080.14</v>
      </c>
      <c r="AO210" s="1">
        <v>0</v>
      </c>
      <c r="AP210" s="1">
        <v>1048.61</v>
      </c>
      <c r="AQ210" s="1">
        <v>0</v>
      </c>
      <c r="AR210" s="1">
        <v>3630.82</v>
      </c>
      <c r="AS210" s="1">
        <v>0</v>
      </c>
      <c r="AT210" s="1">
        <v>4377.42</v>
      </c>
      <c r="AU210" s="1">
        <v>0</v>
      </c>
      <c r="AV210" s="1">
        <v>1048.61</v>
      </c>
      <c r="AW210" s="7">
        <f t="shared" si="63"/>
        <v>0</v>
      </c>
      <c r="AX210" s="7">
        <f t="shared" si="64"/>
        <v>25541.21</v>
      </c>
      <c r="AY210" s="7">
        <f t="shared" si="65"/>
        <v>25541.21</v>
      </c>
      <c r="AZ210" s="7"/>
      <c r="BA210" s="7"/>
      <c r="BB210" s="7"/>
      <c r="BC210" s="102">
        <f t="shared" si="66"/>
        <v>7299.663999999997</v>
      </c>
      <c r="BD210" s="3"/>
      <c r="BE210" s="3"/>
      <c r="BF210" s="3">
        <v>7914.61</v>
      </c>
      <c r="BG210" s="128">
        <f t="shared" si="61"/>
        <v>-614.9460000000026</v>
      </c>
      <c r="BH210" s="128">
        <v>0</v>
      </c>
      <c r="BI210" s="3">
        <v>-11708.19</v>
      </c>
      <c r="BJ210" s="3">
        <v>124159.02</v>
      </c>
      <c r="BK210" s="179">
        <v>0</v>
      </c>
      <c r="BL210" s="3"/>
      <c r="BM210" s="3"/>
      <c r="BN210" s="3"/>
      <c r="BO210" s="3">
        <v>0</v>
      </c>
      <c r="BP210" s="3">
        <v>156776.55</v>
      </c>
    </row>
    <row r="211" spans="1:68" ht="15.75">
      <c r="A211" s="3">
        <v>200</v>
      </c>
      <c r="B211" s="25" t="s">
        <v>166</v>
      </c>
      <c r="C211" s="46">
        <v>618.5</v>
      </c>
      <c r="D211" s="46">
        <v>0</v>
      </c>
      <c r="E211" s="3">
        <f t="shared" si="70"/>
        <v>618.5</v>
      </c>
      <c r="F211" s="52">
        <v>3.32</v>
      </c>
      <c r="G211" s="52">
        <v>7.98</v>
      </c>
      <c r="H211" s="52">
        <f t="shared" si="59"/>
        <v>11.3</v>
      </c>
      <c r="I211" s="7">
        <f t="shared" si="71"/>
        <v>6989.05</v>
      </c>
      <c r="J211" s="6">
        <f t="shared" si="67"/>
        <v>41934.3</v>
      </c>
      <c r="K211" s="52">
        <v>11.16</v>
      </c>
      <c r="L211" s="7">
        <f t="shared" si="57"/>
        <v>6902.46</v>
      </c>
      <c r="M211" s="6">
        <f t="shared" si="68"/>
        <v>41414.76</v>
      </c>
      <c r="N211" s="40">
        <f t="shared" si="58"/>
        <v>83349.06</v>
      </c>
      <c r="O211" s="26">
        <v>-54513.85</v>
      </c>
      <c r="P211" s="5">
        <f t="shared" si="62"/>
        <v>28835.21</v>
      </c>
      <c r="Q211" s="43">
        <f t="shared" si="69"/>
        <v>-0.6540427690486251</v>
      </c>
      <c r="R211" s="55" t="s">
        <v>374</v>
      </c>
      <c r="S211" s="127">
        <v>31367.6</v>
      </c>
      <c r="T211" s="6">
        <f t="shared" si="51"/>
        <v>2532.3899999999994</v>
      </c>
      <c r="U211" s="1">
        <v>863.74</v>
      </c>
      <c r="V211" s="1">
        <v>651.6</v>
      </c>
      <c r="W211" s="61">
        <v>17879.53</v>
      </c>
      <c r="X211" s="2">
        <v>13488.07</v>
      </c>
      <c r="Y211" s="1">
        <v>0</v>
      </c>
      <c r="Z211" s="1">
        <v>3943.66</v>
      </c>
      <c r="AA211" s="1">
        <v>0</v>
      </c>
      <c r="AB211" s="1">
        <v>1484.37</v>
      </c>
      <c r="AC211" s="1">
        <v>3784.84</v>
      </c>
      <c r="AD211" s="1">
        <v>1484.37</v>
      </c>
      <c r="AE211" s="1">
        <v>0</v>
      </c>
      <c r="AF211" s="1">
        <v>1561.84</v>
      </c>
      <c r="AG211" s="1">
        <v>0</v>
      </c>
      <c r="AH211" s="1">
        <v>1484.37</v>
      </c>
      <c r="AI211" s="1">
        <v>0</v>
      </c>
      <c r="AJ211" s="1">
        <v>1484.37</v>
      </c>
      <c r="AK211" s="1">
        <v>1442.62</v>
      </c>
      <c r="AL211" s="1">
        <v>1546.3</v>
      </c>
      <c r="AM211" s="3">
        <v>0</v>
      </c>
      <c r="AN211" s="3">
        <v>1546.3</v>
      </c>
      <c r="AO211" s="1">
        <v>0</v>
      </c>
      <c r="AP211" s="1">
        <v>7334.61</v>
      </c>
      <c r="AQ211" s="1">
        <v>5128.5</v>
      </c>
      <c r="AR211" s="1">
        <v>2748.55</v>
      </c>
      <c r="AS211" s="1">
        <v>0</v>
      </c>
      <c r="AT211" s="1">
        <v>1778.72</v>
      </c>
      <c r="AU211" s="1">
        <v>0</v>
      </c>
      <c r="AV211" s="1">
        <v>1623.77</v>
      </c>
      <c r="AW211" s="7">
        <f t="shared" si="63"/>
        <v>10355.96</v>
      </c>
      <c r="AX211" s="7">
        <f t="shared" si="64"/>
        <v>28021.23</v>
      </c>
      <c r="AY211" s="7">
        <f t="shared" si="65"/>
        <v>38377.19</v>
      </c>
      <c r="AZ211" s="7">
        <v>1543</v>
      </c>
      <c r="BA211" s="7"/>
      <c r="BB211" s="7"/>
      <c r="BC211" s="102">
        <f t="shared" si="66"/>
        <v>-8552.590000000004</v>
      </c>
      <c r="BD211" s="3"/>
      <c r="BE211" s="3"/>
      <c r="BF211" s="3">
        <v>12582.57</v>
      </c>
      <c r="BG211" s="128">
        <f t="shared" si="61"/>
        <v>-21135.160000000003</v>
      </c>
      <c r="BH211" s="128">
        <v>2532.39</v>
      </c>
      <c r="BI211" s="3">
        <v>-54513.85</v>
      </c>
      <c r="BJ211" s="3">
        <v>21203.42</v>
      </c>
      <c r="BK211" s="179">
        <v>0</v>
      </c>
      <c r="BL211" s="3"/>
      <c r="BM211" s="3"/>
      <c r="BN211" s="3"/>
      <c r="BO211" s="3">
        <v>0</v>
      </c>
      <c r="BP211" s="3">
        <v>13025.08</v>
      </c>
    </row>
    <row r="212" spans="1:68" ht="15.75">
      <c r="A212" s="3">
        <v>201</v>
      </c>
      <c r="B212" s="12" t="s">
        <v>311</v>
      </c>
      <c r="C212" s="46">
        <v>519.8</v>
      </c>
      <c r="D212" s="46">
        <v>0</v>
      </c>
      <c r="E212" s="3">
        <f t="shared" si="70"/>
        <v>519.8</v>
      </c>
      <c r="F212" s="52">
        <v>3.32</v>
      </c>
      <c r="G212" s="52">
        <v>7.04</v>
      </c>
      <c r="H212" s="147">
        <f t="shared" si="59"/>
        <v>10.36</v>
      </c>
      <c r="I212" s="7">
        <f t="shared" si="71"/>
        <v>5385.127999999999</v>
      </c>
      <c r="J212" s="6">
        <f t="shared" si="67"/>
        <v>32310.767999999993</v>
      </c>
      <c r="K212" s="147">
        <v>10.5</v>
      </c>
      <c r="L212" s="7">
        <f t="shared" si="57"/>
        <v>5457.9</v>
      </c>
      <c r="M212" s="6">
        <f t="shared" si="68"/>
        <v>32747.399999999998</v>
      </c>
      <c r="N212" s="40">
        <f t="shared" si="58"/>
        <v>65058.16799999999</v>
      </c>
      <c r="O212" s="35">
        <v>-90315.12</v>
      </c>
      <c r="P212" s="6">
        <f t="shared" si="62"/>
        <v>-25256.952000000005</v>
      </c>
      <c r="Q212" s="43">
        <f t="shared" si="69"/>
        <v>-1.3882210762528697</v>
      </c>
      <c r="R212" s="55" t="s">
        <v>374</v>
      </c>
      <c r="S212" s="127">
        <v>13473.22</v>
      </c>
      <c r="T212" s="6">
        <f t="shared" si="51"/>
        <v>38730.172000000006</v>
      </c>
      <c r="U212" s="1">
        <v>0</v>
      </c>
      <c r="V212" s="1">
        <v>1122.77</v>
      </c>
      <c r="W212" s="62">
        <v>0</v>
      </c>
      <c r="X212" s="2">
        <v>13473.22</v>
      </c>
      <c r="Y212" s="1">
        <v>0</v>
      </c>
      <c r="Z212" s="1">
        <v>1096.78</v>
      </c>
      <c r="AA212" s="1">
        <v>0</v>
      </c>
      <c r="AB212" s="1">
        <v>1096.78</v>
      </c>
      <c r="AC212" s="1">
        <v>0</v>
      </c>
      <c r="AD212" s="1">
        <v>2402.74</v>
      </c>
      <c r="AE212" s="1">
        <v>0</v>
      </c>
      <c r="AF212" s="1">
        <v>1096.78</v>
      </c>
      <c r="AG212" s="1">
        <v>0</v>
      </c>
      <c r="AH212" s="1">
        <v>12413.78</v>
      </c>
      <c r="AI212" s="1">
        <v>0</v>
      </c>
      <c r="AJ212" s="1">
        <v>1096.78</v>
      </c>
      <c r="AK212" s="1">
        <v>0</v>
      </c>
      <c r="AL212" s="1">
        <v>1148.76</v>
      </c>
      <c r="AM212" s="3">
        <v>0</v>
      </c>
      <c r="AN212" s="3">
        <v>1794.47</v>
      </c>
      <c r="AO212" s="1">
        <v>0</v>
      </c>
      <c r="AP212" s="1">
        <v>2730.59</v>
      </c>
      <c r="AQ212" s="1">
        <v>0</v>
      </c>
      <c r="AR212" s="1">
        <v>1573.51</v>
      </c>
      <c r="AS212" s="1">
        <v>0</v>
      </c>
      <c r="AT212" s="1">
        <v>1148.76</v>
      </c>
      <c r="AU212" s="1">
        <v>0</v>
      </c>
      <c r="AV212" s="1">
        <v>1148.76</v>
      </c>
      <c r="AW212" s="7">
        <f t="shared" si="63"/>
        <v>0</v>
      </c>
      <c r="AX212" s="7">
        <f t="shared" si="64"/>
        <v>28748.489999999994</v>
      </c>
      <c r="AY212" s="7">
        <f t="shared" si="65"/>
        <v>28748.489999999994</v>
      </c>
      <c r="AZ212" s="7"/>
      <c r="BA212" s="7"/>
      <c r="BB212" s="7"/>
      <c r="BC212" s="102">
        <f t="shared" si="66"/>
        <v>-15275.269999999995</v>
      </c>
      <c r="BD212" s="3"/>
      <c r="BE212" s="3"/>
      <c r="BF212" s="3">
        <v>36153.48</v>
      </c>
      <c r="BG212" s="128">
        <f t="shared" si="61"/>
        <v>-51428.75</v>
      </c>
      <c r="BH212" s="128">
        <v>38730.17</v>
      </c>
      <c r="BI212" s="3">
        <v>-90315.12</v>
      </c>
      <c r="BJ212" s="3">
        <v>327914.93</v>
      </c>
      <c r="BK212" s="179">
        <v>0</v>
      </c>
      <c r="BL212" s="3"/>
      <c r="BM212" s="3"/>
      <c r="BN212" s="3"/>
      <c r="BO212" s="3">
        <v>0</v>
      </c>
      <c r="BP212" s="3">
        <v>320165.81</v>
      </c>
    </row>
    <row r="213" spans="1:68" ht="15.75">
      <c r="A213" s="3">
        <v>202</v>
      </c>
      <c r="B213" s="32" t="s">
        <v>167</v>
      </c>
      <c r="C213" s="46">
        <v>596.9</v>
      </c>
      <c r="D213" s="46">
        <v>0</v>
      </c>
      <c r="E213" s="3">
        <f t="shared" si="70"/>
        <v>596.9</v>
      </c>
      <c r="F213" s="52">
        <v>3.32</v>
      </c>
      <c r="G213" s="52">
        <v>7.04</v>
      </c>
      <c r="H213" s="41">
        <f t="shared" si="59"/>
        <v>10.36</v>
      </c>
      <c r="I213" s="7">
        <f t="shared" si="71"/>
        <v>6183.883999999999</v>
      </c>
      <c r="J213" s="6">
        <f t="shared" si="67"/>
        <v>37103.304</v>
      </c>
      <c r="K213" s="41">
        <v>10.54</v>
      </c>
      <c r="L213" s="7">
        <f t="shared" si="57"/>
        <v>6291.325999999999</v>
      </c>
      <c r="M213" s="6">
        <f t="shared" si="68"/>
        <v>37747.95599999999</v>
      </c>
      <c r="N213" s="40">
        <f t="shared" si="58"/>
        <v>74851.25999999998</v>
      </c>
      <c r="O213" s="33">
        <v>-40937.69</v>
      </c>
      <c r="P213" s="5">
        <f t="shared" si="62"/>
        <v>33913.56999999998</v>
      </c>
      <c r="Q213" s="43">
        <f t="shared" si="69"/>
        <v>-0.5469205194408219</v>
      </c>
      <c r="R213" s="55" t="s">
        <v>374</v>
      </c>
      <c r="S213" s="95">
        <f t="shared" si="60"/>
        <v>33913.56999999998</v>
      </c>
      <c r="T213" s="7">
        <f t="shared" si="51"/>
        <v>0</v>
      </c>
      <c r="U213" s="1">
        <v>0</v>
      </c>
      <c r="V213" s="1">
        <v>2102.9</v>
      </c>
      <c r="W213" s="61">
        <v>0</v>
      </c>
      <c r="X213" s="2">
        <v>35049.88</v>
      </c>
      <c r="Y213" s="1">
        <v>0</v>
      </c>
      <c r="Z213" s="1">
        <v>2587.62</v>
      </c>
      <c r="AA213" s="1">
        <v>0</v>
      </c>
      <c r="AB213" s="1">
        <v>1614.76</v>
      </c>
      <c r="AC213" s="1">
        <v>0</v>
      </c>
      <c r="AD213" s="1">
        <v>1614.76</v>
      </c>
      <c r="AE213" s="1">
        <v>0</v>
      </c>
      <c r="AF213" s="1">
        <v>5841.44</v>
      </c>
      <c r="AG213" s="1">
        <v>0</v>
      </c>
      <c r="AH213" s="1">
        <v>1614.76</v>
      </c>
      <c r="AI213" s="1">
        <v>0</v>
      </c>
      <c r="AJ213" s="1">
        <v>1614.76</v>
      </c>
      <c r="AK213" s="1">
        <v>0</v>
      </c>
      <c r="AL213" s="1">
        <v>1674.45</v>
      </c>
      <c r="AM213" s="3">
        <v>0</v>
      </c>
      <c r="AN213" s="3">
        <v>65066.94</v>
      </c>
      <c r="AO213" s="1">
        <v>0</v>
      </c>
      <c r="AP213" s="1">
        <v>2712.62</v>
      </c>
      <c r="AQ213" s="1">
        <v>0</v>
      </c>
      <c r="AR213" s="1">
        <v>2634.86</v>
      </c>
      <c r="AS213" s="1">
        <v>0</v>
      </c>
      <c r="AT213" s="1">
        <v>2385.32</v>
      </c>
      <c r="AU213" s="1">
        <v>0</v>
      </c>
      <c r="AV213" s="1">
        <v>2743.57</v>
      </c>
      <c r="AW213" s="7">
        <f t="shared" si="63"/>
        <v>0</v>
      </c>
      <c r="AX213" s="7">
        <f t="shared" si="64"/>
        <v>92105.86000000002</v>
      </c>
      <c r="AY213" s="7">
        <f t="shared" si="65"/>
        <v>92105.86000000002</v>
      </c>
      <c r="AZ213" s="7"/>
      <c r="BA213" s="7"/>
      <c r="BB213" s="7"/>
      <c r="BC213" s="102">
        <f t="shared" si="66"/>
        <v>-58192.29000000004</v>
      </c>
      <c r="BD213" s="3"/>
      <c r="BE213" s="3">
        <v>3784</v>
      </c>
      <c r="BF213" s="3">
        <v>20114.48</v>
      </c>
      <c r="BG213" s="128">
        <f t="shared" si="61"/>
        <v>-74522.77000000003</v>
      </c>
      <c r="BH213" s="128">
        <v>0</v>
      </c>
      <c r="BI213" s="3">
        <v>-40937.69</v>
      </c>
      <c r="BJ213" s="3">
        <v>192901.8</v>
      </c>
      <c r="BK213" s="179">
        <v>7718.37</v>
      </c>
      <c r="BL213" s="3"/>
      <c r="BM213" s="3"/>
      <c r="BN213" s="3"/>
      <c r="BO213" s="3">
        <v>0</v>
      </c>
      <c r="BP213" s="3">
        <v>203733.34</v>
      </c>
    </row>
    <row r="214" spans="1:68" ht="15.75">
      <c r="A214" s="3">
        <v>203</v>
      </c>
      <c r="B214" s="32" t="s">
        <v>168</v>
      </c>
      <c r="C214" s="46">
        <v>388.4</v>
      </c>
      <c r="D214" s="46">
        <v>0</v>
      </c>
      <c r="E214" s="3">
        <f t="shared" si="70"/>
        <v>388.4</v>
      </c>
      <c r="F214" s="52">
        <v>3.32</v>
      </c>
      <c r="G214" s="52">
        <v>6.82</v>
      </c>
      <c r="H214" s="41">
        <f t="shared" si="59"/>
        <v>10.14</v>
      </c>
      <c r="I214" s="7">
        <f t="shared" si="71"/>
        <v>3938.376</v>
      </c>
      <c r="J214" s="6">
        <f t="shared" si="67"/>
        <v>23630.256</v>
      </c>
      <c r="K214" s="41">
        <v>8.7</v>
      </c>
      <c r="L214" s="7">
        <f t="shared" si="57"/>
        <v>3379.0799999999995</v>
      </c>
      <c r="M214" s="6">
        <f t="shared" si="68"/>
        <v>20274.479999999996</v>
      </c>
      <c r="N214" s="40">
        <f t="shared" si="58"/>
        <v>43904.736</v>
      </c>
      <c r="O214" s="33"/>
      <c r="P214" s="5">
        <f t="shared" si="62"/>
        <v>43904.736</v>
      </c>
      <c r="Q214" s="43">
        <f t="shared" si="69"/>
        <v>0</v>
      </c>
      <c r="R214" s="57" t="s">
        <v>374</v>
      </c>
      <c r="S214" s="95">
        <f t="shared" si="60"/>
        <v>43904.736</v>
      </c>
      <c r="T214" s="7">
        <f t="shared" si="51"/>
        <v>0</v>
      </c>
      <c r="U214" s="1">
        <v>0</v>
      </c>
      <c r="V214" s="1">
        <v>6197.83</v>
      </c>
      <c r="W214" s="61">
        <v>0</v>
      </c>
      <c r="X214" s="2">
        <v>48394.76</v>
      </c>
      <c r="Y214" s="1">
        <v>0</v>
      </c>
      <c r="Z214" s="1">
        <v>5317.05</v>
      </c>
      <c r="AA214" s="1">
        <v>0</v>
      </c>
      <c r="AB214" s="1">
        <v>3756.42</v>
      </c>
      <c r="AC214" s="1">
        <v>0</v>
      </c>
      <c r="AD214" s="1">
        <v>3069.52</v>
      </c>
      <c r="AE214" s="1">
        <v>0</v>
      </c>
      <c r="AF214" s="1">
        <v>2988.46</v>
      </c>
      <c r="AG214" s="1">
        <v>0</v>
      </c>
      <c r="AH214" s="1">
        <v>6949.03</v>
      </c>
      <c r="AI214" s="1">
        <v>0</v>
      </c>
      <c r="AJ214" s="1">
        <v>819.52</v>
      </c>
      <c r="AK214" s="1">
        <v>0</v>
      </c>
      <c r="AL214" s="1">
        <v>858.36</v>
      </c>
      <c r="AM214" s="3">
        <v>0</v>
      </c>
      <c r="AN214" s="3">
        <v>858.36</v>
      </c>
      <c r="AO214" s="1">
        <v>0</v>
      </c>
      <c r="AP214" s="1">
        <v>858.36</v>
      </c>
      <c r="AQ214" s="1">
        <v>0</v>
      </c>
      <c r="AR214" s="1">
        <v>1818.77</v>
      </c>
      <c r="AS214" s="1">
        <v>0</v>
      </c>
      <c r="AT214" s="1">
        <v>4580.43</v>
      </c>
      <c r="AU214" s="1">
        <v>0</v>
      </c>
      <c r="AV214" s="1">
        <v>1912.86</v>
      </c>
      <c r="AW214" s="7">
        <f t="shared" si="63"/>
        <v>0</v>
      </c>
      <c r="AX214" s="7">
        <f t="shared" si="64"/>
        <v>33787.14</v>
      </c>
      <c r="AY214" s="7">
        <f t="shared" si="65"/>
        <v>33787.14</v>
      </c>
      <c r="AZ214" s="7"/>
      <c r="BA214" s="7"/>
      <c r="BB214" s="7"/>
      <c r="BC214" s="102">
        <f t="shared" si="66"/>
        <v>10117.595999999998</v>
      </c>
      <c r="BD214" s="3"/>
      <c r="BE214" s="3"/>
      <c r="BF214" s="3">
        <v>158062.24</v>
      </c>
      <c r="BG214" s="128">
        <f t="shared" si="61"/>
        <v>-147944.644</v>
      </c>
      <c r="BH214" s="128">
        <v>0</v>
      </c>
      <c r="BI214" s="3">
        <v>864.08</v>
      </c>
      <c r="BJ214" s="3">
        <v>201703.91</v>
      </c>
      <c r="BK214" s="179">
        <v>0</v>
      </c>
      <c r="BL214" s="3"/>
      <c r="BM214" s="3"/>
      <c r="BN214" s="3"/>
      <c r="BO214" s="3">
        <v>30.09</v>
      </c>
      <c r="BP214" s="3">
        <v>219642.83</v>
      </c>
    </row>
    <row r="215" spans="1:68" ht="15.75">
      <c r="A215" s="3">
        <v>204</v>
      </c>
      <c r="B215" s="12" t="s">
        <v>312</v>
      </c>
      <c r="C215" s="46">
        <v>535</v>
      </c>
      <c r="D215" s="46">
        <v>0</v>
      </c>
      <c r="E215" s="3">
        <f t="shared" si="70"/>
        <v>535</v>
      </c>
      <c r="F215" s="52">
        <v>3.32</v>
      </c>
      <c r="G215" s="52">
        <v>2.82</v>
      </c>
      <c r="H215" s="147">
        <f t="shared" si="59"/>
        <v>6.14</v>
      </c>
      <c r="I215" s="7">
        <f t="shared" si="71"/>
        <v>3284.8999999999996</v>
      </c>
      <c r="J215" s="6">
        <f t="shared" si="67"/>
        <v>19709.399999999998</v>
      </c>
      <c r="K215" s="147">
        <v>7.21</v>
      </c>
      <c r="L215" s="7">
        <f t="shared" si="57"/>
        <v>3857.35</v>
      </c>
      <c r="M215" s="6">
        <f t="shared" si="68"/>
        <v>23144.1</v>
      </c>
      <c r="N215" s="40">
        <f t="shared" si="58"/>
        <v>42853.5</v>
      </c>
      <c r="O215" s="35">
        <v>-11789.81</v>
      </c>
      <c r="P215" s="5">
        <f t="shared" si="62"/>
        <v>31063.690000000002</v>
      </c>
      <c r="Q215" s="43">
        <f t="shared" si="69"/>
        <v>-0.27511895177756773</v>
      </c>
      <c r="R215" s="55" t="s">
        <v>378</v>
      </c>
      <c r="S215" s="95">
        <f t="shared" si="60"/>
        <v>31063.690000000002</v>
      </c>
      <c r="T215" s="7">
        <f t="shared" si="51"/>
        <v>0</v>
      </c>
      <c r="U215" s="1">
        <v>0</v>
      </c>
      <c r="V215" s="1">
        <v>1459.53</v>
      </c>
      <c r="W215" s="61">
        <v>0</v>
      </c>
      <c r="X215" s="2">
        <v>28575.04</v>
      </c>
      <c r="Y215" s="1">
        <v>0</v>
      </c>
      <c r="Z215" s="1">
        <v>8703.44</v>
      </c>
      <c r="AA215" s="1">
        <v>0</v>
      </c>
      <c r="AB215" s="1">
        <v>1128.85</v>
      </c>
      <c r="AC215" s="1">
        <v>0</v>
      </c>
      <c r="AD215" s="1">
        <v>1128.85</v>
      </c>
      <c r="AE215" s="1">
        <v>0</v>
      </c>
      <c r="AF215" s="1">
        <v>1128.85</v>
      </c>
      <c r="AG215" s="1">
        <v>0</v>
      </c>
      <c r="AH215" s="1">
        <v>4794.83</v>
      </c>
      <c r="AI215" s="1">
        <v>0</v>
      </c>
      <c r="AJ215" s="1">
        <v>1128.85</v>
      </c>
      <c r="AK215" s="1">
        <v>0</v>
      </c>
      <c r="AL215" s="1">
        <v>1182.35</v>
      </c>
      <c r="AM215" s="3">
        <v>0</v>
      </c>
      <c r="AN215" s="3">
        <v>12273.72</v>
      </c>
      <c r="AO215" s="1">
        <v>0</v>
      </c>
      <c r="AP215" s="1">
        <v>1182.35</v>
      </c>
      <c r="AQ215" s="1">
        <v>0</v>
      </c>
      <c r="AR215" s="1">
        <v>1607.1</v>
      </c>
      <c r="AS215" s="1">
        <v>0</v>
      </c>
      <c r="AT215" s="1">
        <v>1182.35</v>
      </c>
      <c r="AU215" s="1">
        <v>0</v>
      </c>
      <c r="AV215" s="1">
        <v>1182.35</v>
      </c>
      <c r="AW215" s="7">
        <f t="shared" si="63"/>
        <v>0</v>
      </c>
      <c r="AX215" s="7">
        <f t="shared" si="64"/>
        <v>36623.88999999999</v>
      </c>
      <c r="AY215" s="7">
        <f t="shared" si="65"/>
        <v>36623.88999999999</v>
      </c>
      <c r="AZ215" s="7"/>
      <c r="BA215" s="7"/>
      <c r="BB215" s="7"/>
      <c r="BC215" s="102">
        <f t="shared" si="66"/>
        <v>-5560.19999999999</v>
      </c>
      <c r="BD215" s="3"/>
      <c r="BE215" s="3"/>
      <c r="BF215" s="3">
        <v>2479.48</v>
      </c>
      <c r="BG215" s="128">
        <f t="shared" si="61"/>
        <v>-8039.679999999989</v>
      </c>
      <c r="BH215" s="128">
        <v>0</v>
      </c>
      <c r="BI215" s="3">
        <v>-11789.81</v>
      </c>
      <c r="BJ215" s="3">
        <v>90592.29</v>
      </c>
      <c r="BK215" s="179">
        <v>0</v>
      </c>
      <c r="BL215" s="3"/>
      <c r="BM215" s="3"/>
      <c r="BN215" s="3"/>
      <c r="BO215" s="3">
        <v>0</v>
      </c>
      <c r="BP215" s="3">
        <v>100565.49</v>
      </c>
    </row>
    <row r="216" spans="1:68" ht="15.75">
      <c r="A216" s="3">
        <v>205</v>
      </c>
      <c r="B216" s="32" t="s">
        <v>169</v>
      </c>
      <c r="C216" s="46">
        <v>582.7</v>
      </c>
      <c r="D216" s="46">
        <v>0</v>
      </c>
      <c r="E216" s="3">
        <f t="shared" si="70"/>
        <v>582.7</v>
      </c>
      <c r="F216" s="52">
        <v>3.32</v>
      </c>
      <c r="G216" s="52">
        <v>7.04</v>
      </c>
      <c r="H216" s="41">
        <f t="shared" si="59"/>
        <v>10.36</v>
      </c>
      <c r="I216" s="7">
        <f t="shared" si="71"/>
        <v>6036.772</v>
      </c>
      <c r="J216" s="6">
        <f t="shared" si="67"/>
        <v>36220.632</v>
      </c>
      <c r="K216" s="41">
        <v>10.54</v>
      </c>
      <c r="L216" s="7">
        <f t="shared" si="57"/>
        <v>6141.658</v>
      </c>
      <c r="M216" s="6">
        <f t="shared" si="68"/>
        <v>36849.948000000004</v>
      </c>
      <c r="N216" s="40">
        <f t="shared" si="58"/>
        <v>73070.58</v>
      </c>
      <c r="O216" s="33"/>
      <c r="P216" s="5">
        <f t="shared" si="62"/>
        <v>73070.58</v>
      </c>
      <c r="Q216" s="43">
        <f t="shared" si="69"/>
        <v>0</v>
      </c>
      <c r="R216" s="55" t="s">
        <v>374</v>
      </c>
      <c r="S216" s="95">
        <f t="shared" si="60"/>
        <v>73070.58</v>
      </c>
      <c r="T216" s="7">
        <f t="shared" si="51"/>
        <v>0</v>
      </c>
      <c r="U216" s="1">
        <v>0</v>
      </c>
      <c r="V216" s="1">
        <v>5675.62</v>
      </c>
      <c r="W216" s="61">
        <v>0</v>
      </c>
      <c r="X216" s="2">
        <v>74179.85</v>
      </c>
      <c r="Y216" s="1">
        <v>0</v>
      </c>
      <c r="Z216" s="119">
        <v>3525.66</v>
      </c>
      <c r="AA216" s="1">
        <v>0</v>
      </c>
      <c r="AB216" s="1">
        <v>2773.65</v>
      </c>
      <c r="AC216" s="1">
        <v>0</v>
      </c>
      <c r="AD216" s="1">
        <v>2773.65</v>
      </c>
      <c r="AE216" s="119">
        <v>0</v>
      </c>
      <c r="AF216" s="1">
        <v>4942.59</v>
      </c>
      <c r="AG216" s="1">
        <v>0</v>
      </c>
      <c r="AH216" s="1">
        <v>51663.95</v>
      </c>
      <c r="AI216" s="1">
        <v>0</v>
      </c>
      <c r="AJ216" s="1">
        <v>7826.03</v>
      </c>
      <c r="AK216" s="1">
        <v>0</v>
      </c>
      <c r="AL216" s="1">
        <v>1287.77</v>
      </c>
      <c r="AM216" s="3">
        <v>0</v>
      </c>
      <c r="AN216" s="3">
        <v>1287.77</v>
      </c>
      <c r="AO216" s="1">
        <v>0</v>
      </c>
      <c r="AP216" s="1">
        <v>1287.77</v>
      </c>
      <c r="AQ216" s="1">
        <v>0</v>
      </c>
      <c r="AR216" s="1">
        <v>2248.18</v>
      </c>
      <c r="AS216" s="1">
        <v>0</v>
      </c>
      <c r="AT216" s="1">
        <v>1998.64</v>
      </c>
      <c r="AU216" s="1">
        <v>0</v>
      </c>
      <c r="AV216" s="1">
        <v>1442.71</v>
      </c>
      <c r="AW216" s="7">
        <f t="shared" si="63"/>
        <v>0</v>
      </c>
      <c r="AX216" s="7">
        <f t="shared" si="64"/>
        <v>83058.37000000001</v>
      </c>
      <c r="AY216" s="7">
        <f t="shared" si="65"/>
        <v>83058.37000000001</v>
      </c>
      <c r="AZ216" s="7"/>
      <c r="BA216" s="7"/>
      <c r="BB216" s="7"/>
      <c r="BC216" s="102">
        <f t="shared" si="66"/>
        <v>-9987.790000000008</v>
      </c>
      <c r="BD216" s="3"/>
      <c r="BE216" s="3"/>
      <c r="BF216" s="3">
        <v>59895.45</v>
      </c>
      <c r="BG216" s="128">
        <f t="shared" si="61"/>
        <v>-69883.24</v>
      </c>
      <c r="BH216" s="128">
        <v>0</v>
      </c>
      <c r="BI216" s="3">
        <v>59468.81</v>
      </c>
      <c r="BJ216" s="3">
        <v>235859.34</v>
      </c>
      <c r="BK216" s="179">
        <v>0</v>
      </c>
      <c r="BL216" s="3"/>
      <c r="BM216" s="3"/>
      <c r="BN216" s="3"/>
      <c r="BO216" s="180">
        <v>2071.03</v>
      </c>
      <c r="BP216" s="3">
        <v>244294.48</v>
      </c>
    </row>
    <row r="217" spans="1:68" ht="15.75">
      <c r="A217" s="3">
        <v>206</v>
      </c>
      <c r="B217" s="32" t="s">
        <v>170</v>
      </c>
      <c r="C217" s="46">
        <v>396.7</v>
      </c>
      <c r="D217" s="46">
        <v>0</v>
      </c>
      <c r="E217" s="3">
        <f t="shared" si="70"/>
        <v>396.7</v>
      </c>
      <c r="F217" s="52">
        <v>3.32</v>
      </c>
      <c r="G217" s="52">
        <v>7.04</v>
      </c>
      <c r="H217" s="41">
        <f t="shared" si="59"/>
        <v>10.36</v>
      </c>
      <c r="I217" s="7">
        <f t="shared" si="71"/>
        <v>4109.812</v>
      </c>
      <c r="J217" s="6">
        <f t="shared" si="67"/>
        <v>24658.872</v>
      </c>
      <c r="K217" s="41">
        <v>10.54</v>
      </c>
      <c r="L217" s="7">
        <f t="shared" si="57"/>
        <v>4181.218</v>
      </c>
      <c r="M217" s="6">
        <f t="shared" si="68"/>
        <v>25087.307999999997</v>
      </c>
      <c r="N217" s="40">
        <f t="shared" si="58"/>
        <v>49746.17999999999</v>
      </c>
      <c r="O217" s="33"/>
      <c r="P217" s="5">
        <f t="shared" si="62"/>
        <v>49746.17999999999</v>
      </c>
      <c r="Q217" s="43">
        <f t="shared" si="69"/>
        <v>0</v>
      </c>
      <c r="R217" s="55"/>
      <c r="S217" s="95">
        <f t="shared" si="60"/>
        <v>49746.17999999999</v>
      </c>
      <c r="T217" s="7">
        <f t="shared" si="51"/>
        <v>0</v>
      </c>
      <c r="U217" s="1">
        <v>0</v>
      </c>
      <c r="V217" s="1">
        <v>6181.65</v>
      </c>
      <c r="W217" s="61">
        <v>0</v>
      </c>
      <c r="X217" s="2">
        <v>50501.37</v>
      </c>
      <c r="Y217" s="1">
        <v>0</v>
      </c>
      <c r="Z217" s="1">
        <v>3294.06</v>
      </c>
      <c r="AA217" s="1">
        <v>0</v>
      </c>
      <c r="AB217" s="1">
        <v>2915.8</v>
      </c>
      <c r="AC217" s="1">
        <v>0</v>
      </c>
      <c r="AD217" s="1">
        <v>1888.29</v>
      </c>
      <c r="AE217" s="1">
        <v>0</v>
      </c>
      <c r="AF217" s="1">
        <v>4057.23</v>
      </c>
      <c r="AG217" s="1">
        <v>0</v>
      </c>
      <c r="AH217" s="1">
        <v>7344.33</v>
      </c>
      <c r="AI217" s="1">
        <v>0</v>
      </c>
      <c r="AJ217" s="1">
        <v>1888.29</v>
      </c>
      <c r="AK217" s="1">
        <v>0</v>
      </c>
      <c r="AL217" s="1">
        <v>3179.39</v>
      </c>
      <c r="AM217" s="3">
        <v>0</v>
      </c>
      <c r="AN217" s="3">
        <v>2876.6</v>
      </c>
      <c r="AO217" s="1">
        <v>0</v>
      </c>
      <c r="AP217" s="1">
        <v>1955.73</v>
      </c>
      <c r="AQ217" s="1">
        <v>0</v>
      </c>
      <c r="AR217" s="1">
        <v>3187.6</v>
      </c>
      <c r="AS217" s="1">
        <v>0</v>
      </c>
      <c r="AT217" s="1">
        <v>2666.6</v>
      </c>
      <c r="AU217" s="1">
        <v>0</v>
      </c>
      <c r="AV217" s="1">
        <v>1955.73</v>
      </c>
      <c r="AW217" s="7">
        <f t="shared" si="63"/>
        <v>0</v>
      </c>
      <c r="AX217" s="7">
        <f t="shared" si="64"/>
        <v>37209.65</v>
      </c>
      <c r="AY217" s="7">
        <f t="shared" si="65"/>
        <v>37209.65</v>
      </c>
      <c r="AZ217" s="7"/>
      <c r="BA217" s="7"/>
      <c r="BB217" s="7"/>
      <c r="BC217" s="102">
        <f t="shared" si="66"/>
        <v>12536.529999999992</v>
      </c>
      <c r="BD217" s="3"/>
      <c r="BE217" s="3"/>
      <c r="BF217" s="3">
        <v>2956.84</v>
      </c>
      <c r="BG217" s="128">
        <f t="shared" si="61"/>
        <v>9579.689999999991</v>
      </c>
      <c r="BH217" s="128">
        <v>0</v>
      </c>
      <c r="BI217" s="3">
        <v>24022.47</v>
      </c>
      <c r="BJ217" s="3">
        <v>110113.81</v>
      </c>
      <c r="BK217" s="179">
        <v>0</v>
      </c>
      <c r="BL217" s="3"/>
      <c r="BM217" s="3"/>
      <c r="BN217" s="3"/>
      <c r="BO217" s="3">
        <v>836.59</v>
      </c>
      <c r="BP217" s="3">
        <v>103575.68</v>
      </c>
    </row>
    <row r="218" spans="1:68" ht="15.75">
      <c r="A218" s="3">
        <v>207</v>
      </c>
      <c r="B218" s="32" t="s">
        <v>171</v>
      </c>
      <c r="C218" s="46">
        <v>353.3</v>
      </c>
      <c r="D218" s="46">
        <v>0</v>
      </c>
      <c r="E218" s="3">
        <f t="shared" si="70"/>
        <v>353.3</v>
      </c>
      <c r="F218" s="52">
        <v>3.32</v>
      </c>
      <c r="G218" s="52">
        <v>2.82</v>
      </c>
      <c r="H218" s="41">
        <f t="shared" si="59"/>
        <v>6.14</v>
      </c>
      <c r="I218" s="7">
        <f t="shared" si="71"/>
        <v>2169.262</v>
      </c>
      <c r="J218" s="6">
        <f t="shared" si="67"/>
        <v>13015.572</v>
      </c>
      <c r="K218" s="41">
        <v>7.24</v>
      </c>
      <c r="L218" s="7">
        <f t="shared" si="57"/>
        <v>2557.8920000000003</v>
      </c>
      <c r="M218" s="6">
        <f t="shared" si="68"/>
        <v>15347.352000000003</v>
      </c>
      <c r="N218" s="40">
        <f t="shared" si="58"/>
        <v>28362.924000000003</v>
      </c>
      <c r="O218" s="33"/>
      <c r="P218" s="5">
        <f t="shared" si="62"/>
        <v>28362.924000000003</v>
      </c>
      <c r="Q218" s="43">
        <f t="shared" si="69"/>
        <v>0</v>
      </c>
      <c r="R218" s="55" t="s">
        <v>378</v>
      </c>
      <c r="S218" s="95">
        <f t="shared" si="60"/>
        <v>28362.924000000003</v>
      </c>
      <c r="T218" s="7">
        <f t="shared" si="51"/>
        <v>0</v>
      </c>
      <c r="U218" s="1">
        <v>0</v>
      </c>
      <c r="V218" s="1">
        <v>2494.2</v>
      </c>
      <c r="W218" s="61">
        <v>0</v>
      </c>
      <c r="X218" s="2">
        <v>26655.89</v>
      </c>
      <c r="Y218" s="1">
        <v>0</v>
      </c>
      <c r="Z218" s="1">
        <v>1465.01</v>
      </c>
      <c r="AA218" s="1">
        <v>0</v>
      </c>
      <c r="AB218" s="1">
        <v>923.11</v>
      </c>
      <c r="AC218" s="1">
        <v>0</v>
      </c>
      <c r="AD218" s="1">
        <v>923.11</v>
      </c>
      <c r="AE218" s="1">
        <v>0</v>
      </c>
      <c r="AF218" s="1">
        <v>923.11</v>
      </c>
      <c r="AG218" s="1">
        <v>0</v>
      </c>
      <c r="AH218" s="1">
        <v>923.11</v>
      </c>
      <c r="AI218" s="1">
        <v>0</v>
      </c>
      <c r="AJ218" s="1">
        <v>923.11</v>
      </c>
      <c r="AK218" s="1">
        <v>0</v>
      </c>
      <c r="AL218" s="1">
        <v>958.44</v>
      </c>
      <c r="AM218" s="3">
        <v>0</v>
      </c>
      <c r="AN218" s="3">
        <v>986.7</v>
      </c>
      <c r="AO218" s="1">
        <v>0</v>
      </c>
      <c r="AP218" s="1">
        <v>1035.91</v>
      </c>
      <c r="AQ218" s="1">
        <v>0</v>
      </c>
      <c r="AR218" s="1">
        <v>2228.75</v>
      </c>
      <c r="AS218" s="1">
        <v>0</v>
      </c>
      <c r="AT218" s="1">
        <v>958.44</v>
      </c>
      <c r="AU218" s="1">
        <v>0</v>
      </c>
      <c r="AV218" s="1">
        <v>958.44</v>
      </c>
      <c r="AW218" s="7">
        <f t="shared" si="63"/>
        <v>0</v>
      </c>
      <c r="AX218" s="7">
        <f t="shared" si="64"/>
        <v>13207.240000000002</v>
      </c>
      <c r="AY218" s="7">
        <f t="shared" si="65"/>
        <v>13207.240000000002</v>
      </c>
      <c r="AZ218" s="7"/>
      <c r="BA218" s="7"/>
      <c r="BB218" s="7"/>
      <c r="BC218" s="102">
        <f t="shared" si="66"/>
        <v>15155.684000000001</v>
      </c>
      <c r="BD218" s="3"/>
      <c r="BE218" s="3"/>
      <c r="BF218" s="3">
        <v>31399.49</v>
      </c>
      <c r="BG218" s="128">
        <f t="shared" si="61"/>
        <v>-16243.806</v>
      </c>
      <c r="BH218" s="128">
        <v>0</v>
      </c>
      <c r="BI218" s="3">
        <v>24836.51</v>
      </c>
      <c r="BJ218" s="3">
        <v>58204.03</v>
      </c>
      <c r="BK218" s="179">
        <v>0</v>
      </c>
      <c r="BL218" s="3"/>
      <c r="BM218" s="3"/>
      <c r="BN218" s="3"/>
      <c r="BO218" s="3">
        <v>864.94</v>
      </c>
      <c r="BP218" s="3">
        <v>48574.76</v>
      </c>
    </row>
    <row r="219" spans="1:68" ht="15.75">
      <c r="A219" s="3">
        <v>208</v>
      </c>
      <c r="B219" s="32" t="s">
        <v>352</v>
      </c>
      <c r="C219" s="46">
        <v>2912.2</v>
      </c>
      <c r="D219" s="46">
        <v>0</v>
      </c>
      <c r="E219" s="3">
        <f t="shared" si="70"/>
        <v>2912.2</v>
      </c>
      <c r="F219" s="52">
        <v>3.32</v>
      </c>
      <c r="G219" s="52">
        <v>7.58</v>
      </c>
      <c r="H219" s="41">
        <f>F219+G219</f>
        <v>10.9</v>
      </c>
      <c r="I219" s="7">
        <f t="shared" si="71"/>
        <v>31742.98</v>
      </c>
      <c r="J219" s="6">
        <f t="shared" si="67"/>
        <v>190457.88</v>
      </c>
      <c r="K219" s="41">
        <v>11.3</v>
      </c>
      <c r="L219" s="7">
        <f t="shared" si="57"/>
        <v>32907.86</v>
      </c>
      <c r="M219" s="6">
        <f t="shared" si="68"/>
        <v>197447.16</v>
      </c>
      <c r="N219" s="40">
        <f t="shared" si="58"/>
        <v>387905.04000000004</v>
      </c>
      <c r="O219" s="33"/>
      <c r="P219" s="5">
        <f t="shared" si="62"/>
        <v>387905.04000000004</v>
      </c>
      <c r="Q219" s="43">
        <f t="shared" si="69"/>
        <v>0</v>
      </c>
      <c r="R219" s="55"/>
      <c r="S219" s="95">
        <f t="shared" si="60"/>
        <v>387905.04000000004</v>
      </c>
      <c r="T219" s="7">
        <f t="shared" si="51"/>
        <v>0</v>
      </c>
      <c r="U219" s="1">
        <v>0</v>
      </c>
      <c r="V219" s="1">
        <v>3943.39</v>
      </c>
      <c r="W219" s="61">
        <v>0</v>
      </c>
      <c r="X219" s="2">
        <v>390057.74</v>
      </c>
      <c r="Y219" s="1">
        <v>0</v>
      </c>
      <c r="Z219" s="119">
        <v>59206.48</v>
      </c>
      <c r="AA219" s="1">
        <v>0</v>
      </c>
      <c r="AB219" s="1">
        <v>15887.99</v>
      </c>
      <c r="AC219" s="1">
        <v>0</v>
      </c>
      <c r="AD219" s="1">
        <v>26614.15</v>
      </c>
      <c r="AE219" s="119">
        <v>0</v>
      </c>
      <c r="AF219" s="1">
        <v>15842.56</v>
      </c>
      <c r="AG219" s="1">
        <v>0</v>
      </c>
      <c r="AH219" s="1">
        <v>14039.72</v>
      </c>
      <c r="AI219" s="1">
        <v>0</v>
      </c>
      <c r="AJ219" s="1">
        <v>14039.72</v>
      </c>
      <c r="AK219" s="1">
        <v>0</v>
      </c>
      <c r="AL219" s="1">
        <v>20660.71</v>
      </c>
      <c r="AM219" s="3">
        <v>0</v>
      </c>
      <c r="AN219" s="3">
        <v>16398.6</v>
      </c>
      <c r="AO219" s="1">
        <v>0</v>
      </c>
      <c r="AP219" s="1">
        <v>16715.23</v>
      </c>
      <c r="AQ219" s="1">
        <v>0</v>
      </c>
      <c r="AR219" s="1">
        <v>19290.87</v>
      </c>
      <c r="AS219" s="1">
        <v>0</v>
      </c>
      <c r="AT219" s="1">
        <v>38837.2</v>
      </c>
      <c r="AU219" s="1">
        <v>0</v>
      </c>
      <c r="AV219" s="1">
        <v>22794.5</v>
      </c>
      <c r="AW219" s="7">
        <f t="shared" si="63"/>
        <v>0</v>
      </c>
      <c r="AX219" s="7">
        <f t="shared" si="64"/>
        <v>280327.73</v>
      </c>
      <c r="AY219" s="7">
        <f t="shared" si="65"/>
        <v>280327.73</v>
      </c>
      <c r="AZ219" s="7"/>
      <c r="BA219" s="7"/>
      <c r="BB219" s="7"/>
      <c r="BC219" s="102">
        <f t="shared" si="66"/>
        <v>107577.31000000006</v>
      </c>
      <c r="BD219" s="3"/>
      <c r="BE219" s="3"/>
      <c r="BF219" s="3">
        <v>6212.8</v>
      </c>
      <c r="BG219" s="128">
        <f t="shared" si="61"/>
        <v>101364.51000000005</v>
      </c>
      <c r="BH219" s="128">
        <v>0</v>
      </c>
      <c r="BI219" s="3">
        <v>94347.23</v>
      </c>
      <c r="BJ219" s="3">
        <v>193014.16</v>
      </c>
      <c r="BK219" s="179">
        <v>0</v>
      </c>
      <c r="BL219" s="3"/>
      <c r="BM219" s="3"/>
      <c r="BN219" s="3"/>
      <c r="BO219" s="180">
        <v>3285.69</v>
      </c>
      <c r="BP219" s="3">
        <v>281529.05</v>
      </c>
    </row>
    <row r="220" spans="1:68" ht="15.75">
      <c r="A220" s="3">
        <v>209</v>
      </c>
      <c r="B220" s="25" t="s">
        <v>172</v>
      </c>
      <c r="C220" s="46">
        <v>121.9</v>
      </c>
      <c r="D220" s="46">
        <v>0</v>
      </c>
      <c r="E220" s="3">
        <f t="shared" si="70"/>
        <v>121.9</v>
      </c>
      <c r="F220" s="52">
        <v>3.32</v>
      </c>
      <c r="G220" s="52">
        <v>3.79</v>
      </c>
      <c r="H220" s="52">
        <f aca="true" t="shared" si="72" ref="H220:H284">F220+G220</f>
        <v>7.109999999999999</v>
      </c>
      <c r="I220" s="7">
        <f t="shared" si="71"/>
        <v>866.709</v>
      </c>
      <c r="J220" s="6">
        <f t="shared" si="67"/>
        <v>5200.254</v>
      </c>
      <c r="K220" s="52">
        <v>5.45</v>
      </c>
      <c r="L220" s="7">
        <f t="shared" si="57"/>
        <v>664.355</v>
      </c>
      <c r="M220" s="6">
        <f t="shared" si="68"/>
        <v>3986.13</v>
      </c>
      <c r="N220" s="40">
        <f t="shared" si="58"/>
        <v>9186.384</v>
      </c>
      <c r="O220" s="26"/>
      <c r="P220" s="5">
        <f t="shared" si="62"/>
        <v>9186.384</v>
      </c>
      <c r="Q220" s="43">
        <f t="shared" si="69"/>
        <v>0</v>
      </c>
      <c r="R220" s="55" t="s">
        <v>378</v>
      </c>
      <c r="S220" s="95">
        <f t="shared" si="60"/>
        <v>9186.384</v>
      </c>
      <c r="T220" s="7">
        <f t="shared" si="51"/>
        <v>0</v>
      </c>
      <c r="U220" s="1">
        <v>468.68</v>
      </c>
      <c r="V220" s="1">
        <v>418.83</v>
      </c>
      <c r="W220" s="61">
        <v>5624.19</v>
      </c>
      <c r="X220" s="2">
        <v>5025.93</v>
      </c>
      <c r="Y220" s="1">
        <v>0</v>
      </c>
      <c r="Z220" s="1">
        <v>257.21</v>
      </c>
      <c r="AA220" s="1">
        <v>0</v>
      </c>
      <c r="AB220" s="1">
        <v>257.21</v>
      </c>
      <c r="AC220" s="1">
        <v>0</v>
      </c>
      <c r="AD220" s="1">
        <v>257.21</v>
      </c>
      <c r="AE220" s="1">
        <v>0</v>
      </c>
      <c r="AF220" s="1">
        <v>257.21</v>
      </c>
      <c r="AG220" s="1">
        <v>0</v>
      </c>
      <c r="AH220" s="1">
        <v>257.21</v>
      </c>
      <c r="AI220" s="1">
        <v>0</v>
      </c>
      <c r="AJ220" s="1">
        <v>257.21</v>
      </c>
      <c r="AK220" s="1">
        <v>0</v>
      </c>
      <c r="AL220" s="1">
        <v>279.15</v>
      </c>
      <c r="AM220" s="3">
        <v>0</v>
      </c>
      <c r="AN220" s="3">
        <v>269.4</v>
      </c>
      <c r="AO220" s="1">
        <v>0</v>
      </c>
      <c r="AP220" s="1">
        <v>269.4</v>
      </c>
      <c r="AQ220" s="1">
        <v>424.75</v>
      </c>
      <c r="AR220" s="1">
        <v>805.06</v>
      </c>
      <c r="AS220" s="1">
        <v>0</v>
      </c>
      <c r="AT220" s="1">
        <v>269.4</v>
      </c>
      <c r="AU220" s="1">
        <v>0</v>
      </c>
      <c r="AV220" s="1">
        <v>269.4</v>
      </c>
      <c r="AW220" s="7">
        <f t="shared" si="63"/>
        <v>424.75</v>
      </c>
      <c r="AX220" s="7">
        <f t="shared" si="64"/>
        <v>3705.07</v>
      </c>
      <c r="AY220" s="7">
        <f t="shared" si="65"/>
        <v>4129.82</v>
      </c>
      <c r="AZ220" s="7"/>
      <c r="BA220" s="7"/>
      <c r="BB220" s="7"/>
      <c r="BC220" s="102">
        <f t="shared" si="66"/>
        <v>5056.564</v>
      </c>
      <c r="BD220" s="3"/>
      <c r="BE220" s="3"/>
      <c r="BF220" s="3">
        <v>0</v>
      </c>
      <c r="BG220" s="128">
        <f t="shared" si="61"/>
        <v>5056.564</v>
      </c>
      <c r="BH220" s="128">
        <v>0</v>
      </c>
      <c r="BI220" s="3">
        <v>16838.77</v>
      </c>
      <c r="BJ220" s="3">
        <v>99438.26</v>
      </c>
      <c r="BK220" s="179">
        <v>0</v>
      </c>
      <c r="BL220" s="3"/>
      <c r="BM220" s="3"/>
      <c r="BN220" s="3"/>
      <c r="BO220" s="3">
        <v>586.42</v>
      </c>
      <c r="BP220" s="3">
        <v>120815.53</v>
      </c>
    </row>
    <row r="221" spans="1:68" ht="15.75">
      <c r="A221" s="3">
        <v>210</v>
      </c>
      <c r="B221" s="34" t="s">
        <v>173</v>
      </c>
      <c r="C221" s="46">
        <v>162</v>
      </c>
      <c r="D221" s="46">
        <v>0</v>
      </c>
      <c r="E221" s="3">
        <f t="shared" si="70"/>
        <v>162</v>
      </c>
      <c r="F221" s="52">
        <v>3.32</v>
      </c>
      <c r="G221" s="52">
        <v>3.79</v>
      </c>
      <c r="H221" s="149">
        <f t="shared" si="72"/>
        <v>7.109999999999999</v>
      </c>
      <c r="I221" s="7">
        <f t="shared" si="71"/>
        <v>1151.82</v>
      </c>
      <c r="J221" s="6">
        <f t="shared" si="67"/>
        <v>6910.92</v>
      </c>
      <c r="K221" s="149">
        <v>6.6</v>
      </c>
      <c r="L221" s="7">
        <f t="shared" si="57"/>
        <v>1069.2</v>
      </c>
      <c r="M221" s="6">
        <f t="shared" si="68"/>
        <v>6415.200000000001</v>
      </c>
      <c r="N221" s="40">
        <f t="shared" si="58"/>
        <v>13326.12</v>
      </c>
      <c r="O221" s="36"/>
      <c r="P221" s="5">
        <f t="shared" si="62"/>
        <v>13326.12</v>
      </c>
      <c r="Q221" s="43">
        <f t="shared" si="69"/>
        <v>0</v>
      </c>
      <c r="R221" s="55" t="s">
        <v>378</v>
      </c>
      <c r="S221" s="95">
        <f t="shared" si="60"/>
        <v>13326.12</v>
      </c>
      <c r="T221" s="7">
        <f t="shared" si="51"/>
        <v>0</v>
      </c>
      <c r="U221" s="1">
        <v>622.86</v>
      </c>
      <c r="V221" s="1">
        <v>556.6</v>
      </c>
      <c r="W221" s="61">
        <v>7474.31</v>
      </c>
      <c r="X221" s="2">
        <v>6679.25</v>
      </c>
      <c r="Y221" s="1">
        <v>0</v>
      </c>
      <c r="Z221" s="1">
        <v>341.82</v>
      </c>
      <c r="AA221" s="1">
        <v>0</v>
      </c>
      <c r="AB221" s="1">
        <v>341.82</v>
      </c>
      <c r="AC221" s="1">
        <v>0</v>
      </c>
      <c r="AD221" s="1">
        <v>341.82</v>
      </c>
      <c r="AE221" s="1">
        <v>0</v>
      </c>
      <c r="AF221" s="1">
        <v>341.82</v>
      </c>
      <c r="AG221" s="1">
        <v>0</v>
      </c>
      <c r="AH221" s="1">
        <v>341.82</v>
      </c>
      <c r="AI221" s="1">
        <v>0</v>
      </c>
      <c r="AJ221" s="1">
        <v>341.82</v>
      </c>
      <c r="AK221" s="1">
        <v>0</v>
      </c>
      <c r="AL221" s="1">
        <v>370.98</v>
      </c>
      <c r="AM221" s="3">
        <v>0</v>
      </c>
      <c r="AN221" s="3">
        <v>358.02</v>
      </c>
      <c r="AO221" s="1">
        <v>0</v>
      </c>
      <c r="AP221" s="1">
        <v>358.02</v>
      </c>
      <c r="AQ221" s="1">
        <v>424.75</v>
      </c>
      <c r="AR221" s="1">
        <v>358.02</v>
      </c>
      <c r="AS221" s="1">
        <v>0</v>
      </c>
      <c r="AT221" s="1">
        <v>358.02</v>
      </c>
      <c r="AU221" s="1">
        <v>0</v>
      </c>
      <c r="AV221" s="1">
        <v>358.02</v>
      </c>
      <c r="AW221" s="7">
        <f t="shared" si="63"/>
        <v>424.75</v>
      </c>
      <c r="AX221" s="7">
        <f t="shared" si="64"/>
        <v>4212</v>
      </c>
      <c r="AY221" s="7">
        <f t="shared" si="65"/>
        <v>4636.75</v>
      </c>
      <c r="AZ221" s="7"/>
      <c r="BA221" s="7"/>
      <c r="BB221" s="7"/>
      <c r="BC221" s="102">
        <f t="shared" si="66"/>
        <v>8689.37</v>
      </c>
      <c r="BD221" s="3"/>
      <c r="BE221" s="3"/>
      <c r="BF221" s="3">
        <v>0</v>
      </c>
      <c r="BG221" s="128">
        <f t="shared" si="61"/>
        <v>8689.37</v>
      </c>
      <c r="BH221" s="128">
        <v>0</v>
      </c>
      <c r="BI221" s="3">
        <v>8852.92</v>
      </c>
      <c r="BJ221" s="3">
        <v>105978.05</v>
      </c>
      <c r="BK221" s="179">
        <v>0</v>
      </c>
      <c r="BL221" s="3"/>
      <c r="BM221" s="3"/>
      <c r="BN221" s="3"/>
      <c r="BO221" s="3">
        <v>308.31</v>
      </c>
      <c r="BP221" s="3">
        <v>128952.93</v>
      </c>
    </row>
    <row r="222" spans="1:68" ht="15.75">
      <c r="A222" s="3">
        <v>211</v>
      </c>
      <c r="B222" s="25" t="s">
        <v>174</v>
      </c>
      <c r="C222" s="46">
        <v>672.2</v>
      </c>
      <c r="D222" s="46">
        <v>0</v>
      </c>
      <c r="E222" s="3">
        <f t="shared" si="70"/>
        <v>672.2</v>
      </c>
      <c r="F222" s="52">
        <v>3.32</v>
      </c>
      <c r="G222" s="52">
        <v>3.95</v>
      </c>
      <c r="H222" s="52">
        <f t="shared" si="72"/>
        <v>7.27</v>
      </c>
      <c r="I222" s="7">
        <f t="shared" si="71"/>
        <v>4886.894</v>
      </c>
      <c r="J222" s="6">
        <f t="shared" si="67"/>
        <v>29321.364</v>
      </c>
      <c r="K222" s="52">
        <v>8.61</v>
      </c>
      <c r="L222" s="7">
        <f t="shared" si="57"/>
        <v>5787.642</v>
      </c>
      <c r="M222" s="6">
        <f t="shared" si="68"/>
        <v>34725.852</v>
      </c>
      <c r="N222" s="40">
        <f t="shared" si="58"/>
        <v>64047.216</v>
      </c>
      <c r="O222" s="26"/>
      <c r="P222" s="5">
        <f t="shared" si="62"/>
        <v>64047.216</v>
      </c>
      <c r="Q222" s="43">
        <f t="shared" si="69"/>
        <v>0</v>
      </c>
      <c r="R222" s="55" t="s">
        <v>378</v>
      </c>
      <c r="S222" s="95">
        <f t="shared" si="60"/>
        <v>64047.216</v>
      </c>
      <c r="T222" s="7">
        <f t="shared" si="51"/>
        <v>0</v>
      </c>
      <c r="U222" s="1">
        <v>1843.15</v>
      </c>
      <c r="V222" s="1">
        <v>3161.03</v>
      </c>
      <c r="W222" s="61">
        <v>22117.8</v>
      </c>
      <c r="X222" s="2">
        <v>37932.36</v>
      </c>
      <c r="Y222" s="1">
        <v>0</v>
      </c>
      <c r="Z222" s="119">
        <v>1418.34</v>
      </c>
      <c r="AA222" s="1">
        <v>0</v>
      </c>
      <c r="AB222" s="1">
        <v>4027.16</v>
      </c>
      <c r="AC222" s="1">
        <v>0</v>
      </c>
      <c r="AD222" s="1">
        <v>1418.34</v>
      </c>
      <c r="AE222" s="119">
        <v>0</v>
      </c>
      <c r="AF222" s="1">
        <v>1418.34</v>
      </c>
      <c r="AG222" s="1">
        <v>0</v>
      </c>
      <c r="AH222" s="1">
        <v>1418.34</v>
      </c>
      <c r="AI222" s="1">
        <v>0</v>
      </c>
      <c r="AJ222" s="1">
        <v>1418.34</v>
      </c>
      <c r="AK222" s="1">
        <v>0</v>
      </c>
      <c r="AL222" s="1">
        <v>1485.56</v>
      </c>
      <c r="AM222" s="3">
        <v>0</v>
      </c>
      <c r="AN222" s="3">
        <v>1616.81</v>
      </c>
      <c r="AO222" s="1">
        <v>10112.17</v>
      </c>
      <c r="AP222" s="1">
        <v>1485.56</v>
      </c>
      <c r="AQ222" s="1">
        <v>424.75</v>
      </c>
      <c r="AR222" s="1">
        <v>2021.22</v>
      </c>
      <c r="AS222" s="1">
        <v>0</v>
      </c>
      <c r="AT222" s="1">
        <v>1485.56</v>
      </c>
      <c r="AU222" s="1">
        <v>0</v>
      </c>
      <c r="AV222" s="1">
        <v>1485.56</v>
      </c>
      <c r="AW222" s="7">
        <f t="shared" si="63"/>
        <v>10536.92</v>
      </c>
      <c r="AX222" s="7">
        <f t="shared" si="64"/>
        <v>20699.13</v>
      </c>
      <c r="AY222" s="7">
        <f t="shared" si="65"/>
        <v>31236.050000000003</v>
      </c>
      <c r="AZ222" s="7"/>
      <c r="BA222" s="7"/>
      <c r="BB222" s="7"/>
      <c r="BC222" s="102">
        <f t="shared" si="66"/>
        <v>32811.166</v>
      </c>
      <c r="BD222" s="3"/>
      <c r="BE222" s="3">
        <v>2408</v>
      </c>
      <c r="BF222" s="3">
        <v>14993.98</v>
      </c>
      <c r="BG222" s="128">
        <f t="shared" si="61"/>
        <v>20225.185999999998</v>
      </c>
      <c r="BH222" s="128">
        <v>0</v>
      </c>
      <c r="BI222" s="3">
        <v>40786.06</v>
      </c>
      <c r="BJ222" s="3">
        <v>52065.91</v>
      </c>
      <c r="BK222" s="179">
        <v>0</v>
      </c>
      <c r="BL222" s="3"/>
      <c r="BM222" s="3"/>
      <c r="BN222" s="3"/>
      <c r="BO222" s="180">
        <v>1420.39</v>
      </c>
      <c r="BP222" s="3">
        <v>60070.26</v>
      </c>
    </row>
    <row r="223" spans="1:68" ht="15.75">
      <c r="A223" s="3">
        <v>212</v>
      </c>
      <c r="B223" s="25" t="s">
        <v>175</v>
      </c>
      <c r="C223" s="46">
        <v>132.5</v>
      </c>
      <c r="D223" s="46">
        <v>0</v>
      </c>
      <c r="E223" s="3">
        <f t="shared" si="70"/>
        <v>132.5</v>
      </c>
      <c r="F223" s="52">
        <v>3.32</v>
      </c>
      <c r="G223" s="52">
        <v>3.79</v>
      </c>
      <c r="H223" s="52">
        <f t="shared" si="72"/>
        <v>7.109999999999999</v>
      </c>
      <c r="I223" s="7">
        <f t="shared" si="71"/>
        <v>942.0749999999999</v>
      </c>
      <c r="J223" s="6">
        <f t="shared" si="67"/>
        <v>5652.45</v>
      </c>
      <c r="K223" s="52">
        <v>5.45</v>
      </c>
      <c r="L223" s="7">
        <f t="shared" si="57"/>
        <v>722.125</v>
      </c>
      <c r="M223" s="6">
        <f t="shared" si="68"/>
        <v>4332.75</v>
      </c>
      <c r="N223" s="40">
        <f t="shared" si="58"/>
        <v>9985.2</v>
      </c>
      <c r="O223" s="26"/>
      <c r="P223" s="5">
        <f t="shared" si="62"/>
        <v>9985.2</v>
      </c>
      <c r="Q223" s="43">
        <f t="shared" si="69"/>
        <v>0</v>
      </c>
      <c r="R223" s="55" t="s">
        <v>378</v>
      </c>
      <c r="S223" s="95">
        <f t="shared" si="60"/>
        <v>9985.2</v>
      </c>
      <c r="T223" s="7">
        <f t="shared" si="51"/>
        <v>0</v>
      </c>
      <c r="U223" s="1">
        <v>509.44</v>
      </c>
      <c r="V223" s="1">
        <v>455.25</v>
      </c>
      <c r="W223" s="61">
        <v>6113.23</v>
      </c>
      <c r="X223" s="2">
        <v>5462.98</v>
      </c>
      <c r="Y223" s="1">
        <v>0</v>
      </c>
      <c r="Z223" s="1">
        <v>279.58</v>
      </c>
      <c r="AA223" s="1">
        <v>0</v>
      </c>
      <c r="AB223" s="1">
        <v>279.58</v>
      </c>
      <c r="AC223" s="1">
        <v>0</v>
      </c>
      <c r="AD223" s="1">
        <v>279.58</v>
      </c>
      <c r="AE223" s="1">
        <v>0</v>
      </c>
      <c r="AF223" s="1">
        <v>279.58</v>
      </c>
      <c r="AG223" s="1">
        <v>0</v>
      </c>
      <c r="AH223" s="1">
        <v>279.58</v>
      </c>
      <c r="AI223" s="1">
        <v>974.48</v>
      </c>
      <c r="AJ223" s="1">
        <v>279.58</v>
      </c>
      <c r="AK223" s="1">
        <v>0</v>
      </c>
      <c r="AL223" s="1">
        <v>303.43</v>
      </c>
      <c r="AM223" s="3">
        <v>0</v>
      </c>
      <c r="AN223" s="3">
        <v>292.83</v>
      </c>
      <c r="AO223" s="1">
        <v>13823.63</v>
      </c>
      <c r="AP223" s="1">
        <v>292.83</v>
      </c>
      <c r="AQ223" s="1">
        <v>424.75</v>
      </c>
      <c r="AR223" s="1">
        <v>828.49</v>
      </c>
      <c r="AS223" s="1">
        <v>0</v>
      </c>
      <c r="AT223" s="1">
        <v>292.83</v>
      </c>
      <c r="AU223" s="1">
        <v>0</v>
      </c>
      <c r="AV223" s="1">
        <v>292.83</v>
      </c>
      <c r="AW223" s="7">
        <f t="shared" si="63"/>
        <v>15222.859999999999</v>
      </c>
      <c r="AX223" s="7">
        <f t="shared" si="64"/>
        <v>3980.7199999999993</v>
      </c>
      <c r="AY223" s="7">
        <f t="shared" si="65"/>
        <v>19203.579999999998</v>
      </c>
      <c r="AZ223" s="7"/>
      <c r="BA223" s="7"/>
      <c r="BB223" s="7"/>
      <c r="BC223" s="102">
        <f t="shared" si="66"/>
        <v>-9218.379999999997</v>
      </c>
      <c r="BD223" s="3"/>
      <c r="BE223" s="3"/>
      <c r="BF223" s="3">
        <v>0</v>
      </c>
      <c r="BG223" s="128">
        <f t="shared" si="61"/>
        <v>-9218.379999999997</v>
      </c>
      <c r="BH223" s="128">
        <v>0</v>
      </c>
      <c r="BI223" s="3">
        <v>7414.51</v>
      </c>
      <c r="BJ223" s="3">
        <v>58591.63</v>
      </c>
      <c r="BK223" s="179">
        <v>0</v>
      </c>
      <c r="BL223" s="3"/>
      <c r="BM223" s="3"/>
      <c r="BN223" s="3"/>
      <c r="BO223" s="3">
        <v>258.21</v>
      </c>
      <c r="BP223" s="3">
        <v>36316.98</v>
      </c>
    </row>
    <row r="224" spans="1:68" ht="15.75">
      <c r="A224" s="3">
        <v>213</v>
      </c>
      <c r="B224" s="25" t="s">
        <v>176</v>
      </c>
      <c r="C224" s="46">
        <v>722.9</v>
      </c>
      <c r="D224" s="46">
        <v>0</v>
      </c>
      <c r="E224" s="3">
        <f t="shared" si="70"/>
        <v>722.9</v>
      </c>
      <c r="F224" s="52">
        <v>3.32</v>
      </c>
      <c r="G224" s="52">
        <v>7.98</v>
      </c>
      <c r="H224" s="52">
        <f t="shared" si="72"/>
        <v>11.3</v>
      </c>
      <c r="I224" s="7">
        <f t="shared" si="71"/>
        <v>8168.77</v>
      </c>
      <c r="J224" s="6">
        <f t="shared" si="67"/>
        <v>49012.62</v>
      </c>
      <c r="K224" s="52">
        <v>11.16</v>
      </c>
      <c r="L224" s="7">
        <f t="shared" si="57"/>
        <v>8067.563999999999</v>
      </c>
      <c r="M224" s="6">
        <f t="shared" si="68"/>
        <v>48405.384</v>
      </c>
      <c r="N224" s="40">
        <f t="shared" si="58"/>
        <v>97418.004</v>
      </c>
      <c r="O224" s="26">
        <v>-17614.19</v>
      </c>
      <c r="P224" s="5">
        <f t="shared" si="62"/>
        <v>79803.814</v>
      </c>
      <c r="Q224" s="43">
        <f t="shared" si="69"/>
        <v>-0.18081041775399134</v>
      </c>
      <c r="R224" s="57" t="s">
        <v>374</v>
      </c>
      <c r="S224" s="95">
        <f t="shared" si="60"/>
        <v>79803.814</v>
      </c>
      <c r="T224" s="7">
        <f t="shared" si="51"/>
        <v>0</v>
      </c>
      <c r="U224" s="1">
        <v>4000.64</v>
      </c>
      <c r="V224" s="1">
        <v>2896.34</v>
      </c>
      <c r="W224" s="61">
        <v>48007.62</v>
      </c>
      <c r="X224" s="2">
        <v>34756.03</v>
      </c>
      <c r="Y224" s="1">
        <v>0</v>
      </c>
      <c r="Z224" s="1">
        <v>1702.97</v>
      </c>
      <c r="AA224" s="1">
        <v>0</v>
      </c>
      <c r="AB224" s="1">
        <v>1702.97</v>
      </c>
      <c r="AC224" s="1">
        <v>0</v>
      </c>
      <c r="AD224" s="1">
        <v>6343.11</v>
      </c>
      <c r="AE224" s="1">
        <v>0</v>
      </c>
      <c r="AF224" s="1">
        <v>1702.97</v>
      </c>
      <c r="AG224" s="1">
        <v>0</v>
      </c>
      <c r="AH224" s="1">
        <v>1702.97</v>
      </c>
      <c r="AI224" s="1">
        <v>30015.49</v>
      </c>
      <c r="AJ224" s="1">
        <v>2564.02</v>
      </c>
      <c r="AK224" s="1">
        <v>0</v>
      </c>
      <c r="AL224" s="1">
        <v>1775.26</v>
      </c>
      <c r="AM224" s="3">
        <v>0</v>
      </c>
      <c r="AN224" s="3">
        <v>1775.26</v>
      </c>
      <c r="AO224" s="1">
        <v>0</v>
      </c>
      <c r="AP224" s="1">
        <v>1775.26</v>
      </c>
      <c r="AQ224" s="1">
        <v>424.75</v>
      </c>
      <c r="AR224" s="1">
        <v>2310.92</v>
      </c>
      <c r="AS224" s="1">
        <v>0</v>
      </c>
      <c r="AT224" s="1">
        <v>1775.26</v>
      </c>
      <c r="AU224" s="1">
        <v>0</v>
      </c>
      <c r="AV224" s="1">
        <v>1775.26</v>
      </c>
      <c r="AW224" s="7">
        <f t="shared" si="63"/>
        <v>30440.24</v>
      </c>
      <c r="AX224" s="7">
        <f t="shared" si="64"/>
        <v>26906.22999999999</v>
      </c>
      <c r="AY224" s="7">
        <f t="shared" si="65"/>
        <v>57346.46999999999</v>
      </c>
      <c r="AZ224" s="7"/>
      <c r="BA224" s="7"/>
      <c r="BB224" s="7"/>
      <c r="BC224" s="102">
        <f t="shared" si="66"/>
        <v>22457.344000000012</v>
      </c>
      <c r="BD224" s="3"/>
      <c r="BE224" s="3"/>
      <c r="BF224" s="3">
        <v>8563.71</v>
      </c>
      <c r="BG224" s="128">
        <f t="shared" si="61"/>
        <v>13893.634000000013</v>
      </c>
      <c r="BH224" s="128">
        <v>0</v>
      </c>
      <c r="BI224" s="3">
        <v>-17614.19</v>
      </c>
      <c r="BJ224" s="3">
        <v>80709.55</v>
      </c>
      <c r="BK224" s="179">
        <v>0</v>
      </c>
      <c r="BL224" s="3"/>
      <c r="BM224" s="3"/>
      <c r="BN224" s="3"/>
      <c r="BO224" s="3">
        <v>0</v>
      </c>
      <c r="BP224" s="3">
        <v>88262.77</v>
      </c>
    </row>
    <row r="225" spans="1:68" ht="15.75">
      <c r="A225" s="3">
        <v>214</v>
      </c>
      <c r="B225" s="25" t="s">
        <v>177</v>
      </c>
      <c r="C225" s="46">
        <v>715.2</v>
      </c>
      <c r="D225" s="46">
        <v>0</v>
      </c>
      <c r="E225" s="3">
        <f t="shared" si="70"/>
        <v>715.2</v>
      </c>
      <c r="F225" s="52">
        <v>3.32</v>
      </c>
      <c r="G225" s="52">
        <v>7.98</v>
      </c>
      <c r="H225" s="52">
        <f t="shared" si="72"/>
        <v>11.3</v>
      </c>
      <c r="I225" s="7">
        <f t="shared" si="71"/>
        <v>8081.760000000001</v>
      </c>
      <c r="J225" s="6">
        <f t="shared" si="67"/>
        <v>48490.560000000005</v>
      </c>
      <c r="K225" s="52">
        <v>11.16</v>
      </c>
      <c r="L225" s="7">
        <f t="shared" si="57"/>
        <v>7981.6320000000005</v>
      </c>
      <c r="M225" s="6">
        <f t="shared" si="68"/>
        <v>47889.792</v>
      </c>
      <c r="N225" s="40">
        <f t="shared" si="58"/>
        <v>96380.35200000001</v>
      </c>
      <c r="O225" s="26"/>
      <c r="P225" s="5">
        <f t="shared" si="62"/>
        <v>96380.35200000001</v>
      </c>
      <c r="Q225" s="43">
        <f t="shared" si="69"/>
        <v>0</v>
      </c>
      <c r="R225" s="55"/>
      <c r="S225" s="95">
        <f t="shared" si="60"/>
        <v>96380.35200000001</v>
      </c>
      <c r="T225" s="7">
        <f t="shared" si="51"/>
        <v>0</v>
      </c>
      <c r="U225" s="1">
        <v>4887.44</v>
      </c>
      <c r="V225" s="1">
        <v>3388.28</v>
      </c>
      <c r="W225" s="61">
        <v>58649.27</v>
      </c>
      <c r="X225" s="2">
        <v>40659.4</v>
      </c>
      <c r="Y225" s="1">
        <v>2645.28</v>
      </c>
      <c r="Z225" s="1">
        <v>1686.72</v>
      </c>
      <c r="AA225" s="1">
        <v>4394.99</v>
      </c>
      <c r="AB225" s="1">
        <v>1686.72</v>
      </c>
      <c r="AC225" s="1">
        <v>1895.28</v>
      </c>
      <c r="AD225" s="1">
        <v>1686.72</v>
      </c>
      <c r="AE225" s="1">
        <v>1895.28</v>
      </c>
      <c r="AF225" s="1">
        <v>1686.72</v>
      </c>
      <c r="AG225" s="1">
        <v>4130.72</v>
      </c>
      <c r="AH225" s="1">
        <v>2745.89</v>
      </c>
      <c r="AI225" s="1">
        <v>1895.28</v>
      </c>
      <c r="AJ225" s="1">
        <v>1686.72</v>
      </c>
      <c r="AK225" s="1">
        <v>10586.95</v>
      </c>
      <c r="AL225" s="1">
        <v>1758.24</v>
      </c>
      <c r="AM225" s="3">
        <v>4383.87</v>
      </c>
      <c r="AN225" s="3">
        <v>11048.13</v>
      </c>
      <c r="AO225" s="1">
        <v>1945.34</v>
      </c>
      <c r="AP225" s="1">
        <v>2483.19</v>
      </c>
      <c r="AQ225" s="1">
        <v>3813.84</v>
      </c>
      <c r="AR225" s="1">
        <v>2293.9</v>
      </c>
      <c r="AS225" s="1">
        <v>4567.27</v>
      </c>
      <c r="AT225" s="1">
        <v>1758.24</v>
      </c>
      <c r="AU225" s="1">
        <v>2445.34</v>
      </c>
      <c r="AV225" s="1">
        <v>1758.24</v>
      </c>
      <c r="AW225" s="7">
        <f t="shared" si="63"/>
        <v>44599.44</v>
      </c>
      <c r="AX225" s="7">
        <f t="shared" si="64"/>
        <v>32279.430000000004</v>
      </c>
      <c r="AY225" s="7">
        <f t="shared" si="65"/>
        <v>76878.87000000001</v>
      </c>
      <c r="AZ225" s="7"/>
      <c r="BA225" s="7"/>
      <c r="BB225" s="7"/>
      <c r="BC225" s="102">
        <f t="shared" si="66"/>
        <v>19501.482000000004</v>
      </c>
      <c r="BD225" s="3"/>
      <c r="BE225" s="3"/>
      <c r="BF225" s="3">
        <v>17209.12</v>
      </c>
      <c r="BG225" s="128">
        <f t="shared" si="61"/>
        <v>2292.3620000000046</v>
      </c>
      <c r="BH225" s="128">
        <v>0</v>
      </c>
      <c r="BI225" s="3">
        <v>9891.52</v>
      </c>
      <c r="BJ225" s="3">
        <v>109855.66</v>
      </c>
      <c r="BK225" s="179">
        <v>0</v>
      </c>
      <c r="BL225" s="3"/>
      <c r="BM225" s="3"/>
      <c r="BN225" s="3"/>
      <c r="BO225" s="3">
        <v>344.48</v>
      </c>
      <c r="BP225" s="3">
        <v>108431.47</v>
      </c>
    </row>
    <row r="226" spans="1:68" ht="15.75">
      <c r="A226" s="3">
        <v>215</v>
      </c>
      <c r="B226" s="25" t="s">
        <v>178</v>
      </c>
      <c r="C226" s="46">
        <v>647.2</v>
      </c>
      <c r="D226" s="46">
        <v>99.5</v>
      </c>
      <c r="E226" s="3">
        <f t="shared" si="70"/>
        <v>746.7</v>
      </c>
      <c r="F226" s="52">
        <v>3.32</v>
      </c>
      <c r="G226" s="52">
        <v>7.98</v>
      </c>
      <c r="H226" s="52">
        <f t="shared" si="72"/>
        <v>11.3</v>
      </c>
      <c r="I226" s="7">
        <f t="shared" si="71"/>
        <v>8437.710000000001</v>
      </c>
      <c r="J226" s="6">
        <f t="shared" si="67"/>
        <v>50626.26000000001</v>
      </c>
      <c r="K226" s="52">
        <v>11.16</v>
      </c>
      <c r="L226" s="7">
        <f t="shared" si="57"/>
        <v>8333.172</v>
      </c>
      <c r="M226" s="6">
        <f t="shared" si="68"/>
        <v>49999.03200000001</v>
      </c>
      <c r="N226" s="40">
        <f t="shared" si="58"/>
        <v>100625.29200000002</v>
      </c>
      <c r="O226" s="26"/>
      <c r="P226" s="5">
        <f t="shared" si="62"/>
        <v>100625.29200000002</v>
      </c>
      <c r="Q226" s="43">
        <f t="shared" si="69"/>
        <v>0</v>
      </c>
      <c r="R226" s="135" t="s">
        <v>374</v>
      </c>
      <c r="S226" s="95">
        <f t="shared" si="60"/>
        <v>100625.29200000002</v>
      </c>
      <c r="T226" s="7">
        <f t="shared" si="51"/>
        <v>0</v>
      </c>
      <c r="U226" s="1">
        <v>5102.7</v>
      </c>
      <c r="V226" s="1">
        <v>3537.52</v>
      </c>
      <c r="W226" s="61">
        <v>61232.4</v>
      </c>
      <c r="X226" s="2">
        <v>42450.18</v>
      </c>
      <c r="Y226" s="1">
        <v>1970.54</v>
      </c>
      <c r="Z226" s="119">
        <v>1746.65</v>
      </c>
      <c r="AA226" s="1">
        <v>4470.25</v>
      </c>
      <c r="AB226" s="1">
        <v>3054.75</v>
      </c>
      <c r="AC226" s="1">
        <v>1970.54</v>
      </c>
      <c r="AD226" s="1">
        <v>1746.65</v>
      </c>
      <c r="AE226" s="119">
        <v>5286.26</v>
      </c>
      <c r="AF226" s="1">
        <v>1746.65</v>
      </c>
      <c r="AG226" s="1">
        <v>4205.98</v>
      </c>
      <c r="AH226" s="1">
        <v>1746.65</v>
      </c>
      <c r="AI226" s="1">
        <v>1970.54</v>
      </c>
      <c r="AJ226" s="1">
        <v>1746.65</v>
      </c>
      <c r="AK226" s="1">
        <v>2022.59</v>
      </c>
      <c r="AL226" s="1">
        <v>1821.01</v>
      </c>
      <c r="AM226" s="3">
        <v>4165.8</v>
      </c>
      <c r="AN226" s="3">
        <v>1821.01</v>
      </c>
      <c r="AO226" s="1">
        <v>2022.59</v>
      </c>
      <c r="AP226" s="1">
        <v>15583.41</v>
      </c>
      <c r="AQ226" s="1">
        <v>2447.34</v>
      </c>
      <c r="AR226" s="1">
        <v>2356.67</v>
      </c>
      <c r="AS226" s="1">
        <v>17178.46</v>
      </c>
      <c r="AT226" s="1">
        <v>15271.64</v>
      </c>
      <c r="AU226" s="1">
        <v>28997.86</v>
      </c>
      <c r="AV226" s="1">
        <v>1821.01</v>
      </c>
      <c r="AW226" s="7">
        <f t="shared" si="63"/>
        <v>76708.75</v>
      </c>
      <c r="AX226" s="7">
        <f t="shared" si="64"/>
        <v>50462.75</v>
      </c>
      <c r="AY226" s="7">
        <f t="shared" si="65"/>
        <v>127171.5</v>
      </c>
      <c r="AZ226" s="7"/>
      <c r="BA226" s="7"/>
      <c r="BB226" s="7"/>
      <c r="BC226" s="102">
        <f t="shared" si="66"/>
        <v>-26546.207999999984</v>
      </c>
      <c r="BD226" s="3"/>
      <c r="BE226" s="3"/>
      <c r="BF226" s="3">
        <v>-598.92</v>
      </c>
      <c r="BG226" s="128">
        <f t="shared" si="61"/>
        <v>-25947.287999999986</v>
      </c>
      <c r="BH226" s="128">
        <v>0</v>
      </c>
      <c r="BI226" s="3">
        <v>50556.27</v>
      </c>
      <c r="BJ226" s="3">
        <v>82355.22</v>
      </c>
      <c r="BK226" s="179">
        <v>0</v>
      </c>
      <c r="BL226" s="3">
        <v>2400</v>
      </c>
      <c r="BM226" s="3"/>
      <c r="BN226" s="3"/>
      <c r="BO226" s="180">
        <v>1760.65</v>
      </c>
      <c r="BP226" s="3">
        <v>105947.18</v>
      </c>
    </row>
    <row r="227" spans="1:68" ht="15.75">
      <c r="A227" s="3">
        <v>216</v>
      </c>
      <c r="B227" s="32" t="s">
        <v>179</v>
      </c>
      <c r="C227" s="46">
        <v>2076.8</v>
      </c>
      <c r="D227" s="46">
        <v>0</v>
      </c>
      <c r="E227" s="3">
        <f t="shared" si="70"/>
        <v>2076.8</v>
      </c>
      <c r="F227" s="52">
        <v>3.32</v>
      </c>
      <c r="G227" s="52">
        <v>8.97</v>
      </c>
      <c r="H227" s="41">
        <f t="shared" si="72"/>
        <v>12.290000000000001</v>
      </c>
      <c r="I227" s="7">
        <f t="shared" si="71"/>
        <v>25523.872000000003</v>
      </c>
      <c r="J227" s="6">
        <f t="shared" si="67"/>
        <v>153143.23200000002</v>
      </c>
      <c r="K227" s="41">
        <v>12.78</v>
      </c>
      <c r="L227" s="7">
        <f t="shared" si="57"/>
        <v>26541.504</v>
      </c>
      <c r="M227" s="6">
        <f t="shared" si="68"/>
        <v>159249.024</v>
      </c>
      <c r="N227" s="40">
        <f t="shared" si="58"/>
        <v>312392.25600000005</v>
      </c>
      <c r="O227" s="33"/>
      <c r="P227" s="5">
        <f t="shared" si="62"/>
        <v>312392.25600000005</v>
      </c>
      <c r="Q227" s="43">
        <f t="shared" si="69"/>
        <v>0</v>
      </c>
      <c r="R227" s="55"/>
      <c r="S227" s="95">
        <f t="shared" si="60"/>
        <v>312392.25600000005</v>
      </c>
      <c r="T227" s="7">
        <f t="shared" si="51"/>
        <v>0</v>
      </c>
      <c r="U227" s="1">
        <v>0</v>
      </c>
      <c r="V227" s="1">
        <v>26136.44</v>
      </c>
      <c r="W227" s="61">
        <v>0</v>
      </c>
      <c r="X227" s="2">
        <v>313637.34</v>
      </c>
      <c r="Y227" s="1">
        <v>0</v>
      </c>
      <c r="Z227" s="119">
        <v>26708.5</v>
      </c>
      <c r="AA227" s="1">
        <v>0</v>
      </c>
      <c r="AB227" s="1">
        <v>35175.4</v>
      </c>
      <c r="AC227" s="1">
        <v>0</v>
      </c>
      <c r="AD227" s="1">
        <v>51288.62</v>
      </c>
      <c r="AE227" s="119">
        <v>0</v>
      </c>
      <c r="AF227" s="1">
        <v>18182.28</v>
      </c>
      <c r="AG227" s="1">
        <v>0</v>
      </c>
      <c r="AH227" s="1">
        <v>19439.57</v>
      </c>
      <c r="AI227" s="1">
        <v>0</v>
      </c>
      <c r="AJ227" s="1">
        <v>12696.23</v>
      </c>
      <c r="AK227" s="1">
        <v>0</v>
      </c>
      <c r="AL227" s="1">
        <v>14951.86</v>
      </c>
      <c r="AM227" s="3">
        <v>0</v>
      </c>
      <c r="AN227" s="3">
        <v>36688.83</v>
      </c>
      <c r="AO227" s="1">
        <v>0</v>
      </c>
      <c r="AP227" s="1">
        <v>35605.92</v>
      </c>
      <c r="AQ227" s="1">
        <v>0</v>
      </c>
      <c r="AR227" s="1">
        <v>20573.88</v>
      </c>
      <c r="AS227" s="1">
        <v>0</v>
      </c>
      <c r="AT227" s="1">
        <v>22548.03</v>
      </c>
      <c r="AU227" s="1">
        <v>0</v>
      </c>
      <c r="AV227" s="1">
        <v>35386.52</v>
      </c>
      <c r="AW227" s="7">
        <f t="shared" si="63"/>
        <v>0</v>
      </c>
      <c r="AX227" s="7">
        <f t="shared" si="64"/>
        <v>329245.64</v>
      </c>
      <c r="AY227" s="7">
        <f t="shared" si="65"/>
        <v>329245.64</v>
      </c>
      <c r="AZ227" s="7"/>
      <c r="BA227" s="7"/>
      <c r="BB227" s="7"/>
      <c r="BC227" s="102">
        <f t="shared" si="66"/>
        <v>-16853.38399999996</v>
      </c>
      <c r="BD227" s="3"/>
      <c r="BE227" s="3"/>
      <c r="BF227" s="3">
        <v>-8424.36</v>
      </c>
      <c r="BG227" s="128">
        <f t="shared" si="61"/>
        <v>-8429.023999999961</v>
      </c>
      <c r="BH227" s="128">
        <v>0</v>
      </c>
      <c r="BI227" s="3">
        <v>243423.34</v>
      </c>
      <c r="BJ227" s="3">
        <v>283339.87</v>
      </c>
      <c r="BK227" s="179">
        <v>0</v>
      </c>
      <c r="BL227" s="3"/>
      <c r="BM227" s="3">
        <v>450</v>
      </c>
      <c r="BN227" s="3"/>
      <c r="BO227" s="180">
        <v>8461.66</v>
      </c>
      <c r="BP227" s="3">
        <v>301035.81</v>
      </c>
    </row>
    <row r="228" spans="1:68" ht="15.75">
      <c r="A228" s="3">
        <v>217</v>
      </c>
      <c r="B228" s="98" t="s">
        <v>476</v>
      </c>
      <c r="C228" s="46">
        <v>519.2</v>
      </c>
      <c r="D228" s="46">
        <v>0</v>
      </c>
      <c r="E228" s="3">
        <f t="shared" si="70"/>
        <v>519.2</v>
      </c>
      <c r="F228" s="52">
        <v>3.32</v>
      </c>
      <c r="G228" s="52">
        <v>7.04</v>
      </c>
      <c r="H228" s="147">
        <f t="shared" si="72"/>
        <v>10.36</v>
      </c>
      <c r="I228" s="7">
        <f t="shared" si="71"/>
        <v>5378.912</v>
      </c>
      <c r="J228" s="6">
        <f t="shared" si="67"/>
        <v>32273.472</v>
      </c>
      <c r="K228" s="147">
        <v>10.5</v>
      </c>
      <c r="L228" s="7">
        <f t="shared" si="57"/>
        <v>5451.6</v>
      </c>
      <c r="M228" s="6">
        <f>L228*4</f>
        <v>21806.4</v>
      </c>
      <c r="N228" s="40">
        <f t="shared" si="58"/>
        <v>54079.872</v>
      </c>
      <c r="O228" s="35"/>
      <c r="P228" s="5">
        <f t="shared" si="62"/>
        <v>54079.872</v>
      </c>
      <c r="Q228" s="43">
        <f t="shared" si="69"/>
        <v>0</v>
      </c>
      <c r="R228" s="55"/>
      <c r="S228" s="95">
        <f t="shared" si="60"/>
        <v>54079.872</v>
      </c>
      <c r="T228" s="7">
        <f t="shared" si="51"/>
        <v>0</v>
      </c>
      <c r="U228" s="1">
        <v>0</v>
      </c>
      <c r="V228" s="1">
        <v>5508.01</v>
      </c>
      <c r="W228" s="61">
        <v>0</v>
      </c>
      <c r="X228" s="2">
        <v>66096.07</v>
      </c>
      <c r="Y228" s="1">
        <v>0</v>
      </c>
      <c r="Z228" s="119">
        <v>1095.51</v>
      </c>
      <c r="AA228" s="1">
        <v>0</v>
      </c>
      <c r="AB228" s="1">
        <v>1095.51</v>
      </c>
      <c r="AC228" s="1">
        <v>0</v>
      </c>
      <c r="AD228" s="1">
        <v>1095.51</v>
      </c>
      <c r="AE228" s="119">
        <v>0</v>
      </c>
      <c r="AF228" s="1">
        <v>1095.51</v>
      </c>
      <c r="AG228" s="1">
        <v>0</v>
      </c>
      <c r="AH228" s="1">
        <v>1095.51</v>
      </c>
      <c r="AI228" s="1">
        <v>0</v>
      </c>
      <c r="AJ228" s="1">
        <v>1095.51</v>
      </c>
      <c r="AK228" s="1">
        <v>0</v>
      </c>
      <c r="AL228" s="1">
        <v>1147.43</v>
      </c>
      <c r="AM228" s="3">
        <v>0</v>
      </c>
      <c r="AN228" s="3">
        <v>1147.43</v>
      </c>
      <c r="AO228" s="1">
        <v>0</v>
      </c>
      <c r="AP228" s="1">
        <v>1147.43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7">
        <f t="shared" si="63"/>
        <v>0</v>
      </c>
      <c r="AX228" s="7">
        <f t="shared" si="64"/>
        <v>10015.35</v>
      </c>
      <c r="AY228" s="7">
        <f t="shared" si="65"/>
        <v>10015.35</v>
      </c>
      <c r="AZ228" s="7"/>
      <c r="BA228" s="7"/>
      <c r="BB228" s="148">
        <v>44064.52</v>
      </c>
      <c r="BC228" s="102">
        <f t="shared" si="66"/>
        <v>0.0020000000076834112</v>
      </c>
      <c r="BD228" s="3"/>
      <c r="BE228" s="3"/>
      <c r="BF228" s="3"/>
      <c r="BG228" s="128">
        <f t="shared" si="61"/>
        <v>0.0020000000076834112</v>
      </c>
      <c r="BH228" s="128">
        <v>0</v>
      </c>
      <c r="BI228" s="3">
        <v>40553.53</v>
      </c>
      <c r="BJ228" s="3">
        <v>275980.67</v>
      </c>
      <c r="BK228" s="179">
        <v>0</v>
      </c>
      <c r="BL228" s="3"/>
      <c r="BM228" s="3"/>
      <c r="BN228" s="181">
        <v>26083.77</v>
      </c>
      <c r="BO228" s="180">
        <f>1412.3+13057.46</f>
        <v>14469.759999999998</v>
      </c>
      <c r="BP228" s="3">
        <v>285203.87</v>
      </c>
    </row>
    <row r="229" spans="1:68" ht="15.75">
      <c r="A229" s="3">
        <v>218</v>
      </c>
      <c r="B229" s="32" t="s">
        <v>339</v>
      </c>
      <c r="C229" s="46">
        <v>4075.1</v>
      </c>
      <c r="D229" s="46">
        <v>0</v>
      </c>
      <c r="E229" s="3">
        <f t="shared" si="70"/>
        <v>4075.1</v>
      </c>
      <c r="F229" s="52">
        <v>3.32</v>
      </c>
      <c r="G229" s="52">
        <v>7.58</v>
      </c>
      <c r="H229" s="41">
        <f t="shared" si="72"/>
        <v>10.9</v>
      </c>
      <c r="I229" s="7">
        <f t="shared" si="71"/>
        <v>44418.590000000004</v>
      </c>
      <c r="J229" s="6">
        <f t="shared" si="67"/>
        <v>266511.54000000004</v>
      </c>
      <c r="K229" s="41">
        <v>11.03</v>
      </c>
      <c r="L229" s="7">
        <f t="shared" si="57"/>
        <v>44948.352999999996</v>
      </c>
      <c r="M229" s="6">
        <f t="shared" si="68"/>
        <v>269690.11799999996</v>
      </c>
      <c r="N229" s="40">
        <f t="shared" si="58"/>
        <v>536201.658</v>
      </c>
      <c r="O229" s="33"/>
      <c r="P229" s="5">
        <f t="shared" si="62"/>
        <v>536201.658</v>
      </c>
      <c r="Q229" s="43">
        <f t="shared" si="69"/>
        <v>0</v>
      </c>
      <c r="R229" s="55"/>
      <c r="S229" s="95">
        <f t="shared" si="60"/>
        <v>536201.658</v>
      </c>
      <c r="T229" s="7">
        <f t="shared" si="51"/>
        <v>0</v>
      </c>
      <c r="U229" s="1">
        <v>0</v>
      </c>
      <c r="V229" s="1">
        <v>45484.64</v>
      </c>
      <c r="W229" s="61">
        <v>0</v>
      </c>
      <c r="X229" s="2">
        <v>545815.63</v>
      </c>
      <c r="Y229" s="1">
        <v>0</v>
      </c>
      <c r="Z229" s="119">
        <v>74153.02</v>
      </c>
      <c r="AA229" s="1">
        <v>0</v>
      </c>
      <c r="AB229" s="1">
        <v>43829.72</v>
      </c>
      <c r="AC229" s="1">
        <v>0</v>
      </c>
      <c r="AD229" s="1">
        <v>69993.51</v>
      </c>
      <c r="AE229" s="119">
        <v>0</v>
      </c>
      <c r="AF229" s="1">
        <v>24576.82</v>
      </c>
      <c r="AG229" s="1">
        <v>0</v>
      </c>
      <c r="AH229" s="1">
        <v>19397.48</v>
      </c>
      <c r="AI229" s="1">
        <v>0</v>
      </c>
      <c r="AJ229" s="1">
        <v>34944.36</v>
      </c>
      <c r="AK229" s="1">
        <v>0</v>
      </c>
      <c r="AL229" s="1">
        <v>28308.97</v>
      </c>
      <c r="AM229" s="3">
        <v>0</v>
      </c>
      <c r="AN229" s="3">
        <v>24756.66</v>
      </c>
      <c r="AO229" s="1">
        <v>0</v>
      </c>
      <c r="AP229" s="1">
        <v>28705.74</v>
      </c>
      <c r="AQ229" s="1">
        <v>0</v>
      </c>
      <c r="AR229" s="1">
        <v>24047.04</v>
      </c>
      <c r="AS229" s="1">
        <v>0</v>
      </c>
      <c r="AT229" s="1">
        <v>23338.29</v>
      </c>
      <c r="AU229" s="1">
        <v>0</v>
      </c>
      <c r="AV229" s="1">
        <v>34285.39</v>
      </c>
      <c r="AW229" s="7">
        <f t="shared" si="63"/>
        <v>0</v>
      </c>
      <c r="AX229" s="7">
        <f t="shared" si="64"/>
        <v>430336.99999999994</v>
      </c>
      <c r="AY229" s="7">
        <f t="shared" si="65"/>
        <v>430336.99999999994</v>
      </c>
      <c r="AZ229" s="7"/>
      <c r="BA229" s="7"/>
      <c r="BB229" s="7"/>
      <c r="BC229" s="102">
        <f t="shared" si="66"/>
        <v>105864.65800000011</v>
      </c>
      <c r="BD229" s="3"/>
      <c r="BE229" s="3"/>
      <c r="BF229" s="3">
        <v>7931.29</v>
      </c>
      <c r="BG229" s="128">
        <f t="shared" si="61"/>
        <v>97933.36800000012</v>
      </c>
      <c r="BH229" s="128">
        <v>0</v>
      </c>
      <c r="BI229" s="3">
        <v>301910.94</v>
      </c>
      <c r="BJ229" s="3">
        <v>327912.3</v>
      </c>
      <c r="BK229" s="179">
        <v>0</v>
      </c>
      <c r="BL229" s="3"/>
      <c r="BM229" s="3"/>
      <c r="BN229" s="3"/>
      <c r="BO229" s="180">
        <v>10514.19</v>
      </c>
      <c r="BP229" s="3">
        <v>403158.71</v>
      </c>
    </row>
    <row r="230" spans="1:68" ht="15.75">
      <c r="A230" s="3">
        <v>219</v>
      </c>
      <c r="B230" s="32" t="s">
        <v>180</v>
      </c>
      <c r="C230" s="46">
        <v>679.2</v>
      </c>
      <c r="D230" s="46">
        <v>68.2</v>
      </c>
      <c r="E230" s="3">
        <f t="shared" si="70"/>
        <v>747.4000000000001</v>
      </c>
      <c r="F230" s="52">
        <v>3.32</v>
      </c>
      <c r="G230" s="52">
        <v>3.76</v>
      </c>
      <c r="H230" s="41">
        <f t="shared" si="72"/>
        <v>7.08</v>
      </c>
      <c r="I230" s="7">
        <f t="shared" si="71"/>
        <v>5291.592000000001</v>
      </c>
      <c r="J230" s="6">
        <f t="shared" si="67"/>
        <v>31749.552000000003</v>
      </c>
      <c r="K230" s="41">
        <v>7.87</v>
      </c>
      <c r="L230" s="7">
        <f t="shared" si="57"/>
        <v>5882.0380000000005</v>
      </c>
      <c r="M230" s="6">
        <f t="shared" si="68"/>
        <v>35292.228</v>
      </c>
      <c r="N230" s="40">
        <f t="shared" si="58"/>
        <v>67041.78</v>
      </c>
      <c r="O230" s="33">
        <v>-57809.67</v>
      </c>
      <c r="P230" s="5">
        <f t="shared" si="62"/>
        <v>9232.11</v>
      </c>
      <c r="Q230" s="43">
        <f t="shared" si="69"/>
        <v>-0.8622931849363188</v>
      </c>
      <c r="R230" s="55" t="s">
        <v>378</v>
      </c>
      <c r="S230" s="127">
        <v>19346.69</v>
      </c>
      <c r="T230" s="6">
        <f t="shared" si="51"/>
        <v>10114.579999999998</v>
      </c>
      <c r="U230" s="1">
        <v>0</v>
      </c>
      <c r="V230" s="1">
        <v>1612.22</v>
      </c>
      <c r="W230" s="61">
        <v>0</v>
      </c>
      <c r="X230" s="2">
        <v>19346.69</v>
      </c>
      <c r="Y230" s="1">
        <v>0</v>
      </c>
      <c r="Z230" s="1">
        <v>1581.02</v>
      </c>
      <c r="AA230" s="1">
        <v>0</v>
      </c>
      <c r="AB230" s="1">
        <v>1581.02</v>
      </c>
      <c r="AC230" s="1">
        <v>0</v>
      </c>
      <c r="AD230" s="1">
        <v>9847.07</v>
      </c>
      <c r="AE230" s="1">
        <v>0</v>
      </c>
      <c r="AF230" s="1">
        <v>1581.02</v>
      </c>
      <c r="AG230" s="1">
        <v>0</v>
      </c>
      <c r="AH230" s="1">
        <v>1581.02</v>
      </c>
      <c r="AI230" s="1">
        <v>0</v>
      </c>
      <c r="AJ230" s="1">
        <v>5284.01</v>
      </c>
      <c r="AK230" s="1">
        <v>0</v>
      </c>
      <c r="AL230" s="1">
        <v>2390.01</v>
      </c>
      <c r="AM230" s="3">
        <v>0</v>
      </c>
      <c r="AN230" s="3">
        <v>6648.41</v>
      </c>
      <c r="AO230" s="1">
        <v>0</v>
      </c>
      <c r="AP230" s="1">
        <v>9398.41</v>
      </c>
      <c r="AQ230" s="1">
        <v>0</v>
      </c>
      <c r="AR230" s="1">
        <v>9821.89</v>
      </c>
      <c r="AS230" s="1">
        <v>0</v>
      </c>
      <c r="AT230" s="1">
        <v>1655.95</v>
      </c>
      <c r="AU230" s="1">
        <v>0</v>
      </c>
      <c r="AV230" s="1">
        <v>2660.03</v>
      </c>
      <c r="AW230" s="7">
        <f t="shared" si="63"/>
        <v>0</v>
      </c>
      <c r="AX230" s="7">
        <f t="shared" si="64"/>
        <v>54029.86</v>
      </c>
      <c r="AY230" s="7">
        <f t="shared" si="65"/>
        <v>54029.86</v>
      </c>
      <c r="AZ230" s="7"/>
      <c r="BA230" s="7"/>
      <c r="BB230" s="7"/>
      <c r="BC230" s="102">
        <f t="shared" si="66"/>
        <v>-34683.17</v>
      </c>
      <c r="BD230" s="3"/>
      <c r="BE230" s="3"/>
      <c r="BF230" s="3">
        <v>1082.71</v>
      </c>
      <c r="BG230" s="128">
        <f t="shared" si="61"/>
        <v>-35765.88</v>
      </c>
      <c r="BH230" s="128">
        <v>10114.58</v>
      </c>
      <c r="BI230" s="3">
        <v>-57809.67</v>
      </c>
      <c r="BJ230" s="3">
        <v>30008.2</v>
      </c>
      <c r="BK230" s="179">
        <v>0</v>
      </c>
      <c r="BL230" s="3"/>
      <c r="BM230" s="3"/>
      <c r="BN230" s="3"/>
      <c r="BO230" s="3">
        <v>0</v>
      </c>
      <c r="BP230" s="3">
        <v>30743.04</v>
      </c>
    </row>
    <row r="231" spans="1:68" ht="15.75">
      <c r="A231" s="3">
        <v>220</v>
      </c>
      <c r="B231" s="32" t="s">
        <v>181</v>
      </c>
      <c r="C231" s="46">
        <v>470.1</v>
      </c>
      <c r="D231" s="46">
        <v>0</v>
      </c>
      <c r="E231" s="3">
        <f t="shared" si="70"/>
        <v>470.1</v>
      </c>
      <c r="F231" s="52">
        <v>3.32</v>
      </c>
      <c r="G231" s="52">
        <v>3.76</v>
      </c>
      <c r="H231" s="41">
        <f t="shared" si="72"/>
        <v>7.08</v>
      </c>
      <c r="I231" s="7">
        <f t="shared" si="71"/>
        <v>3328.308</v>
      </c>
      <c r="J231" s="6">
        <f t="shared" si="67"/>
        <v>19969.847999999998</v>
      </c>
      <c r="K231" s="41">
        <v>7.87</v>
      </c>
      <c r="L231" s="7">
        <f t="shared" si="57"/>
        <v>3699.6870000000004</v>
      </c>
      <c r="M231" s="6">
        <f t="shared" si="68"/>
        <v>22198.122000000003</v>
      </c>
      <c r="N231" s="40">
        <f t="shared" si="58"/>
        <v>42167.97</v>
      </c>
      <c r="O231" s="33">
        <v>-166138.48</v>
      </c>
      <c r="P231" s="6">
        <f t="shared" si="62"/>
        <v>-123970.51000000001</v>
      </c>
      <c r="Q231" s="43">
        <f t="shared" si="69"/>
        <v>-3.9399212245692645</v>
      </c>
      <c r="R231" s="55" t="s">
        <v>378</v>
      </c>
      <c r="S231" s="127">
        <v>12184.99</v>
      </c>
      <c r="T231" s="6">
        <f aca="true" t="shared" si="73" ref="T231:T295">S231-P231</f>
        <v>136155.5</v>
      </c>
      <c r="U231" s="1">
        <v>0</v>
      </c>
      <c r="V231" s="1">
        <v>1015.42</v>
      </c>
      <c r="W231" s="62">
        <v>0</v>
      </c>
      <c r="X231" s="2">
        <v>12184.99</v>
      </c>
      <c r="Y231" s="1">
        <v>0</v>
      </c>
      <c r="Z231" s="1">
        <v>991.91</v>
      </c>
      <c r="AA231" s="1">
        <v>0</v>
      </c>
      <c r="AB231" s="1">
        <v>991.91</v>
      </c>
      <c r="AC231" s="1">
        <v>0</v>
      </c>
      <c r="AD231" s="1">
        <v>26148.14</v>
      </c>
      <c r="AE231" s="1">
        <v>0</v>
      </c>
      <c r="AF231" s="1">
        <v>991.91</v>
      </c>
      <c r="AG231" s="1">
        <v>0</v>
      </c>
      <c r="AH231" s="1">
        <v>2069.69</v>
      </c>
      <c r="AI231" s="1">
        <v>0</v>
      </c>
      <c r="AJ231" s="1">
        <v>991.91</v>
      </c>
      <c r="AK231" s="1">
        <v>0</v>
      </c>
      <c r="AL231" s="1">
        <v>1038.92</v>
      </c>
      <c r="AM231" s="3">
        <v>0</v>
      </c>
      <c r="AN231" s="3">
        <v>2483.73</v>
      </c>
      <c r="AO231" s="1">
        <v>0</v>
      </c>
      <c r="AP231" s="1">
        <v>1038.92</v>
      </c>
      <c r="AQ231" s="1">
        <v>0</v>
      </c>
      <c r="AR231" s="1">
        <v>1999.33</v>
      </c>
      <c r="AS231" s="1">
        <v>0</v>
      </c>
      <c r="AT231" s="1">
        <v>1038.92</v>
      </c>
      <c r="AU231" s="1">
        <v>0</v>
      </c>
      <c r="AV231" s="1">
        <v>2709.59</v>
      </c>
      <c r="AW231" s="7">
        <f t="shared" si="63"/>
        <v>0</v>
      </c>
      <c r="AX231" s="7">
        <f t="shared" si="64"/>
        <v>42494.880000000005</v>
      </c>
      <c r="AY231" s="7">
        <f t="shared" si="65"/>
        <v>42494.880000000005</v>
      </c>
      <c r="AZ231" s="7">
        <v>426</v>
      </c>
      <c r="BA231" s="7"/>
      <c r="BB231" s="7"/>
      <c r="BC231" s="102">
        <f t="shared" si="66"/>
        <v>-30735.890000000007</v>
      </c>
      <c r="BD231" s="3"/>
      <c r="BE231" s="3"/>
      <c r="BF231" s="3">
        <v>9715.71</v>
      </c>
      <c r="BG231" s="128">
        <f t="shared" si="61"/>
        <v>-40451.600000000006</v>
      </c>
      <c r="BH231" s="128">
        <v>136155.5</v>
      </c>
      <c r="BI231" s="3">
        <v>-166138.48</v>
      </c>
      <c r="BJ231" s="3">
        <v>24222.61</v>
      </c>
      <c r="BK231" s="179">
        <v>0</v>
      </c>
      <c r="BL231" s="3"/>
      <c r="BM231" s="3"/>
      <c r="BN231" s="3"/>
      <c r="BO231" s="3">
        <v>0</v>
      </c>
      <c r="BP231" s="3">
        <v>42644.37</v>
      </c>
    </row>
    <row r="232" spans="1:68" ht="15.75">
      <c r="A232" s="3">
        <v>221</v>
      </c>
      <c r="B232" s="32" t="s">
        <v>182</v>
      </c>
      <c r="C232" s="46">
        <v>465.4</v>
      </c>
      <c r="D232" s="46">
        <v>0</v>
      </c>
      <c r="E232" s="3">
        <f t="shared" si="70"/>
        <v>465.4</v>
      </c>
      <c r="F232" s="52">
        <v>3.32</v>
      </c>
      <c r="G232" s="52">
        <v>3.76</v>
      </c>
      <c r="H232" s="41">
        <f t="shared" si="72"/>
        <v>7.08</v>
      </c>
      <c r="I232" s="7">
        <f t="shared" si="71"/>
        <v>3295.0319999999997</v>
      </c>
      <c r="J232" s="6">
        <f t="shared" si="67"/>
        <v>19770.192</v>
      </c>
      <c r="K232" s="41">
        <v>7.87</v>
      </c>
      <c r="L232" s="7">
        <f t="shared" si="57"/>
        <v>3662.698</v>
      </c>
      <c r="M232" s="6">
        <f t="shared" si="68"/>
        <v>21976.188</v>
      </c>
      <c r="N232" s="40">
        <f t="shared" si="58"/>
        <v>41746.38</v>
      </c>
      <c r="O232" s="33">
        <v>-23325.05</v>
      </c>
      <c r="P232" s="5">
        <f t="shared" si="62"/>
        <v>18421.329999999998</v>
      </c>
      <c r="Q232" s="43">
        <f t="shared" si="69"/>
        <v>-0.5587322781041135</v>
      </c>
      <c r="R232" s="55" t="s">
        <v>378</v>
      </c>
      <c r="S232" s="95">
        <f t="shared" si="60"/>
        <v>18421.329999999998</v>
      </c>
      <c r="T232" s="7">
        <f t="shared" si="73"/>
        <v>0</v>
      </c>
      <c r="U232" s="1">
        <v>0</v>
      </c>
      <c r="V232" s="1">
        <v>1430.36</v>
      </c>
      <c r="W232" s="61">
        <v>0</v>
      </c>
      <c r="X232" s="2">
        <v>17164.3</v>
      </c>
      <c r="Y232" s="1">
        <v>0</v>
      </c>
      <c r="Z232" s="1">
        <v>981.99</v>
      </c>
      <c r="AA232" s="1">
        <v>0</v>
      </c>
      <c r="AB232" s="1">
        <v>21231.38</v>
      </c>
      <c r="AC232" s="1">
        <v>0</v>
      </c>
      <c r="AD232" s="1">
        <v>981.99</v>
      </c>
      <c r="AE232" s="1">
        <v>0</v>
      </c>
      <c r="AF232" s="1">
        <v>981.99</v>
      </c>
      <c r="AG232" s="1">
        <v>0</v>
      </c>
      <c r="AH232" s="1">
        <v>981.99</v>
      </c>
      <c r="AI232" s="1">
        <v>0</v>
      </c>
      <c r="AJ232" s="1">
        <v>37054.6</v>
      </c>
      <c r="AK232" s="1">
        <v>0</v>
      </c>
      <c r="AL232" s="1">
        <v>1028.53</v>
      </c>
      <c r="AM232" s="3">
        <v>0</v>
      </c>
      <c r="AN232" s="3">
        <v>3351.71</v>
      </c>
      <c r="AO232" s="1">
        <v>0</v>
      </c>
      <c r="AP232" s="1">
        <v>1028.53</v>
      </c>
      <c r="AQ232" s="1">
        <v>0</v>
      </c>
      <c r="AR232" s="1">
        <v>1988.94</v>
      </c>
      <c r="AS232" s="1">
        <v>0</v>
      </c>
      <c r="AT232" s="1">
        <v>1028.53</v>
      </c>
      <c r="AU232" s="1">
        <v>0</v>
      </c>
      <c r="AV232" s="1">
        <v>2131.63</v>
      </c>
      <c r="AW232" s="7">
        <f t="shared" si="63"/>
        <v>0</v>
      </c>
      <c r="AX232" s="7">
        <f t="shared" si="64"/>
        <v>72771.81000000001</v>
      </c>
      <c r="AY232" s="7">
        <f t="shared" si="65"/>
        <v>72771.81000000001</v>
      </c>
      <c r="AZ232" s="7"/>
      <c r="BA232" s="7"/>
      <c r="BB232" s="7"/>
      <c r="BC232" s="102">
        <f t="shared" si="66"/>
        <v>-54350.48000000001</v>
      </c>
      <c r="BD232" s="3"/>
      <c r="BE232" s="3"/>
      <c r="BF232" s="3">
        <v>682.03</v>
      </c>
      <c r="BG232" s="128">
        <f t="shared" si="61"/>
        <v>-55032.51000000001</v>
      </c>
      <c r="BH232" s="128">
        <v>0</v>
      </c>
      <c r="BI232" s="3">
        <v>-23325.05</v>
      </c>
      <c r="BJ232" s="3">
        <v>14561.59</v>
      </c>
      <c r="BK232" s="179">
        <v>0</v>
      </c>
      <c r="BL232" s="3"/>
      <c r="BM232" s="3"/>
      <c r="BN232" s="3"/>
      <c r="BO232" s="3">
        <v>0</v>
      </c>
      <c r="BP232" s="3">
        <v>7712.8</v>
      </c>
    </row>
    <row r="233" spans="1:68" ht="15.75">
      <c r="A233" s="3">
        <v>222</v>
      </c>
      <c r="B233" s="32" t="s">
        <v>183</v>
      </c>
      <c r="C233" s="46">
        <v>458.4</v>
      </c>
      <c r="D233" s="46">
        <v>0</v>
      </c>
      <c r="E233" s="3">
        <f t="shared" si="70"/>
        <v>458.4</v>
      </c>
      <c r="F233" s="52">
        <v>3.32</v>
      </c>
      <c r="G233" s="52">
        <v>7.98</v>
      </c>
      <c r="H233" s="41">
        <f t="shared" si="72"/>
        <v>11.3</v>
      </c>
      <c r="I233" s="7">
        <f t="shared" si="71"/>
        <v>5179.92</v>
      </c>
      <c r="J233" s="6">
        <f t="shared" si="67"/>
        <v>31079.52</v>
      </c>
      <c r="K233" s="41">
        <v>11.16</v>
      </c>
      <c r="L233" s="7">
        <f t="shared" si="57"/>
        <v>5115.744</v>
      </c>
      <c r="M233" s="6">
        <f t="shared" si="68"/>
        <v>30694.464</v>
      </c>
      <c r="N233" s="40">
        <f t="shared" si="58"/>
        <v>61773.984</v>
      </c>
      <c r="O233" s="33">
        <v>-8216.18</v>
      </c>
      <c r="P233" s="5">
        <f t="shared" si="62"/>
        <v>53557.804</v>
      </c>
      <c r="Q233" s="43">
        <f t="shared" si="69"/>
        <v>-0.1330038872027422</v>
      </c>
      <c r="R233" s="57" t="s">
        <v>374</v>
      </c>
      <c r="S233" s="95">
        <f t="shared" si="60"/>
        <v>53557.804</v>
      </c>
      <c r="T233" s="7">
        <f t="shared" si="73"/>
        <v>0</v>
      </c>
      <c r="U233" s="1">
        <v>0</v>
      </c>
      <c r="V233" s="1">
        <v>4619.56</v>
      </c>
      <c r="W233" s="61">
        <v>0</v>
      </c>
      <c r="X233" s="2">
        <v>55434.68</v>
      </c>
      <c r="Y233" s="1">
        <v>0</v>
      </c>
      <c r="Z233" s="1">
        <v>2878.46</v>
      </c>
      <c r="AA233" s="1">
        <v>0</v>
      </c>
      <c r="AB233" s="1">
        <v>15306.9</v>
      </c>
      <c r="AC233" s="1">
        <v>0</v>
      </c>
      <c r="AD233" s="1">
        <v>7759.61</v>
      </c>
      <c r="AE233" s="1">
        <v>0</v>
      </c>
      <c r="AF233" s="1">
        <v>967.22</v>
      </c>
      <c r="AG233" s="1">
        <v>0</v>
      </c>
      <c r="AH233" s="1">
        <v>2045</v>
      </c>
      <c r="AI233" s="1">
        <v>0</v>
      </c>
      <c r="AJ233" s="1">
        <v>967.22</v>
      </c>
      <c r="AK233" s="1">
        <v>0</v>
      </c>
      <c r="AL233" s="1">
        <v>1013.06</v>
      </c>
      <c r="AM233" s="3">
        <v>0</v>
      </c>
      <c r="AN233" s="3">
        <v>4516.3</v>
      </c>
      <c r="AO233" s="1">
        <v>0</v>
      </c>
      <c r="AP233" s="1">
        <v>2363.57</v>
      </c>
      <c r="AQ233" s="1">
        <v>0</v>
      </c>
      <c r="AR233" s="1">
        <v>7672.46</v>
      </c>
      <c r="AS233" s="1">
        <v>0</v>
      </c>
      <c r="AT233" s="1">
        <v>1498.1</v>
      </c>
      <c r="AU233" s="1">
        <v>0</v>
      </c>
      <c r="AV233" s="1">
        <v>2017.14</v>
      </c>
      <c r="AW233" s="7">
        <f t="shared" si="63"/>
        <v>0</v>
      </c>
      <c r="AX233" s="7">
        <f t="shared" si="64"/>
        <v>49005.04</v>
      </c>
      <c r="AY233" s="7">
        <f t="shared" si="65"/>
        <v>49005.04</v>
      </c>
      <c r="AZ233" s="7"/>
      <c r="BA233" s="7"/>
      <c r="BB233" s="7"/>
      <c r="BC233" s="102">
        <f t="shared" si="66"/>
        <v>4552.763999999996</v>
      </c>
      <c r="BD233" s="3"/>
      <c r="BE233" s="3"/>
      <c r="BF233" s="3">
        <v>12648.32</v>
      </c>
      <c r="BG233" s="128">
        <f t="shared" si="61"/>
        <v>-8095.556000000004</v>
      </c>
      <c r="BH233" s="128">
        <v>0</v>
      </c>
      <c r="BI233" s="3">
        <v>-8216.18</v>
      </c>
      <c r="BJ233" s="3">
        <v>7225.45</v>
      </c>
      <c r="BK233" s="179">
        <v>0</v>
      </c>
      <c r="BL233" s="3"/>
      <c r="BM233" s="3"/>
      <c r="BN233" s="3"/>
      <c r="BO233" s="3">
        <v>0</v>
      </c>
      <c r="BP233" s="3">
        <v>5572.87</v>
      </c>
    </row>
    <row r="234" spans="1:68" ht="15.75">
      <c r="A234" s="3">
        <v>223</v>
      </c>
      <c r="B234" s="32" t="s">
        <v>184</v>
      </c>
      <c r="C234" s="46">
        <v>452.2</v>
      </c>
      <c r="D234" s="46">
        <v>0</v>
      </c>
      <c r="E234" s="3">
        <f t="shared" si="70"/>
        <v>452.2</v>
      </c>
      <c r="F234" s="52">
        <v>3.32</v>
      </c>
      <c r="G234" s="52">
        <v>7.98</v>
      </c>
      <c r="H234" s="41">
        <f t="shared" si="72"/>
        <v>11.3</v>
      </c>
      <c r="I234" s="7">
        <f t="shared" si="71"/>
        <v>5109.860000000001</v>
      </c>
      <c r="J234" s="6">
        <f t="shared" si="67"/>
        <v>30659.160000000003</v>
      </c>
      <c r="K234" s="41">
        <v>11.16</v>
      </c>
      <c r="L234" s="7">
        <f t="shared" si="57"/>
        <v>5046.552</v>
      </c>
      <c r="M234" s="6">
        <f t="shared" si="68"/>
        <v>30279.311999999998</v>
      </c>
      <c r="N234" s="40">
        <f t="shared" si="58"/>
        <v>60938.472</v>
      </c>
      <c r="O234" s="33"/>
      <c r="P234" s="5">
        <f t="shared" si="62"/>
        <v>60938.472</v>
      </c>
      <c r="Q234" s="43">
        <f t="shared" si="69"/>
        <v>0</v>
      </c>
      <c r="R234" s="55"/>
      <c r="S234" s="95">
        <f t="shared" si="60"/>
        <v>60938.472</v>
      </c>
      <c r="T234" s="7">
        <f t="shared" si="73"/>
        <v>0</v>
      </c>
      <c r="U234" s="1">
        <v>0</v>
      </c>
      <c r="V234" s="1">
        <v>5232.5</v>
      </c>
      <c r="W234" s="61">
        <v>0</v>
      </c>
      <c r="X234" s="2">
        <v>62789.96</v>
      </c>
      <c r="Y234" s="1">
        <v>0</v>
      </c>
      <c r="Z234" s="1">
        <v>2330.12</v>
      </c>
      <c r="AA234" s="1">
        <v>0</v>
      </c>
      <c r="AB234" s="1">
        <v>20255.82</v>
      </c>
      <c r="AC234" s="1">
        <v>0</v>
      </c>
      <c r="AD234" s="1">
        <v>2983.1</v>
      </c>
      <c r="AE234" s="1">
        <v>0</v>
      </c>
      <c r="AF234" s="1">
        <v>2330.12</v>
      </c>
      <c r="AG234" s="1">
        <v>0</v>
      </c>
      <c r="AH234" s="1">
        <v>2330.12</v>
      </c>
      <c r="AI234" s="1">
        <v>0</v>
      </c>
      <c r="AJ234" s="1">
        <v>4120.02</v>
      </c>
      <c r="AK234" s="1">
        <v>0</v>
      </c>
      <c r="AL234" s="1">
        <v>3688.31</v>
      </c>
      <c r="AM234" s="3">
        <v>0</v>
      </c>
      <c r="AN234" s="3">
        <v>2406.99</v>
      </c>
      <c r="AO234" s="1">
        <v>0</v>
      </c>
      <c r="AP234" s="1">
        <v>5137.97</v>
      </c>
      <c r="AQ234" s="1">
        <v>0</v>
      </c>
      <c r="AR234" s="1">
        <v>3367.4</v>
      </c>
      <c r="AS234" s="1">
        <v>0</v>
      </c>
      <c r="AT234" s="1">
        <v>2892.03</v>
      </c>
      <c r="AU234" s="1">
        <v>0</v>
      </c>
      <c r="AV234" s="1">
        <v>3411.07</v>
      </c>
      <c r="AW234" s="7">
        <f t="shared" si="63"/>
        <v>0</v>
      </c>
      <c r="AX234" s="7">
        <f t="shared" si="64"/>
        <v>55253.06999999999</v>
      </c>
      <c r="AY234" s="7">
        <f t="shared" si="65"/>
        <v>55253.06999999999</v>
      </c>
      <c r="AZ234" s="7"/>
      <c r="BA234" s="7"/>
      <c r="BB234" s="7"/>
      <c r="BC234" s="102">
        <f t="shared" si="66"/>
        <v>5685.402000000009</v>
      </c>
      <c r="BD234" s="3"/>
      <c r="BE234" s="3"/>
      <c r="BF234" s="3">
        <v>20757.18</v>
      </c>
      <c r="BG234" s="128">
        <f t="shared" si="61"/>
        <v>-15071.777999999991</v>
      </c>
      <c r="BH234" s="128">
        <v>0</v>
      </c>
      <c r="BI234" s="3">
        <v>21304.84</v>
      </c>
      <c r="BJ234" s="3">
        <v>35226.95</v>
      </c>
      <c r="BK234" s="179">
        <v>0</v>
      </c>
      <c r="BL234" s="3">
        <f>1392.32+5333+3337+700</f>
        <v>10762.32</v>
      </c>
      <c r="BM234" s="3">
        <v>9983.22</v>
      </c>
      <c r="BN234" s="3"/>
      <c r="BO234" s="3">
        <v>394.28</v>
      </c>
      <c r="BP234" s="3">
        <v>39174.56</v>
      </c>
    </row>
    <row r="235" spans="1:68" ht="15.75">
      <c r="A235" s="3">
        <v>224</v>
      </c>
      <c r="B235" s="25" t="s">
        <v>185</v>
      </c>
      <c r="C235" s="46">
        <v>4870.9</v>
      </c>
      <c r="D235" s="46">
        <v>0</v>
      </c>
      <c r="E235" s="3">
        <f t="shared" si="70"/>
        <v>4870.9</v>
      </c>
      <c r="F235" s="52">
        <v>3.32</v>
      </c>
      <c r="G235" s="52">
        <v>8.97</v>
      </c>
      <c r="H235" s="52">
        <f t="shared" si="72"/>
        <v>12.290000000000001</v>
      </c>
      <c r="I235" s="7">
        <f t="shared" si="71"/>
        <v>59863.361</v>
      </c>
      <c r="J235" s="6">
        <f t="shared" si="67"/>
        <v>359180.16599999997</v>
      </c>
      <c r="K235" s="52">
        <v>12.85</v>
      </c>
      <c r="L235" s="7">
        <f t="shared" si="57"/>
        <v>62591.064999999995</v>
      </c>
      <c r="M235" s="6">
        <f t="shared" si="68"/>
        <v>375546.38999999996</v>
      </c>
      <c r="N235" s="40">
        <f t="shared" si="58"/>
        <v>734726.5559999999</v>
      </c>
      <c r="O235" s="26">
        <v>-59886.13</v>
      </c>
      <c r="P235" s="5">
        <f t="shared" si="62"/>
        <v>674840.4259999999</v>
      </c>
      <c r="Q235" s="43">
        <f t="shared" si="69"/>
        <v>-0.08150805154781966</v>
      </c>
      <c r="R235" s="55"/>
      <c r="S235" s="95">
        <f t="shared" si="60"/>
        <v>674840.4259999999</v>
      </c>
      <c r="T235" s="7">
        <f t="shared" si="73"/>
        <v>0</v>
      </c>
      <c r="U235" s="1">
        <v>32906.38</v>
      </c>
      <c r="V235" s="1">
        <v>23403.19</v>
      </c>
      <c r="W235" s="61">
        <v>394876.56</v>
      </c>
      <c r="X235" s="2">
        <v>280838.29</v>
      </c>
      <c r="Y235" s="1">
        <v>19361.09</v>
      </c>
      <c r="Z235" s="1">
        <v>57342.29</v>
      </c>
      <c r="AA235" s="1">
        <v>121108.29</v>
      </c>
      <c r="AB235" s="1">
        <v>15314.71</v>
      </c>
      <c r="AC235" s="1">
        <v>13451.77</v>
      </c>
      <c r="AD235" s="1">
        <v>19314.09</v>
      </c>
      <c r="AE235" s="1">
        <v>12907.89</v>
      </c>
      <c r="AF235" s="1">
        <v>26476.12</v>
      </c>
      <c r="AG235" s="1">
        <v>12907.89</v>
      </c>
      <c r="AH235" s="1">
        <v>21626.97</v>
      </c>
      <c r="AI235" s="1">
        <v>21374.8</v>
      </c>
      <c r="AJ235" s="1">
        <v>11196.67</v>
      </c>
      <c r="AK235" s="1">
        <v>336296.22</v>
      </c>
      <c r="AL235" s="1">
        <v>19602.83</v>
      </c>
      <c r="AM235" s="3">
        <v>23660.32</v>
      </c>
      <c r="AN235" s="3">
        <v>33472.27</v>
      </c>
      <c r="AO235" s="1">
        <v>23170.81</v>
      </c>
      <c r="AP235" s="1">
        <v>33948.83</v>
      </c>
      <c r="AQ235" s="1">
        <v>18399.36</v>
      </c>
      <c r="AR235" s="1">
        <v>12811.19</v>
      </c>
      <c r="AS235" s="1">
        <v>18741.93</v>
      </c>
      <c r="AT235" s="1">
        <v>20136.53</v>
      </c>
      <c r="AU235" s="1">
        <v>22738.47</v>
      </c>
      <c r="AV235" s="1">
        <v>15968.19</v>
      </c>
      <c r="AW235" s="7">
        <f t="shared" si="63"/>
        <v>644118.84</v>
      </c>
      <c r="AX235" s="7">
        <f t="shared" si="64"/>
        <v>287210.69</v>
      </c>
      <c r="AY235" s="7">
        <f t="shared" si="65"/>
        <v>931329.53</v>
      </c>
      <c r="AZ235" s="7"/>
      <c r="BA235" s="7">
        <v>42051.38</v>
      </c>
      <c r="BB235" s="7"/>
      <c r="BC235" s="102">
        <f t="shared" si="66"/>
        <v>-298540.4840000002</v>
      </c>
      <c r="BD235" s="3"/>
      <c r="BE235" s="3">
        <v>8275</v>
      </c>
      <c r="BF235" s="3">
        <v>-4670.17</v>
      </c>
      <c r="BG235" s="128">
        <f t="shared" si="61"/>
        <v>-285595.3140000002</v>
      </c>
      <c r="BH235" s="128">
        <v>0</v>
      </c>
      <c r="BI235" s="3">
        <v>-59886.13</v>
      </c>
      <c r="BJ235" s="3">
        <v>304917.59</v>
      </c>
      <c r="BK235" s="179">
        <v>0</v>
      </c>
      <c r="BL235" s="3"/>
      <c r="BM235" s="3"/>
      <c r="BN235" s="3"/>
      <c r="BO235" s="3">
        <v>0</v>
      </c>
      <c r="BP235" s="3">
        <v>313302.44</v>
      </c>
    </row>
    <row r="236" spans="1:68" ht="15.75">
      <c r="A236" s="3">
        <v>225</v>
      </c>
      <c r="B236" s="32" t="s">
        <v>186</v>
      </c>
      <c r="C236" s="46">
        <v>753.3</v>
      </c>
      <c r="D236" s="46">
        <v>0</v>
      </c>
      <c r="E236" s="3">
        <f t="shared" si="70"/>
        <v>753.3</v>
      </c>
      <c r="F236" s="52">
        <v>3.32</v>
      </c>
      <c r="G236" s="52">
        <v>6.88</v>
      </c>
      <c r="H236" s="41">
        <f t="shared" si="72"/>
        <v>10.2</v>
      </c>
      <c r="I236" s="7">
        <f t="shared" si="71"/>
        <v>7683.659999999999</v>
      </c>
      <c r="J236" s="6">
        <f t="shared" si="67"/>
        <v>46101.95999999999</v>
      </c>
      <c r="K236" s="41">
        <v>10.01</v>
      </c>
      <c r="L236" s="7">
        <f t="shared" si="57"/>
        <v>7540.532999999999</v>
      </c>
      <c r="M236" s="6">
        <f t="shared" si="68"/>
        <v>45243.198</v>
      </c>
      <c r="N236" s="40">
        <f t="shared" si="58"/>
        <v>91345.158</v>
      </c>
      <c r="O236" s="33"/>
      <c r="P236" s="5">
        <f t="shared" si="62"/>
        <v>91345.158</v>
      </c>
      <c r="Q236" s="43">
        <f t="shared" si="69"/>
        <v>0</v>
      </c>
      <c r="R236" s="55"/>
      <c r="S236" s="95">
        <f t="shared" si="60"/>
        <v>91345.158</v>
      </c>
      <c r="T236" s="7">
        <f t="shared" si="73"/>
        <v>0</v>
      </c>
      <c r="U236" s="1">
        <v>0</v>
      </c>
      <c r="V236" s="1">
        <v>7868.07</v>
      </c>
      <c r="W236" s="61">
        <v>0</v>
      </c>
      <c r="X236" s="2">
        <v>94416.81</v>
      </c>
      <c r="Y236" s="1">
        <v>0</v>
      </c>
      <c r="Z236" s="1">
        <v>3941.01</v>
      </c>
      <c r="AA236" s="1">
        <v>0</v>
      </c>
      <c r="AB236" s="1">
        <v>3941.01</v>
      </c>
      <c r="AC236" s="1">
        <v>0</v>
      </c>
      <c r="AD236" s="1">
        <v>3941.01</v>
      </c>
      <c r="AE236" s="1">
        <v>0</v>
      </c>
      <c r="AF236" s="1">
        <v>3941.01</v>
      </c>
      <c r="AG236" s="1">
        <v>0</v>
      </c>
      <c r="AH236" s="1">
        <v>5018.79</v>
      </c>
      <c r="AI236" s="1">
        <v>0</v>
      </c>
      <c r="AJ236" s="1">
        <v>10139.19</v>
      </c>
      <c r="AK236" s="1">
        <v>0</v>
      </c>
      <c r="AL236" s="1">
        <v>7238.6</v>
      </c>
      <c r="AM236" s="3">
        <v>0</v>
      </c>
      <c r="AN236" s="3">
        <v>4069.07</v>
      </c>
      <c r="AO236" s="1">
        <v>0</v>
      </c>
      <c r="AP236" s="1">
        <v>4069.07</v>
      </c>
      <c r="AQ236" s="1">
        <v>0</v>
      </c>
      <c r="AR236" s="1">
        <v>6347.29</v>
      </c>
      <c r="AS236" s="1">
        <v>0</v>
      </c>
      <c r="AT236" s="1">
        <v>4554.11</v>
      </c>
      <c r="AU236" s="1">
        <v>0</v>
      </c>
      <c r="AV236" s="1">
        <v>5073.15</v>
      </c>
      <c r="AW236" s="7">
        <f t="shared" si="63"/>
        <v>0</v>
      </c>
      <c r="AX236" s="7">
        <f t="shared" si="64"/>
        <v>62273.310000000005</v>
      </c>
      <c r="AY236" s="7">
        <f t="shared" si="65"/>
        <v>62273.310000000005</v>
      </c>
      <c r="AZ236" s="7"/>
      <c r="BA236" s="7"/>
      <c r="BB236" s="7"/>
      <c r="BC236" s="102">
        <f t="shared" si="66"/>
        <v>29071.84799999999</v>
      </c>
      <c r="BD236" s="3"/>
      <c r="BE236" s="3"/>
      <c r="BF236" s="3">
        <v>6286.33</v>
      </c>
      <c r="BG236" s="128">
        <f t="shared" si="61"/>
        <v>22785.51799999999</v>
      </c>
      <c r="BH236" s="128">
        <v>0</v>
      </c>
      <c r="BI236" s="3">
        <v>25197.87</v>
      </c>
      <c r="BJ236" s="3">
        <v>57972.25</v>
      </c>
      <c r="BK236" s="179">
        <v>0</v>
      </c>
      <c r="BL236" s="3"/>
      <c r="BM236" s="3"/>
      <c r="BN236" s="3"/>
      <c r="BO236" s="3">
        <v>877.53</v>
      </c>
      <c r="BP236" s="3">
        <v>42588.08</v>
      </c>
    </row>
    <row r="237" spans="1:68" ht="15.75">
      <c r="A237" s="3">
        <v>226</v>
      </c>
      <c r="B237" s="32" t="s">
        <v>187</v>
      </c>
      <c r="C237" s="46">
        <v>1015.2</v>
      </c>
      <c r="D237" s="46">
        <v>482.8</v>
      </c>
      <c r="E237" s="3">
        <f t="shared" si="70"/>
        <v>1498</v>
      </c>
      <c r="F237" s="52">
        <v>3.32</v>
      </c>
      <c r="G237" s="52">
        <v>8.2</v>
      </c>
      <c r="H237" s="41">
        <f t="shared" si="72"/>
        <v>11.52</v>
      </c>
      <c r="I237" s="7">
        <f t="shared" si="71"/>
        <v>17256.96</v>
      </c>
      <c r="J237" s="6">
        <f t="shared" si="67"/>
        <v>103541.76</v>
      </c>
      <c r="K237" s="41">
        <v>11.5</v>
      </c>
      <c r="L237" s="7">
        <f t="shared" si="57"/>
        <v>17227</v>
      </c>
      <c r="M237" s="6">
        <f t="shared" si="68"/>
        <v>103362</v>
      </c>
      <c r="N237" s="40">
        <f t="shared" si="58"/>
        <v>206903.76</v>
      </c>
      <c r="O237" s="33">
        <v>0</v>
      </c>
      <c r="P237" s="5">
        <f t="shared" si="62"/>
        <v>206903.76</v>
      </c>
      <c r="Q237" s="43">
        <f t="shared" si="69"/>
        <v>0</v>
      </c>
      <c r="R237" s="55" t="s">
        <v>374</v>
      </c>
      <c r="S237" s="95">
        <f t="shared" si="60"/>
        <v>206903.76</v>
      </c>
      <c r="T237" s="7">
        <f t="shared" si="73"/>
        <v>0</v>
      </c>
      <c r="U237" s="1">
        <v>0</v>
      </c>
      <c r="V237" s="1">
        <v>17671.13</v>
      </c>
      <c r="W237" s="61">
        <v>0</v>
      </c>
      <c r="X237" s="2">
        <v>212053.52</v>
      </c>
      <c r="Y237" s="1">
        <v>0</v>
      </c>
      <c r="Z237" s="1">
        <v>11056.82</v>
      </c>
      <c r="AA237" s="1">
        <v>0</v>
      </c>
      <c r="AB237" s="1">
        <v>116281.57</v>
      </c>
      <c r="AC237" s="1">
        <v>0</v>
      </c>
      <c r="AD237" s="1">
        <v>29658.02</v>
      </c>
      <c r="AE237" s="1">
        <v>0</v>
      </c>
      <c r="AF237" s="1">
        <v>5876.13</v>
      </c>
      <c r="AG237" s="1">
        <v>0</v>
      </c>
      <c r="AH237" s="1">
        <v>5215.34</v>
      </c>
      <c r="AI237" s="1">
        <v>0</v>
      </c>
      <c r="AJ237" s="1">
        <v>6363.04</v>
      </c>
      <c r="AK237" s="1">
        <v>0</v>
      </c>
      <c r="AL237" s="1">
        <v>3310.58</v>
      </c>
      <c r="AM237" s="3">
        <v>0</v>
      </c>
      <c r="AN237" s="3">
        <v>3310.58</v>
      </c>
      <c r="AO237" s="1">
        <v>0</v>
      </c>
      <c r="AP237" s="1">
        <v>4917.37</v>
      </c>
      <c r="AQ237" s="1">
        <v>0</v>
      </c>
      <c r="AR237" s="1">
        <v>4270.99</v>
      </c>
      <c r="AS237" s="1">
        <v>0</v>
      </c>
      <c r="AT237" s="1">
        <v>17270.13</v>
      </c>
      <c r="AU237" s="1">
        <v>0</v>
      </c>
      <c r="AV237" s="1">
        <v>3310.58</v>
      </c>
      <c r="AW237" s="7">
        <f t="shared" si="63"/>
        <v>0</v>
      </c>
      <c r="AX237" s="7">
        <f t="shared" si="64"/>
        <v>210841.14999999997</v>
      </c>
      <c r="AY237" s="7">
        <f t="shared" si="65"/>
        <v>210841.14999999997</v>
      </c>
      <c r="AZ237" s="7"/>
      <c r="BA237" s="7"/>
      <c r="BB237" s="7"/>
      <c r="BC237" s="102">
        <f t="shared" si="66"/>
        <v>-3937.3899999999558</v>
      </c>
      <c r="BD237" s="3"/>
      <c r="BE237" s="3"/>
      <c r="BF237" s="3">
        <v>-753.38</v>
      </c>
      <c r="BG237" s="128">
        <f t="shared" si="61"/>
        <v>-3184.0099999999557</v>
      </c>
      <c r="BH237" s="128">
        <v>0</v>
      </c>
      <c r="BI237" s="3">
        <v>653.72</v>
      </c>
      <c r="BJ237" s="3">
        <v>27837.39</v>
      </c>
      <c r="BK237" s="179">
        <v>0</v>
      </c>
      <c r="BL237" s="3"/>
      <c r="BM237" s="3"/>
      <c r="BN237" s="3"/>
      <c r="BO237" s="3">
        <v>22.77</v>
      </c>
      <c r="BP237" s="3">
        <v>21609.79</v>
      </c>
    </row>
    <row r="238" spans="1:68" ht="15.75">
      <c r="A238" s="3">
        <v>227</v>
      </c>
      <c r="B238" s="32" t="s">
        <v>188</v>
      </c>
      <c r="C238" s="46">
        <v>1464.6</v>
      </c>
      <c r="D238" s="46">
        <v>705.6</v>
      </c>
      <c r="E238" s="3">
        <f t="shared" si="70"/>
        <v>2170.2</v>
      </c>
      <c r="F238" s="52">
        <v>3.32</v>
      </c>
      <c r="G238" s="52">
        <v>8.17</v>
      </c>
      <c r="H238" s="41">
        <f t="shared" si="72"/>
        <v>11.49</v>
      </c>
      <c r="I238" s="7">
        <f t="shared" si="71"/>
        <v>24935.597999999998</v>
      </c>
      <c r="J238" s="6">
        <f t="shared" si="67"/>
        <v>149613.588</v>
      </c>
      <c r="K238" s="41">
        <v>11.87</v>
      </c>
      <c r="L238" s="7">
        <f t="shared" si="57"/>
        <v>25760.273999999998</v>
      </c>
      <c r="M238" s="6">
        <f t="shared" si="68"/>
        <v>154561.64399999997</v>
      </c>
      <c r="N238" s="40">
        <f t="shared" si="58"/>
        <v>304175.23199999996</v>
      </c>
      <c r="O238" s="33">
        <v>-28043.23</v>
      </c>
      <c r="P238" s="5">
        <f t="shared" si="62"/>
        <v>276132.002</v>
      </c>
      <c r="Q238" s="43">
        <f t="shared" si="69"/>
        <v>-0.09219432435577135</v>
      </c>
      <c r="R238" s="135" t="s">
        <v>374</v>
      </c>
      <c r="S238" s="95">
        <f t="shared" si="60"/>
        <v>276132.002</v>
      </c>
      <c r="T238" s="7">
        <f t="shared" si="73"/>
        <v>0</v>
      </c>
      <c r="U238" s="1">
        <v>0</v>
      </c>
      <c r="V238" s="1">
        <v>23197.12</v>
      </c>
      <c r="W238" s="61">
        <v>0</v>
      </c>
      <c r="X238" s="2">
        <v>278365.4</v>
      </c>
      <c r="Y238" s="1">
        <v>0</v>
      </c>
      <c r="Z238" s="1">
        <v>30454.59</v>
      </c>
      <c r="AA238" s="1">
        <v>0</v>
      </c>
      <c r="AB238" s="1">
        <v>38709.47</v>
      </c>
      <c r="AC238" s="1">
        <v>0</v>
      </c>
      <c r="AD238" s="1">
        <v>57494.9</v>
      </c>
      <c r="AE238" s="1">
        <v>0</v>
      </c>
      <c r="AF238" s="1">
        <v>34204.47</v>
      </c>
      <c r="AG238" s="1">
        <v>0</v>
      </c>
      <c r="AH238" s="1">
        <v>36546.8</v>
      </c>
      <c r="AI238" s="1">
        <v>0</v>
      </c>
      <c r="AJ238" s="1">
        <v>16371.68</v>
      </c>
      <c r="AK238" s="1">
        <v>0</v>
      </c>
      <c r="AL238" s="1">
        <v>22034.75</v>
      </c>
      <c r="AM238" s="3">
        <v>0</v>
      </c>
      <c r="AN238" s="3">
        <v>17753.88</v>
      </c>
      <c r="AO238" s="1">
        <v>0</v>
      </c>
      <c r="AP238" s="1">
        <v>12825.66</v>
      </c>
      <c r="AQ238" s="1">
        <v>0</v>
      </c>
      <c r="AR238" s="1">
        <v>11854.9</v>
      </c>
      <c r="AS238" s="1">
        <v>0</v>
      </c>
      <c r="AT238" s="1">
        <v>11379.53</v>
      </c>
      <c r="AU238" s="1">
        <v>0</v>
      </c>
      <c r="AV238" s="1">
        <v>11379.53</v>
      </c>
      <c r="AW238" s="7">
        <f t="shared" si="63"/>
        <v>0</v>
      </c>
      <c r="AX238" s="7">
        <f t="shared" si="64"/>
        <v>301010.16000000003</v>
      </c>
      <c r="AY238" s="7">
        <f t="shared" si="65"/>
        <v>301010.16000000003</v>
      </c>
      <c r="AZ238" s="7"/>
      <c r="BA238" s="7"/>
      <c r="BB238" s="7"/>
      <c r="BC238" s="102">
        <f t="shared" si="66"/>
        <v>-24878.158000000054</v>
      </c>
      <c r="BD238" s="3"/>
      <c r="BE238" s="3"/>
      <c r="BF238" s="3">
        <v>52313.82</v>
      </c>
      <c r="BG238" s="128">
        <f t="shared" si="61"/>
        <v>-77191.97800000006</v>
      </c>
      <c r="BH238" s="128">
        <v>0</v>
      </c>
      <c r="BI238" s="3">
        <v>-28043.23</v>
      </c>
      <c r="BJ238" s="3">
        <v>78552.63</v>
      </c>
      <c r="BK238" s="179">
        <v>0</v>
      </c>
      <c r="BL238" s="3"/>
      <c r="BM238" s="3"/>
      <c r="BN238" s="3"/>
      <c r="BO238" s="3">
        <v>0</v>
      </c>
      <c r="BP238" s="3">
        <v>82878.51</v>
      </c>
    </row>
    <row r="239" spans="1:68" ht="15.75">
      <c r="A239" s="3">
        <v>228</v>
      </c>
      <c r="B239" s="25" t="s">
        <v>189</v>
      </c>
      <c r="C239" s="46">
        <v>5673.5</v>
      </c>
      <c r="D239" s="46">
        <v>147.5</v>
      </c>
      <c r="E239" s="3">
        <f t="shared" si="70"/>
        <v>5821</v>
      </c>
      <c r="F239" s="52">
        <v>3.32</v>
      </c>
      <c r="G239" s="52">
        <v>8.97</v>
      </c>
      <c r="H239" s="52">
        <f t="shared" si="72"/>
        <v>12.290000000000001</v>
      </c>
      <c r="I239" s="7">
        <f t="shared" si="71"/>
        <v>71540.09000000001</v>
      </c>
      <c r="J239" s="6">
        <f t="shared" si="67"/>
        <v>429240.54000000004</v>
      </c>
      <c r="K239" s="52">
        <v>12.85</v>
      </c>
      <c r="L239" s="7">
        <f t="shared" si="57"/>
        <v>74799.84999999999</v>
      </c>
      <c r="M239" s="6">
        <f t="shared" si="68"/>
        <v>448799.1</v>
      </c>
      <c r="N239" s="40">
        <f t="shared" si="58"/>
        <v>878039.64</v>
      </c>
      <c r="O239" s="26"/>
      <c r="P239" s="5">
        <f t="shared" si="62"/>
        <v>878039.64</v>
      </c>
      <c r="Q239" s="43">
        <f t="shared" si="69"/>
        <v>0</v>
      </c>
      <c r="R239" s="55"/>
      <c r="S239" s="95">
        <f t="shared" si="60"/>
        <v>878039.64</v>
      </c>
      <c r="T239" s="7">
        <f t="shared" si="73"/>
        <v>0</v>
      </c>
      <c r="U239" s="1">
        <v>43141.9</v>
      </c>
      <c r="V239" s="1">
        <v>30115.15</v>
      </c>
      <c r="W239" s="61">
        <v>517702.82</v>
      </c>
      <c r="X239" s="2">
        <v>361381.81</v>
      </c>
      <c r="Y239" s="1">
        <v>15424.59</v>
      </c>
      <c r="Z239" s="119">
        <v>27414.17</v>
      </c>
      <c r="AA239" s="1">
        <v>15424.59</v>
      </c>
      <c r="AB239" s="1">
        <v>19897.94</v>
      </c>
      <c r="AC239" s="1">
        <v>125822.7</v>
      </c>
      <c r="AD239" s="1">
        <v>29951.13</v>
      </c>
      <c r="AE239" s="119">
        <v>16475.71</v>
      </c>
      <c r="AF239" s="1">
        <v>14503.86</v>
      </c>
      <c r="AG239" s="1">
        <v>16997.1</v>
      </c>
      <c r="AH239" s="1">
        <v>32893.54</v>
      </c>
      <c r="AI239" s="1">
        <v>97592.73</v>
      </c>
      <c r="AJ239" s="1">
        <v>41360.73</v>
      </c>
      <c r="AK239" s="1">
        <v>32663.15</v>
      </c>
      <c r="AL239" s="1">
        <v>24421.65</v>
      </c>
      <c r="AM239" s="3">
        <v>66550.79</v>
      </c>
      <c r="AN239" s="3">
        <v>26723.8</v>
      </c>
      <c r="AO239" s="1">
        <v>104384.41</v>
      </c>
      <c r="AP239" s="1">
        <v>40762.04</v>
      </c>
      <c r="AQ239" s="1">
        <v>19981.97</v>
      </c>
      <c r="AR239" s="1">
        <v>15691.11</v>
      </c>
      <c r="AS239" s="1">
        <v>40940.19</v>
      </c>
      <c r="AT239" s="1">
        <v>14552.02</v>
      </c>
      <c r="AU239" s="1">
        <v>30453.49</v>
      </c>
      <c r="AV239" s="1">
        <v>37586.96</v>
      </c>
      <c r="AW239" s="7">
        <f t="shared" si="63"/>
        <v>582711.4199999999</v>
      </c>
      <c r="AX239" s="7">
        <f t="shared" si="64"/>
        <v>325758.95000000007</v>
      </c>
      <c r="AY239" s="7">
        <f t="shared" si="65"/>
        <v>908470.37</v>
      </c>
      <c r="AZ239" s="7"/>
      <c r="BA239" s="7"/>
      <c r="BB239" s="7"/>
      <c r="BC239" s="102">
        <f t="shared" si="66"/>
        <v>-30430.72999999998</v>
      </c>
      <c r="BD239" s="3"/>
      <c r="BE239" s="3">
        <v>3440</v>
      </c>
      <c r="BF239" s="3">
        <v>-12903.33</v>
      </c>
      <c r="BG239" s="128">
        <f t="shared" si="61"/>
        <v>-14087.399999999981</v>
      </c>
      <c r="BH239" s="128">
        <v>0</v>
      </c>
      <c r="BI239" s="3">
        <v>220716.55</v>
      </c>
      <c r="BJ239" s="3">
        <v>275754.94</v>
      </c>
      <c r="BK239" s="179">
        <v>64029.24</v>
      </c>
      <c r="BL239" s="3"/>
      <c r="BM239" s="3"/>
      <c r="BN239" s="3"/>
      <c r="BO239" s="180">
        <v>7686.55</v>
      </c>
      <c r="BP239" s="3">
        <v>253339.5</v>
      </c>
    </row>
    <row r="240" spans="1:68" ht="15.75">
      <c r="A240" s="3">
        <v>229</v>
      </c>
      <c r="B240" s="25" t="s">
        <v>190</v>
      </c>
      <c r="C240" s="46">
        <v>2470.3</v>
      </c>
      <c r="D240" s="46">
        <v>0</v>
      </c>
      <c r="E240" s="3">
        <f t="shared" si="70"/>
        <v>2470.3</v>
      </c>
      <c r="F240" s="52">
        <v>3.32</v>
      </c>
      <c r="G240" s="52">
        <v>8.97</v>
      </c>
      <c r="H240" s="52">
        <f t="shared" si="72"/>
        <v>12.290000000000001</v>
      </c>
      <c r="I240" s="7">
        <f t="shared" si="71"/>
        <v>30359.987000000005</v>
      </c>
      <c r="J240" s="6">
        <f t="shared" si="67"/>
        <v>182159.92200000002</v>
      </c>
      <c r="K240" s="52">
        <v>12.85</v>
      </c>
      <c r="L240" s="7">
        <f t="shared" si="57"/>
        <v>31743.355000000003</v>
      </c>
      <c r="M240" s="6">
        <f t="shared" si="68"/>
        <v>190460.13</v>
      </c>
      <c r="N240" s="40">
        <f t="shared" si="58"/>
        <v>372620.052</v>
      </c>
      <c r="O240" s="26"/>
      <c r="P240" s="5">
        <f t="shared" si="62"/>
        <v>372620.052</v>
      </c>
      <c r="Q240" s="43">
        <f t="shared" si="69"/>
        <v>0</v>
      </c>
      <c r="R240" s="55"/>
      <c r="S240" s="95">
        <f t="shared" si="60"/>
        <v>372620.052</v>
      </c>
      <c r="T240" s="7">
        <f t="shared" si="73"/>
        <v>0</v>
      </c>
      <c r="U240" s="1">
        <v>18308.44</v>
      </c>
      <c r="V240" s="1">
        <v>12780.18</v>
      </c>
      <c r="W240" s="61">
        <v>219701.3</v>
      </c>
      <c r="X240" s="2">
        <v>153362.22</v>
      </c>
      <c r="Y240" s="1">
        <v>6546.3</v>
      </c>
      <c r="Z240" s="119">
        <v>19654.75</v>
      </c>
      <c r="AA240" s="1">
        <v>6546.3</v>
      </c>
      <c r="AB240" s="1">
        <v>15932.57</v>
      </c>
      <c r="AC240" s="1">
        <v>22825.26</v>
      </c>
      <c r="AD240" s="1">
        <v>16243.19</v>
      </c>
      <c r="AE240" s="119">
        <v>6785.88</v>
      </c>
      <c r="AF240" s="1">
        <v>5389.98</v>
      </c>
      <c r="AG240" s="1">
        <v>7389.63</v>
      </c>
      <c r="AH240" s="1">
        <v>13477.31</v>
      </c>
      <c r="AI240" s="1">
        <v>15672.01</v>
      </c>
      <c r="AJ240" s="1">
        <v>20050.25</v>
      </c>
      <c r="AK240" s="1">
        <v>8300.21</v>
      </c>
      <c r="AL240" s="1">
        <v>8296.56</v>
      </c>
      <c r="AM240" s="3">
        <v>10203.09</v>
      </c>
      <c r="AN240" s="3">
        <v>6378.1</v>
      </c>
      <c r="AO240" s="1">
        <v>9916.01</v>
      </c>
      <c r="AP240" s="1">
        <v>7942.62</v>
      </c>
      <c r="AQ240" s="1">
        <v>8961.68</v>
      </c>
      <c r="AR240" s="1">
        <v>8473.83</v>
      </c>
      <c r="AS240" s="1">
        <v>23104.23</v>
      </c>
      <c r="AT240" s="1">
        <v>11076.91</v>
      </c>
      <c r="AU240" s="1">
        <v>21765.8</v>
      </c>
      <c r="AV240" s="1">
        <v>6146.61</v>
      </c>
      <c r="AW240" s="7">
        <f t="shared" si="63"/>
        <v>148016.4</v>
      </c>
      <c r="AX240" s="7">
        <f t="shared" si="64"/>
        <v>139062.68</v>
      </c>
      <c r="AY240" s="7">
        <f t="shared" si="65"/>
        <v>287079.07999999996</v>
      </c>
      <c r="AZ240" s="7"/>
      <c r="BA240" s="7"/>
      <c r="BB240" s="7"/>
      <c r="BC240" s="102">
        <f t="shared" si="66"/>
        <v>85540.97200000007</v>
      </c>
      <c r="BD240" s="3"/>
      <c r="BE240" s="3">
        <v>6899</v>
      </c>
      <c r="BF240" s="3">
        <v>-16958.73</v>
      </c>
      <c r="BG240" s="128">
        <f t="shared" si="61"/>
        <v>109398.70200000006</v>
      </c>
      <c r="BH240" s="128">
        <v>0</v>
      </c>
      <c r="BI240" s="3">
        <v>35106.72</v>
      </c>
      <c r="BJ240" s="3">
        <v>52214.07</v>
      </c>
      <c r="BK240" s="179">
        <v>0</v>
      </c>
      <c r="BL240" s="3"/>
      <c r="BM240" s="3">
        <v>27724.63</v>
      </c>
      <c r="BN240" s="3"/>
      <c r="BO240" s="180">
        <v>1222.61</v>
      </c>
      <c r="BP240" s="3">
        <v>47939.25</v>
      </c>
    </row>
    <row r="241" spans="1:68" ht="15.75">
      <c r="A241" s="3">
        <v>230</v>
      </c>
      <c r="B241" s="132" t="s">
        <v>477</v>
      </c>
      <c r="C241" s="46">
        <v>1640.2</v>
      </c>
      <c r="D241" s="46">
        <v>0</v>
      </c>
      <c r="E241" s="3">
        <f t="shared" si="70"/>
        <v>1640.2</v>
      </c>
      <c r="F241" s="53"/>
      <c r="G241" s="53"/>
      <c r="H241" s="53"/>
      <c r="I241" s="130"/>
      <c r="J241" s="130"/>
      <c r="K241" s="52">
        <v>12.29</v>
      </c>
      <c r="L241" s="7">
        <f t="shared" si="57"/>
        <v>20158.058</v>
      </c>
      <c r="M241" s="6">
        <f>L241*3</f>
        <v>60474.174</v>
      </c>
      <c r="N241" s="40">
        <f t="shared" si="58"/>
        <v>60474.174</v>
      </c>
      <c r="O241" s="26"/>
      <c r="P241" s="5">
        <f>N241+O241</f>
        <v>60474.174</v>
      </c>
      <c r="Q241" s="43">
        <f t="shared" si="69"/>
        <v>0</v>
      </c>
      <c r="R241" s="55"/>
      <c r="S241" s="95">
        <f>P241</f>
        <v>60474.174</v>
      </c>
      <c r="T241" s="7">
        <f t="shared" si="73"/>
        <v>0</v>
      </c>
      <c r="U241" s="1"/>
      <c r="V241" s="1"/>
      <c r="W241" s="61"/>
      <c r="X241" s="2"/>
      <c r="Y241" s="104"/>
      <c r="Z241" s="133"/>
      <c r="AA241" s="104"/>
      <c r="AB241" s="104"/>
      <c r="AC241" s="104"/>
      <c r="AD241" s="104"/>
      <c r="AE241" s="133"/>
      <c r="AF241" s="104"/>
      <c r="AG241" s="104"/>
      <c r="AH241" s="104"/>
      <c r="AI241" s="104"/>
      <c r="AJ241" s="104"/>
      <c r="AK241" s="104"/>
      <c r="AL241" s="104"/>
      <c r="AM241" s="104">
        <v>0</v>
      </c>
      <c r="AN241" s="104"/>
      <c r="AO241" s="104"/>
      <c r="AP241" s="104"/>
      <c r="AQ241" s="104"/>
      <c r="AR241" s="104"/>
      <c r="AS241" s="1">
        <v>6749.36</v>
      </c>
      <c r="AT241" s="1">
        <v>5135.68</v>
      </c>
      <c r="AU241" s="1">
        <v>5511.07</v>
      </c>
      <c r="AV241" s="1">
        <v>3802.49</v>
      </c>
      <c r="AW241" s="7">
        <f>Y241+AA241+AC241+AE241+AG241+AI241+AK241+AM241+AO241+AQ241+AS241+AU241</f>
        <v>12260.43</v>
      </c>
      <c r="AX241" s="7">
        <f>Z241+AB241+AD241+AF241+AH241+AJ241+AL241+AN241+AP241+AR241+AT241+AV241</f>
        <v>8938.17</v>
      </c>
      <c r="AY241" s="7">
        <f>AW241+AX241</f>
        <v>21198.6</v>
      </c>
      <c r="AZ241" s="7"/>
      <c r="BA241" s="7">
        <v>980</v>
      </c>
      <c r="BB241" s="7"/>
      <c r="BC241" s="102">
        <f t="shared" si="66"/>
        <v>38295.574</v>
      </c>
      <c r="BD241" s="3"/>
      <c r="BE241" s="3"/>
      <c r="BF241" s="3">
        <v>0</v>
      </c>
      <c r="BG241" s="128">
        <f t="shared" si="61"/>
        <v>38295.574</v>
      </c>
      <c r="BH241" s="128">
        <v>0</v>
      </c>
      <c r="BI241" s="3"/>
      <c r="BJ241" s="3"/>
      <c r="BK241" s="179"/>
      <c r="BL241" s="3"/>
      <c r="BM241" s="3"/>
      <c r="BN241" s="3"/>
      <c r="BO241" s="180"/>
      <c r="BP241" s="3">
        <v>63463.29</v>
      </c>
    </row>
    <row r="242" spans="1:68" ht="15.75">
      <c r="A242" s="3">
        <v>231</v>
      </c>
      <c r="B242" s="32" t="s">
        <v>191</v>
      </c>
      <c r="C242" s="46">
        <v>1521.6</v>
      </c>
      <c r="D242" s="46">
        <v>302.8</v>
      </c>
      <c r="E242" s="3">
        <f t="shared" si="70"/>
        <v>1824.3999999999999</v>
      </c>
      <c r="F242" s="52">
        <v>3.32</v>
      </c>
      <c r="G242" s="52">
        <v>8.39</v>
      </c>
      <c r="H242" s="41">
        <f t="shared" si="72"/>
        <v>11.71</v>
      </c>
      <c r="I242" s="7">
        <f t="shared" si="71"/>
        <v>21363.724</v>
      </c>
      <c r="J242" s="6">
        <f t="shared" si="67"/>
        <v>128182.34399999998</v>
      </c>
      <c r="K242" s="41">
        <v>11.91</v>
      </c>
      <c r="L242" s="7">
        <f t="shared" si="57"/>
        <v>21728.604</v>
      </c>
      <c r="M242" s="6">
        <f t="shared" si="68"/>
        <v>130371.624</v>
      </c>
      <c r="N242" s="40">
        <f t="shared" si="58"/>
        <v>258553.968</v>
      </c>
      <c r="O242" s="33">
        <v>-53784.08</v>
      </c>
      <c r="P242" s="5">
        <f t="shared" si="62"/>
        <v>204769.88799999998</v>
      </c>
      <c r="Q242" s="43">
        <f aca="true" t="shared" si="74" ref="Q242:Q263">O242/N242</f>
        <v>-0.20801877618060768</v>
      </c>
      <c r="R242" s="55"/>
      <c r="S242" s="95">
        <f t="shared" si="60"/>
        <v>204769.88799999998</v>
      </c>
      <c r="T242" s="7">
        <f t="shared" si="73"/>
        <v>0</v>
      </c>
      <c r="U242" s="1">
        <v>0</v>
      </c>
      <c r="V242" s="1">
        <v>17394.45</v>
      </c>
      <c r="W242" s="61">
        <v>0</v>
      </c>
      <c r="X242" s="2">
        <v>208733.36</v>
      </c>
      <c r="Y242" s="1">
        <v>0</v>
      </c>
      <c r="Z242" s="1">
        <v>18633.52</v>
      </c>
      <c r="AA242" s="1">
        <v>0</v>
      </c>
      <c r="AB242" s="1">
        <v>12016.13</v>
      </c>
      <c r="AC242" s="1">
        <v>0</v>
      </c>
      <c r="AD242" s="1">
        <v>48410.22</v>
      </c>
      <c r="AE242" s="1">
        <v>0</v>
      </c>
      <c r="AF242" s="1">
        <v>21982.37</v>
      </c>
      <c r="AG242" s="1">
        <v>0</v>
      </c>
      <c r="AH242" s="1">
        <v>19470.92</v>
      </c>
      <c r="AI242" s="1">
        <v>0</v>
      </c>
      <c r="AJ242" s="1">
        <v>16528.14</v>
      </c>
      <c r="AK242" s="1">
        <v>0</v>
      </c>
      <c r="AL242" s="1">
        <v>20461.1</v>
      </c>
      <c r="AM242" s="3">
        <v>0</v>
      </c>
      <c r="AN242" s="3">
        <v>17596.53</v>
      </c>
      <c r="AO242" s="1">
        <v>0</v>
      </c>
      <c r="AP242" s="1">
        <v>18293.95</v>
      </c>
      <c r="AQ242" s="1">
        <v>0</v>
      </c>
      <c r="AR242" s="1">
        <v>10798.94</v>
      </c>
      <c r="AS242" s="1">
        <v>0</v>
      </c>
      <c r="AT242" s="1">
        <v>10380.13</v>
      </c>
      <c r="AU242" s="1">
        <v>0</v>
      </c>
      <c r="AV242" s="1">
        <v>14000.14</v>
      </c>
      <c r="AW242" s="7">
        <f t="shared" si="63"/>
        <v>0</v>
      </c>
      <c r="AX242" s="7">
        <f t="shared" si="64"/>
        <v>228572.09000000003</v>
      </c>
      <c r="AY242" s="7">
        <f t="shared" si="65"/>
        <v>228572.09000000003</v>
      </c>
      <c r="AZ242" s="7">
        <v>5852</v>
      </c>
      <c r="BA242" s="7">
        <v>5540.91</v>
      </c>
      <c r="BB242" s="7"/>
      <c r="BC242" s="102">
        <f t="shared" si="66"/>
        <v>-35195.11200000005</v>
      </c>
      <c r="BD242" s="3"/>
      <c r="BE242" s="3">
        <v>4128</v>
      </c>
      <c r="BF242" s="3">
        <v>101169.74</v>
      </c>
      <c r="BG242" s="128">
        <f t="shared" si="61"/>
        <v>-132236.85200000007</v>
      </c>
      <c r="BH242" s="128">
        <v>0</v>
      </c>
      <c r="BI242" s="3">
        <v>-53784.08</v>
      </c>
      <c r="BJ242" s="3">
        <v>227721.03</v>
      </c>
      <c r="BK242" s="179">
        <v>20479.9</v>
      </c>
      <c r="BL242" s="3"/>
      <c r="BM242" s="3"/>
      <c r="BN242" s="3"/>
      <c r="BO242" s="3">
        <v>0</v>
      </c>
      <c r="BP242" s="3">
        <v>163083.04</v>
      </c>
    </row>
    <row r="243" spans="1:68" ht="15.75">
      <c r="A243" s="3">
        <v>232</v>
      </c>
      <c r="B243" s="32" t="s">
        <v>192</v>
      </c>
      <c r="C243" s="46">
        <v>1210.4</v>
      </c>
      <c r="D243" s="46">
        <v>78.4</v>
      </c>
      <c r="E243" s="3">
        <f t="shared" si="70"/>
        <v>1288.8000000000002</v>
      </c>
      <c r="F243" s="52">
        <v>3.32</v>
      </c>
      <c r="G243" s="52">
        <v>7.98</v>
      </c>
      <c r="H243" s="41">
        <f t="shared" si="72"/>
        <v>11.3</v>
      </c>
      <c r="I243" s="7">
        <f t="shared" si="71"/>
        <v>14563.440000000002</v>
      </c>
      <c r="J243" s="6">
        <f t="shared" si="67"/>
        <v>87380.64000000001</v>
      </c>
      <c r="K243" s="41">
        <v>11.16</v>
      </c>
      <c r="L243" s="7">
        <f t="shared" si="57"/>
        <v>14383.008000000002</v>
      </c>
      <c r="M243" s="6">
        <f t="shared" si="68"/>
        <v>86298.04800000001</v>
      </c>
      <c r="N243" s="40">
        <f t="shared" si="58"/>
        <v>173678.68800000002</v>
      </c>
      <c r="O243" s="33">
        <v>-21934.4</v>
      </c>
      <c r="P243" s="5">
        <f t="shared" si="62"/>
        <v>151744.28800000003</v>
      </c>
      <c r="Q243" s="43">
        <f t="shared" si="74"/>
        <v>-0.12629298535465674</v>
      </c>
      <c r="R243" s="55" t="s">
        <v>374</v>
      </c>
      <c r="S243" s="95">
        <f t="shared" si="60"/>
        <v>151744.28800000003</v>
      </c>
      <c r="T243" s="7">
        <f t="shared" si="73"/>
        <v>0</v>
      </c>
      <c r="U243" s="1">
        <v>0</v>
      </c>
      <c r="V243" s="1">
        <v>13085.1</v>
      </c>
      <c r="W243" s="61">
        <v>0</v>
      </c>
      <c r="X243" s="2">
        <v>157021.15</v>
      </c>
      <c r="Y243" s="1">
        <v>0</v>
      </c>
      <c r="Z243" s="1">
        <v>38994.37</v>
      </c>
      <c r="AA243" s="1">
        <v>0</v>
      </c>
      <c r="AB243" s="1">
        <v>23448.46</v>
      </c>
      <c r="AC243" s="1">
        <v>0</v>
      </c>
      <c r="AD243" s="1">
        <v>34399.65</v>
      </c>
      <c r="AE243" s="1">
        <v>0</v>
      </c>
      <c r="AF243" s="1">
        <v>3476.38</v>
      </c>
      <c r="AG243" s="1">
        <v>0</v>
      </c>
      <c r="AH243" s="1">
        <v>2719.37</v>
      </c>
      <c r="AI243" s="1">
        <v>0</v>
      </c>
      <c r="AJ243" s="1">
        <v>3460.79</v>
      </c>
      <c r="AK243" s="1">
        <v>0</v>
      </c>
      <c r="AL243" s="1">
        <v>67243.68</v>
      </c>
      <c r="AM243" s="3">
        <v>0</v>
      </c>
      <c r="AN243" s="3">
        <v>2848.25</v>
      </c>
      <c r="AO243" s="1">
        <v>0</v>
      </c>
      <c r="AP243" s="1">
        <v>15212.2</v>
      </c>
      <c r="AQ243" s="1">
        <v>0</v>
      </c>
      <c r="AR243" s="1">
        <v>5944.38</v>
      </c>
      <c r="AS243" s="1">
        <v>0</v>
      </c>
      <c r="AT243" s="1">
        <v>4241.31</v>
      </c>
      <c r="AU243" s="1">
        <v>0</v>
      </c>
      <c r="AV243" s="1">
        <v>3514.84</v>
      </c>
      <c r="AW243" s="7">
        <f t="shared" si="63"/>
        <v>0</v>
      </c>
      <c r="AX243" s="7">
        <f t="shared" si="64"/>
        <v>205503.68000000002</v>
      </c>
      <c r="AY243" s="7">
        <f t="shared" si="65"/>
        <v>205503.68000000002</v>
      </c>
      <c r="AZ243" s="7"/>
      <c r="BA243" s="7">
        <v>25119.12</v>
      </c>
      <c r="BB243" s="7"/>
      <c r="BC243" s="102">
        <f t="shared" si="66"/>
        <v>-78878.51199999999</v>
      </c>
      <c r="BD243" s="3"/>
      <c r="BE243" s="3"/>
      <c r="BF243" s="3">
        <v>62412.17</v>
      </c>
      <c r="BG243" s="128">
        <f t="shared" si="61"/>
        <v>-141290.68199999997</v>
      </c>
      <c r="BH243" s="128">
        <v>0</v>
      </c>
      <c r="BI243" s="3">
        <v>-21934.4</v>
      </c>
      <c r="BJ243" s="3">
        <v>106355.77</v>
      </c>
      <c r="BK243" s="179">
        <v>0</v>
      </c>
      <c r="BL243" s="3"/>
      <c r="BM243" s="3"/>
      <c r="BN243" s="3"/>
      <c r="BO243" s="3">
        <v>0</v>
      </c>
      <c r="BP243" s="3">
        <v>84537.35</v>
      </c>
    </row>
    <row r="244" spans="1:68" ht="15.75">
      <c r="A244" s="3">
        <v>233</v>
      </c>
      <c r="B244" s="32" t="s">
        <v>193</v>
      </c>
      <c r="C244" s="46">
        <v>1340.1</v>
      </c>
      <c r="D244" s="46">
        <v>467.7</v>
      </c>
      <c r="E244" s="3">
        <f t="shared" si="70"/>
        <v>1807.8</v>
      </c>
      <c r="F244" s="52">
        <v>3.32</v>
      </c>
      <c r="G244" s="52">
        <v>3.89</v>
      </c>
      <c r="H244" s="41">
        <f t="shared" si="72"/>
        <v>7.21</v>
      </c>
      <c r="I244" s="7">
        <f t="shared" si="71"/>
        <v>13034.238</v>
      </c>
      <c r="J244" s="6">
        <f t="shared" si="67"/>
        <v>78205.428</v>
      </c>
      <c r="K244" s="41">
        <v>8.2</v>
      </c>
      <c r="L244" s="7">
        <f t="shared" si="57"/>
        <v>14823.96</v>
      </c>
      <c r="M244" s="6">
        <f t="shared" si="68"/>
        <v>88943.76</v>
      </c>
      <c r="N244" s="40">
        <f t="shared" si="58"/>
        <v>167149.188</v>
      </c>
      <c r="O244" s="33"/>
      <c r="P244" s="5">
        <f t="shared" si="62"/>
        <v>167149.188</v>
      </c>
      <c r="Q244" s="43">
        <f t="shared" si="74"/>
        <v>0</v>
      </c>
      <c r="R244" s="55" t="s">
        <v>378</v>
      </c>
      <c r="S244" s="95">
        <f t="shared" si="60"/>
        <v>167149.188</v>
      </c>
      <c r="T244" s="7">
        <f t="shared" si="73"/>
        <v>0</v>
      </c>
      <c r="U244" s="1">
        <v>0</v>
      </c>
      <c r="V244" s="1">
        <v>13347.06</v>
      </c>
      <c r="W244" s="61">
        <v>0</v>
      </c>
      <c r="X244" s="2">
        <v>160164.72</v>
      </c>
      <c r="Y244" s="1">
        <v>0</v>
      </c>
      <c r="Z244" s="119">
        <v>8067.8</v>
      </c>
      <c r="AA244" s="1">
        <v>0</v>
      </c>
      <c r="AB244" s="1">
        <v>3997.38</v>
      </c>
      <c r="AC244" s="1">
        <v>0</v>
      </c>
      <c r="AD244" s="1">
        <v>32882.39</v>
      </c>
      <c r="AE244" s="119">
        <v>0</v>
      </c>
      <c r="AF244" s="1">
        <v>12486.75</v>
      </c>
      <c r="AG244" s="1">
        <v>0</v>
      </c>
      <c r="AH244" s="1">
        <v>6158.71</v>
      </c>
      <c r="AI244" s="1">
        <v>0</v>
      </c>
      <c r="AJ244" s="1">
        <v>62910.7</v>
      </c>
      <c r="AK244" s="1">
        <v>0</v>
      </c>
      <c r="AL244" s="1">
        <v>7112.15</v>
      </c>
      <c r="AM244" s="3">
        <v>0</v>
      </c>
      <c r="AN244" s="3">
        <v>4178.41</v>
      </c>
      <c r="AO244" s="1">
        <v>0</v>
      </c>
      <c r="AP244" s="1">
        <v>5511.6</v>
      </c>
      <c r="AQ244" s="1">
        <v>0</v>
      </c>
      <c r="AR244" s="1">
        <v>6472.01</v>
      </c>
      <c r="AS244" s="1">
        <v>0</v>
      </c>
      <c r="AT244" s="1">
        <v>4255.88</v>
      </c>
      <c r="AU244" s="1">
        <v>0</v>
      </c>
      <c r="AV244" s="1">
        <v>5691.73</v>
      </c>
      <c r="AW244" s="7">
        <f t="shared" si="63"/>
        <v>0</v>
      </c>
      <c r="AX244" s="7">
        <f t="shared" si="64"/>
        <v>159725.51000000004</v>
      </c>
      <c r="AY244" s="7">
        <f t="shared" si="65"/>
        <v>159725.51000000004</v>
      </c>
      <c r="AZ244" s="7"/>
      <c r="BA244" s="7"/>
      <c r="BB244" s="7"/>
      <c r="BC244" s="102">
        <f t="shared" si="66"/>
        <v>7423.677999999956</v>
      </c>
      <c r="BD244" s="3"/>
      <c r="BE244" s="3">
        <v>2408</v>
      </c>
      <c r="BF244" s="3">
        <v>23943.7</v>
      </c>
      <c r="BG244" s="128">
        <f t="shared" si="61"/>
        <v>-14112.022000000044</v>
      </c>
      <c r="BH244" s="128">
        <v>0</v>
      </c>
      <c r="BI244" s="3">
        <v>50635.24</v>
      </c>
      <c r="BJ244" s="3">
        <v>38198.55</v>
      </c>
      <c r="BK244" s="179">
        <v>11025.44</v>
      </c>
      <c r="BL244" s="3">
        <v>400</v>
      </c>
      <c r="BM244" s="3">
        <v>5490.5</v>
      </c>
      <c r="BN244" s="3"/>
      <c r="BO244" s="180">
        <v>1558.26</v>
      </c>
      <c r="BP244" s="3">
        <v>29452.7</v>
      </c>
    </row>
    <row r="245" spans="1:68" ht="15.75">
      <c r="A245" s="3">
        <v>234</v>
      </c>
      <c r="B245" s="32" t="s">
        <v>194</v>
      </c>
      <c r="C245" s="46">
        <v>1295.2</v>
      </c>
      <c r="D245" s="46">
        <v>0</v>
      </c>
      <c r="E245" s="3">
        <f t="shared" si="70"/>
        <v>1295.2</v>
      </c>
      <c r="F245" s="52">
        <v>3.32</v>
      </c>
      <c r="G245" s="52">
        <v>8.3</v>
      </c>
      <c r="H245" s="41">
        <f t="shared" si="72"/>
        <v>11.620000000000001</v>
      </c>
      <c r="I245" s="7">
        <f t="shared" si="71"/>
        <v>15050.224000000002</v>
      </c>
      <c r="J245" s="6">
        <f t="shared" si="67"/>
        <v>90301.34400000001</v>
      </c>
      <c r="K245" s="41">
        <v>11.95</v>
      </c>
      <c r="L245" s="7">
        <f t="shared" si="57"/>
        <v>15477.64</v>
      </c>
      <c r="M245" s="6">
        <f t="shared" si="68"/>
        <v>92865.84</v>
      </c>
      <c r="N245" s="40">
        <f t="shared" si="58"/>
        <v>183167.184</v>
      </c>
      <c r="O245" s="33">
        <v>-22163.44</v>
      </c>
      <c r="P245" s="5">
        <f t="shared" si="62"/>
        <v>161003.744</v>
      </c>
      <c r="Q245" s="43">
        <f t="shared" si="74"/>
        <v>-0.12100115051176415</v>
      </c>
      <c r="R245" s="55"/>
      <c r="S245" s="95">
        <f t="shared" si="60"/>
        <v>161003.744</v>
      </c>
      <c r="T245" s="7">
        <f t="shared" si="73"/>
        <v>0</v>
      </c>
      <c r="U245" s="1">
        <v>0</v>
      </c>
      <c r="V245" s="1">
        <v>13564.48</v>
      </c>
      <c r="W245" s="61">
        <v>0</v>
      </c>
      <c r="X245" s="2">
        <v>162773.71</v>
      </c>
      <c r="Y245" s="1">
        <v>0</v>
      </c>
      <c r="Z245" s="1">
        <v>8210.73</v>
      </c>
      <c r="AA245" s="1">
        <v>0</v>
      </c>
      <c r="AB245" s="1">
        <v>18519.94</v>
      </c>
      <c r="AC245" s="1">
        <v>0</v>
      </c>
      <c r="AD245" s="1">
        <v>23488.53</v>
      </c>
      <c r="AE245" s="1">
        <v>0</v>
      </c>
      <c r="AF245" s="1">
        <v>8812.34</v>
      </c>
      <c r="AG245" s="1">
        <v>0</v>
      </c>
      <c r="AH245" s="1">
        <v>9778.45</v>
      </c>
      <c r="AI245" s="1">
        <v>0</v>
      </c>
      <c r="AJ245" s="1">
        <v>6492.84</v>
      </c>
      <c r="AK245" s="1">
        <v>0</v>
      </c>
      <c r="AL245" s="1">
        <v>6666.6</v>
      </c>
      <c r="AM245" s="3">
        <v>0</v>
      </c>
      <c r="AN245" s="3">
        <v>15911.7</v>
      </c>
      <c r="AO245" s="1">
        <v>0</v>
      </c>
      <c r="AP245" s="1">
        <v>7896.17</v>
      </c>
      <c r="AQ245" s="1">
        <v>0</v>
      </c>
      <c r="AR245" s="1">
        <v>7408.54</v>
      </c>
      <c r="AS245" s="1">
        <v>0</v>
      </c>
      <c r="AT245" s="1">
        <v>7538.75</v>
      </c>
      <c r="AU245" s="1">
        <v>0</v>
      </c>
      <c r="AV245" s="1">
        <v>6562.98</v>
      </c>
      <c r="AW245" s="7">
        <f t="shared" si="63"/>
        <v>0</v>
      </c>
      <c r="AX245" s="7">
        <f t="shared" si="64"/>
        <v>127287.56999999998</v>
      </c>
      <c r="AY245" s="7">
        <f t="shared" si="65"/>
        <v>127287.56999999998</v>
      </c>
      <c r="AZ245" s="7"/>
      <c r="BA245" s="7">
        <f>3933.67+5555.76</f>
        <v>9489.43</v>
      </c>
      <c r="BB245" s="7"/>
      <c r="BC245" s="102">
        <f t="shared" si="66"/>
        <v>24226.744000000028</v>
      </c>
      <c r="BD245" s="3"/>
      <c r="BE245" s="3">
        <v>2408</v>
      </c>
      <c r="BF245" s="3">
        <v>58522.66</v>
      </c>
      <c r="BG245" s="128">
        <f t="shared" si="61"/>
        <v>-31887.915999999976</v>
      </c>
      <c r="BH245" s="128">
        <v>0</v>
      </c>
      <c r="BI245" s="3">
        <v>-22163.44</v>
      </c>
      <c r="BJ245" s="3">
        <v>44958.9</v>
      </c>
      <c r="BK245" s="179">
        <v>0</v>
      </c>
      <c r="BL245" s="3"/>
      <c r="BM245" s="3"/>
      <c r="BN245" s="3"/>
      <c r="BO245" s="3">
        <v>0</v>
      </c>
      <c r="BP245" s="3">
        <v>47113.63</v>
      </c>
    </row>
    <row r="246" spans="1:68" ht="15.75">
      <c r="A246" s="3">
        <v>235</v>
      </c>
      <c r="B246" s="32" t="s">
        <v>195</v>
      </c>
      <c r="C246" s="46">
        <v>1277.6</v>
      </c>
      <c r="D246" s="46">
        <v>482.9</v>
      </c>
      <c r="E246" s="3">
        <f t="shared" si="70"/>
        <v>1760.5</v>
      </c>
      <c r="F246" s="52">
        <v>3.32</v>
      </c>
      <c r="G246" s="52">
        <v>8.11</v>
      </c>
      <c r="H246" s="41">
        <f t="shared" si="72"/>
        <v>11.43</v>
      </c>
      <c r="I246" s="7">
        <f t="shared" si="71"/>
        <v>20122.515</v>
      </c>
      <c r="J246" s="6">
        <f t="shared" si="67"/>
        <v>120735.09</v>
      </c>
      <c r="K246" s="41">
        <v>11.41</v>
      </c>
      <c r="L246" s="7">
        <f t="shared" si="57"/>
        <v>20087.305</v>
      </c>
      <c r="M246" s="6">
        <f t="shared" si="68"/>
        <v>120523.83</v>
      </c>
      <c r="N246" s="40">
        <f t="shared" si="58"/>
        <v>241258.91999999998</v>
      </c>
      <c r="O246" s="33">
        <v>0</v>
      </c>
      <c r="P246" s="5">
        <f t="shared" si="62"/>
        <v>241258.91999999998</v>
      </c>
      <c r="Q246" s="43">
        <f t="shared" si="74"/>
        <v>0</v>
      </c>
      <c r="R246" s="55"/>
      <c r="S246" s="95">
        <f t="shared" si="60"/>
        <v>241258.91999999998</v>
      </c>
      <c r="T246" s="7">
        <f t="shared" si="73"/>
        <v>0</v>
      </c>
      <c r="U246" s="1">
        <v>0</v>
      </c>
      <c r="V246" s="1">
        <v>20605.46</v>
      </c>
      <c r="W246" s="61">
        <v>0</v>
      </c>
      <c r="X246" s="2">
        <v>247265.46</v>
      </c>
      <c r="Y246" s="1">
        <v>0</v>
      </c>
      <c r="Z246" s="1">
        <v>35453.74</v>
      </c>
      <c r="AA246" s="1">
        <v>0</v>
      </c>
      <c r="AB246" s="1">
        <v>4066.62</v>
      </c>
      <c r="AC246" s="1">
        <v>0</v>
      </c>
      <c r="AD246" s="1">
        <v>54605.33</v>
      </c>
      <c r="AE246" s="1">
        <v>0</v>
      </c>
      <c r="AF246" s="1">
        <v>3892.31</v>
      </c>
      <c r="AG246" s="1">
        <v>0</v>
      </c>
      <c r="AH246" s="1">
        <v>3892.31</v>
      </c>
      <c r="AI246" s="1">
        <v>0</v>
      </c>
      <c r="AJ246" s="1">
        <v>19048.48</v>
      </c>
      <c r="AK246" s="1">
        <v>0</v>
      </c>
      <c r="AL246" s="1">
        <v>5898.1</v>
      </c>
      <c r="AM246" s="3">
        <v>0</v>
      </c>
      <c r="AN246" s="3">
        <v>4068.36</v>
      </c>
      <c r="AO246" s="1">
        <v>0</v>
      </c>
      <c r="AP246" s="1">
        <v>9899.53</v>
      </c>
      <c r="AQ246" s="1">
        <v>0</v>
      </c>
      <c r="AR246" s="1">
        <v>5028.77</v>
      </c>
      <c r="AS246" s="1">
        <v>0</v>
      </c>
      <c r="AT246" s="1">
        <v>5461.42</v>
      </c>
      <c r="AU246" s="1">
        <v>0</v>
      </c>
      <c r="AV246" s="1">
        <v>5739.03</v>
      </c>
      <c r="AW246" s="7">
        <f t="shared" si="63"/>
        <v>0</v>
      </c>
      <c r="AX246" s="7">
        <f t="shared" si="64"/>
        <v>157054</v>
      </c>
      <c r="AY246" s="7">
        <f t="shared" si="65"/>
        <v>157054</v>
      </c>
      <c r="AZ246" s="7">
        <v>5807.7</v>
      </c>
      <c r="BA246" s="7"/>
      <c r="BB246" s="7"/>
      <c r="BC246" s="102">
        <f t="shared" si="66"/>
        <v>78397.21999999999</v>
      </c>
      <c r="BD246" s="3"/>
      <c r="BE246" s="3"/>
      <c r="BF246" s="3">
        <v>25888.41</v>
      </c>
      <c r="BG246" s="128">
        <f t="shared" si="61"/>
        <v>52508.80999999998</v>
      </c>
      <c r="BH246" s="128">
        <v>0</v>
      </c>
      <c r="BI246" s="3">
        <v>35342.24</v>
      </c>
      <c r="BJ246" s="3">
        <v>67982.16</v>
      </c>
      <c r="BK246" s="179">
        <v>0</v>
      </c>
      <c r="BL246" s="3"/>
      <c r="BM246" s="3">
        <f>32270.72+893.6</f>
        <v>33164.32</v>
      </c>
      <c r="BN246" s="3"/>
      <c r="BO246" s="3">
        <v>75.85</v>
      </c>
      <c r="BP246" s="3">
        <v>52978.22</v>
      </c>
    </row>
    <row r="247" spans="1:68" ht="15.75">
      <c r="A247" s="3">
        <v>236</v>
      </c>
      <c r="B247" s="32" t="s">
        <v>196</v>
      </c>
      <c r="C247" s="46">
        <v>1134.6</v>
      </c>
      <c r="D247" s="46">
        <v>158</v>
      </c>
      <c r="E247" s="3">
        <f t="shared" si="70"/>
        <v>1292.6</v>
      </c>
      <c r="F247" s="52">
        <v>3.32</v>
      </c>
      <c r="G247" s="52">
        <v>7.98</v>
      </c>
      <c r="H247" s="41">
        <f t="shared" si="72"/>
        <v>11.3</v>
      </c>
      <c r="I247" s="7">
        <f t="shared" si="71"/>
        <v>14606.38</v>
      </c>
      <c r="J247" s="6">
        <f t="shared" si="67"/>
        <v>87638.28</v>
      </c>
      <c r="K247" s="41">
        <v>11.49</v>
      </c>
      <c r="L247" s="7">
        <f t="shared" si="57"/>
        <v>14851.973999999998</v>
      </c>
      <c r="M247" s="6">
        <f t="shared" si="68"/>
        <v>89111.84399999998</v>
      </c>
      <c r="N247" s="40">
        <f t="shared" si="58"/>
        <v>176750.12399999998</v>
      </c>
      <c r="O247" s="33">
        <v>-50408.46</v>
      </c>
      <c r="P247" s="5">
        <f t="shared" si="62"/>
        <v>126341.66399999999</v>
      </c>
      <c r="Q247" s="43">
        <f t="shared" si="74"/>
        <v>-0.28519617898542465</v>
      </c>
      <c r="R247" s="55" t="s">
        <v>374</v>
      </c>
      <c r="S247" s="95">
        <f t="shared" si="60"/>
        <v>126341.66399999999</v>
      </c>
      <c r="T247" s="7">
        <f t="shared" si="73"/>
        <v>0</v>
      </c>
      <c r="U247" s="1">
        <v>0</v>
      </c>
      <c r="V247" s="1">
        <v>10756.23</v>
      </c>
      <c r="W247" s="61">
        <v>0</v>
      </c>
      <c r="X247" s="2">
        <v>129074.74</v>
      </c>
      <c r="Y247" s="1">
        <v>0</v>
      </c>
      <c r="Z247" s="1">
        <v>4865.45</v>
      </c>
      <c r="AA247" s="1">
        <v>0</v>
      </c>
      <c r="AB247" s="1">
        <v>3218.81</v>
      </c>
      <c r="AC247" s="1">
        <v>0</v>
      </c>
      <c r="AD247" s="1">
        <v>59984.52</v>
      </c>
      <c r="AE247" s="1">
        <v>0</v>
      </c>
      <c r="AF247" s="1">
        <v>3978.3</v>
      </c>
      <c r="AG247" s="1">
        <v>0</v>
      </c>
      <c r="AH247" s="1">
        <v>14980.42</v>
      </c>
      <c r="AI247" s="1">
        <v>0</v>
      </c>
      <c r="AJ247" s="1">
        <v>3176.5</v>
      </c>
      <c r="AK247" s="1">
        <v>0</v>
      </c>
      <c r="AL247" s="1">
        <v>36081.06</v>
      </c>
      <c r="AM247" s="3">
        <v>0</v>
      </c>
      <c r="AN247" s="3">
        <v>3034.3</v>
      </c>
      <c r="AO247" s="1">
        <v>0</v>
      </c>
      <c r="AP247" s="1">
        <v>15013.42</v>
      </c>
      <c r="AQ247" s="1">
        <v>0</v>
      </c>
      <c r="AR247" s="1">
        <v>3994.71</v>
      </c>
      <c r="AS247" s="1">
        <v>0</v>
      </c>
      <c r="AT247" s="1">
        <v>13032.73</v>
      </c>
      <c r="AU247" s="1">
        <v>0</v>
      </c>
      <c r="AV247" s="1">
        <v>3189.24</v>
      </c>
      <c r="AW247" s="7">
        <f t="shared" si="63"/>
        <v>0</v>
      </c>
      <c r="AX247" s="7">
        <f t="shared" si="64"/>
        <v>164549.46</v>
      </c>
      <c r="AY247" s="7">
        <f t="shared" si="65"/>
        <v>164549.46</v>
      </c>
      <c r="AZ247" s="7"/>
      <c r="BA247" s="7"/>
      <c r="BB247" s="7"/>
      <c r="BC247" s="102">
        <f t="shared" si="66"/>
        <v>-38207.796</v>
      </c>
      <c r="BD247" s="3"/>
      <c r="BE247" s="3">
        <v>2408</v>
      </c>
      <c r="BF247" s="3">
        <v>12348.76</v>
      </c>
      <c r="BG247" s="128">
        <f t="shared" si="61"/>
        <v>-48148.556000000004</v>
      </c>
      <c r="BH247" s="128">
        <v>0</v>
      </c>
      <c r="BI247" s="3">
        <v>-50408.46</v>
      </c>
      <c r="BJ247" s="3">
        <v>83448.55</v>
      </c>
      <c r="BK247" s="179">
        <v>11039.06</v>
      </c>
      <c r="BL247" s="3"/>
      <c r="BM247" s="3"/>
      <c r="BN247" s="3"/>
      <c r="BO247" s="3">
        <v>0</v>
      </c>
      <c r="BP247" s="3">
        <v>77419.85</v>
      </c>
    </row>
    <row r="248" spans="1:68" ht="15.75">
      <c r="A248" s="3">
        <v>237</v>
      </c>
      <c r="B248" s="32" t="s">
        <v>197</v>
      </c>
      <c r="C248" s="46">
        <v>1237</v>
      </c>
      <c r="D248" s="46">
        <v>142.5</v>
      </c>
      <c r="E248" s="3">
        <f t="shared" si="70"/>
        <v>1379.5</v>
      </c>
      <c r="F248" s="52">
        <v>3.32</v>
      </c>
      <c r="G248" s="52">
        <v>7.98</v>
      </c>
      <c r="H248" s="41">
        <f t="shared" si="72"/>
        <v>11.3</v>
      </c>
      <c r="I248" s="7">
        <f t="shared" si="71"/>
        <v>15588.35</v>
      </c>
      <c r="J248" s="6">
        <f t="shared" si="67"/>
        <v>93530.1</v>
      </c>
      <c r="K248" s="41">
        <v>11.16</v>
      </c>
      <c r="L248" s="7">
        <f t="shared" si="57"/>
        <v>15395.22</v>
      </c>
      <c r="M248" s="6">
        <f t="shared" si="68"/>
        <v>92371.31999999999</v>
      </c>
      <c r="N248" s="40">
        <f t="shared" si="58"/>
        <v>185901.41999999998</v>
      </c>
      <c r="O248" s="33"/>
      <c r="P248" s="5">
        <f t="shared" si="62"/>
        <v>185901.41999999998</v>
      </c>
      <c r="Q248" s="43">
        <f t="shared" si="74"/>
        <v>0</v>
      </c>
      <c r="R248" s="55"/>
      <c r="S248" s="95">
        <f t="shared" si="60"/>
        <v>185901.41999999998</v>
      </c>
      <c r="T248" s="7">
        <f t="shared" si="73"/>
        <v>0</v>
      </c>
      <c r="U248" s="1">
        <v>0</v>
      </c>
      <c r="V248" s="1">
        <v>15962.47</v>
      </c>
      <c r="W248" s="61">
        <v>0</v>
      </c>
      <c r="X248" s="2">
        <v>191549.64</v>
      </c>
      <c r="Y248" s="1">
        <v>0</v>
      </c>
      <c r="Z248" s="119">
        <v>8529.34</v>
      </c>
      <c r="AA248" s="1">
        <v>0</v>
      </c>
      <c r="AB248" s="1">
        <v>34335.01</v>
      </c>
      <c r="AC248" s="1">
        <v>0</v>
      </c>
      <c r="AD248" s="1">
        <v>27504.47</v>
      </c>
      <c r="AE248" s="119">
        <v>0</v>
      </c>
      <c r="AF248" s="1">
        <v>16925.65</v>
      </c>
      <c r="AG248" s="1">
        <v>0</v>
      </c>
      <c r="AH248" s="1">
        <v>12267.22</v>
      </c>
      <c r="AI248" s="1">
        <v>0</v>
      </c>
      <c r="AJ248" s="1">
        <v>31123.52</v>
      </c>
      <c r="AK248" s="1">
        <v>0</v>
      </c>
      <c r="AL248" s="1">
        <v>13872.72</v>
      </c>
      <c r="AM248" s="3">
        <v>0</v>
      </c>
      <c r="AN248" s="3">
        <v>32528.18</v>
      </c>
      <c r="AO248" s="1">
        <v>0</v>
      </c>
      <c r="AP248" s="1">
        <v>15024.1</v>
      </c>
      <c r="AQ248" s="1">
        <v>0</v>
      </c>
      <c r="AR248" s="1">
        <v>7949.35</v>
      </c>
      <c r="AS248" s="1">
        <v>0</v>
      </c>
      <c r="AT248" s="1">
        <v>11022.29</v>
      </c>
      <c r="AU248" s="1">
        <v>0</v>
      </c>
      <c r="AV248" s="1">
        <v>9450.52</v>
      </c>
      <c r="AW248" s="7">
        <f t="shared" si="63"/>
        <v>0</v>
      </c>
      <c r="AX248" s="7">
        <f t="shared" si="64"/>
        <v>220532.37</v>
      </c>
      <c r="AY248" s="7">
        <f t="shared" si="65"/>
        <v>220532.37</v>
      </c>
      <c r="AZ248" s="7"/>
      <c r="BA248" s="7"/>
      <c r="BB248" s="7"/>
      <c r="BC248" s="102">
        <f t="shared" si="66"/>
        <v>-34630.95000000001</v>
      </c>
      <c r="BD248" s="3"/>
      <c r="BE248" s="3"/>
      <c r="BF248" s="3">
        <v>11758.08</v>
      </c>
      <c r="BG248" s="128">
        <f t="shared" si="61"/>
        <v>-46389.03000000001</v>
      </c>
      <c r="BH248" s="128">
        <v>0</v>
      </c>
      <c r="BI248" s="3">
        <v>43694.15</v>
      </c>
      <c r="BJ248" s="3">
        <v>69003.68</v>
      </c>
      <c r="BK248" s="179">
        <v>0</v>
      </c>
      <c r="BL248" s="3"/>
      <c r="BM248" s="3">
        <v>25789.29</v>
      </c>
      <c r="BN248" s="3"/>
      <c r="BO248" s="180">
        <v>1521.67</v>
      </c>
      <c r="BP248" s="3">
        <v>56455.94</v>
      </c>
    </row>
    <row r="249" spans="1:68" ht="15.75">
      <c r="A249" s="3">
        <v>238</v>
      </c>
      <c r="B249" s="25" t="s">
        <v>198</v>
      </c>
      <c r="C249" s="46">
        <v>1951.7</v>
      </c>
      <c r="D249" s="46">
        <v>606.1</v>
      </c>
      <c r="E249" s="3">
        <f t="shared" si="70"/>
        <v>2557.8</v>
      </c>
      <c r="F249" s="52">
        <v>3.32</v>
      </c>
      <c r="G249" s="52">
        <v>8.39</v>
      </c>
      <c r="H249" s="52">
        <f t="shared" si="72"/>
        <v>11.71</v>
      </c>
      <c r="I249" s="7">
        <f t="shared" si="71"/>
        <v>29951.838000000003</v>
      </c>
      <c r="J249" s="6">
        <f t="shared" si="67"/>
        <v>179711.02800000002</v>
      </c>
      <c r="K249" s="52">
        <v>12.25</v>
      </c>
      <c r="L249" s="7">
        <f t="shared" si="57"/>
        <v>31333.050000000003</v>
      </c>
      <c r="M249" s="6">
        <f t="shared" si="68"/>
        <v>187998.30000000002</v>
      </c>
      <c r="N249" s="40">
        <f t="shared" si="58"/>
        <v>367709.32800000004</v>
      </c>
      <c r="O249" s="26"/>
      <c r="P249" s="5">
        <f t="shared" si="62"/>
        <v>367709.32800000004</v>
      </c>
      <c r="Q249" s="43">
        <f t="shared" si="74"/>
        <v>0</v>
      </c>
      <c r="R249" s="55"/>
      <c r="S249" s="95">
        <f t="shared" si="60"/>
        <v>367709.32800000004</v>
      </c>
      <c r="T249" s="7">
        <f t="shared" si="73"/>
        <v>0</v>
      </c>
      <c r="U249" s="1">
        <v>18530.66</v>
      </c>
      <c r="V249" s="1">
        <v>12140.02</v>
      </c>
      <c r="W249" s="61">
        <v>222367.94</v>
      </c>
      <c r="X249" s="2">
        <v>145680.25</v>
      </c>
      <c r="Y249" s="1">
        <v>6774.99</v>
      </c>
      <c r="Z249" s="1">
        <v>21964.37</v>
      </c>
      <c r="AA249" s="1">
        <v>6774.99</v>
      </c>
      <c r="AB249" s="1">
        <v>5572.08</v>
      </c>
      <c r="AC249" s="1">
        <v>8098.37</v>
      </c>
      <c r="AD249" s="1">
        <v>8884.97</v>
      </c>
      <c r="AE249" s="1">
        <v>6774.99</v>
      </c>
      <c r="AF249" s="1">
        <v>6225.06</v>
      </c>
      <c r="AG249" s="1">
        <v>9010.43</v>
      </c>
      <c r="AH249" s="1">
        <v>5572.08</v>
      </c>
      <c r="AI249" s="1">
        <v>9966.76</v>
      </c>
      <c r="AJ249" s="1">
        <v>6313.5</v>
      </c>
      <c r="AK249" s="1">
        <v>18551.67</v>
      </c>
      <c r="AL249" s="1">
        <v>6824.81</v>
      </c>
      <c r="AM249" s="3">
        <v>17844.02</v>
      </c>
      <c r="AN249" s="3">
        <v>16405.96</v>
      </c>
      <c r="AO249" s="1">
        <v>15457.98</v>
      </c>
      <c r="AP249" s="1">
        <v>7160.93</v>
      </c>
      <c r="AQ249" s="1">
        <v>9014.93</v>
      </c>
      <c r="AR249" s="1">
        <v>6363.4</v>
      </c>
      <c r="AS249" s="1">
        <v>27519.57</v>
      </c>
      <c r="AT249" s="1">
        <v>6679.93</v>
      </c>
      <c r="AU249" s="1">
        <v>10039.66</v>
      </c>
      <c r="AV249" s="1">
        <v>5827.74</v>
      </c>
      <c r="AW249" s="7">
        <f t="shared" si="63"/>
        <v>145828.36000000002</v>
      </c>
      <c r="AX249" s="7">
        <f t="shared" si="64"/>
        <v>103794.82999999997</v>
      </c>
      <c r="AY249" s="7">
        <f t="shared" si="65"/>
        <v>249623.19</v>
      </c>
      <c r="AZ249" s="7"/>
      <c r="BA249" s="7"/>
      <c r="BB249" s="7"/>
      <c r="BC249" s="102">
        <f t="shared" si="66"/>
        <v>118086.13800000004</v>
      </c>
      <c r="BD249" s="3"/>
      <c r="BE249" s="3">
        <v>2408</v>
      </c>
      <c r="BF249" s="3">
        <v>110019.52</v>
      </c>
      <c r="BG249" s="128">
        <f t="shared" si="61"/>
        <v>10474.618000000031</v>
      </c>
      <c r="BH249" s="128">
        <v>0</v>
      </c>
      <c r="BI249" s="3">
        <v>25838.35</v>
      </c>
      <c r="BJ249" s="3">
        <v>98576.91</v>
      </c>
      <c r="BK249" s="179">
        <v>22715.13</v>
      </c>
      <c r="BL249" s="3">
        <v>8454</v>
      </c>
      <c r="BM249" s="3">
        <v>980</v>
      </c>
      <c r="BN249" s="3"/>
      <c r="BO249" s="3">
        <v>899.83</v>
      </c>
      <c r="BP249" s="3">
        <v>106760.5</v>
      </c>
    </row>
    <row r="250" spans="1:68" ht="15.75">
      <c r="A250" s="3">
        <v>239</v>
      </c>
      <c r="B250" s="32" t="s">
        <v>199</v>
      </c>
      <c r="C250" s="46">
        <v>1840.7</v>
      </c>
      <c r="D250" s="46">
        <v>82.7</v>
      </c>
      <c r="E250" s="3">
        <f t="shared" si="70"/>
        <v>1923.4</v>
      </c>
      <c r="F250" s="52">
        <v>3.32</v>
      </c>
      <c r="G250" s="52">
        <v>8.3</v>
      </c>
      <c r="H250" s="41">
        <f t="shared" si="72"/>
        <v>11.620000000000001</v>
      </c>
      <c r="I250" s="7">
        <f t="shared" si="71"/>
        <v>22349.908000000003</v>
      </c>
      <c r="J250" s="6">
        <f t="shared" si="67"/>
        <v>134099.44800000003</v>
      </c>
      <c r="K250" s="41">
        <v>11.99</v>
      </c>
      <c r="L250" s="7">
        <f t="shared" si="57"/>
        <v>23061.566000000003</v>
      </c>
      <c r="M250" s="6">
        <f t="shared" si="68"/>
        <v>138369.396</v>
      </c>
      <c r="N250" s="40">
        <f t="shared" si="58"/>
        <v>272468.84400000004</v>
      </c>
      <c r="O250" s="33"/>
      <c r="P250" s="5">
        <f t="shared" si="62"/>
        <v>272468.84400000004</v>
      </c>
      <c r="Q250" s="43">
        <f t="shared" si="74"/>
        <v>0</v>
      </c>
      <c r="R250" s="55"/>
      <c r="S250" s="95">
        <f t="shared" si="60"/>
        <v>272468.84400000004</v>
      </c>
      <c r="T250" s="7">
        <f t="shared" si="73"/>
        <v>0</v>
      </c>
      <c r="U250" s="1">
        <v>0</v>
      </c>
      <c r="V250" s="1">
        <v>22886.31</v>
      </c>
      <c r="W250" s="61">
        <v>0</v>
      </c>
      <c r="X250" s="2">
        <v>274635.67</v>
      </c>
      <c r="Y250" s="1">
        <v>0</v>
      </c>
      <c r="Z250" s="119">
        <v>11831.32</v>
      </c>
      <c r="AA250" s="1">
        <v>0</v>
      </c>
      <c r="AB250" s="1">
        <v>41189.18</v>
      </c>
      <c r="AC250" s="1">
        <v>0</v>
      </c>
      <c r="AD250" s="1">
        <v>28915.19</v>
      </c>
      <c r="AE250" s="119">
        <v>0</v>
      </c>
      <c r="AF250" s="1">
        <v>11896.24</v>
      </c>
      <c r="AG250" s="1">
        <v>0</v>
      </c>
      <c r="AH250" s="1">
        <v>13976.46</v>
      </c>
      <c r="AI250" s="1">
        <v>0</v>
      </c>
      <c r="AJ250" s="1">
        <v>9842.68</v>
      </c>
      <c r="AK250" s="1">
        <v>0</v>
      </c>
      <c r="AL250" s="1">
        <v>20702.9</v>
      </c>
      <c r="AM250" s="3">
        <v>0</v>
      </c>
      <c r="AN250" s="3">
        <v>10637.14</v>
      </c>
      <c r="AO250" s="1">
        <v>0</v>
      </c>
      <c r="AP250" s="1">
        <v>10251.89</v>
      </c>
      <c r="AQ250" s="1">
        <v>0</v>
      </c>
      <c r="AR250" s="1">
        <v>187879.28</v>
      </c>
      <c r="AS250" s="1">
        <v>0</v>
      </c>
      <c r="AT250" s="1">
        <v>19295.95</v>
      </c>
      <c r="AU250" s="1">
        <v>0</v>
      </c>
      <c r="AV250" s="1">
        <v>17724.59</v>
      </c>
      <c r="AW250" s="7">
        <f t="shared" si="63"/>
        <v>0</v>
      </c>
      <c r="AX250" s="7">
        <f t="shared" si="64"/>
        <v>384142.82000000007</v>
      </c>
      <c r="AY250" s="7">
        <f t="shared" si="65"/>
        <v>384142.82000000007</v>
      </c>
      <c r="AZ250" s="7"/>
      <c r="BA250" s="7"/>
      <c r="BB250" s="7"/>
      <c r="BC250" s="102">
        <f t="shared" si="66"/>
        <v>-111673.97600000002</v>
      </c>
      <c r="BD250" s="3"/>
      <c r="BE250" s="3">
        <v>4128</v>
      </c>
      <c r="BF250" s="3">
        <v>1204.34</v>
      </c>
      <c r="BG250" s="128">
        <f t="shared" si="61"/>
        <v>-108750.31600000002</v>
      </c>
      <c r="BH250" s="128">
        <v>0</v>
      </c>
      <c r="BI250" s="3">
        <v>171978.79</v>
      </c>
      <c r="BJ250" s="3">
        <v>78575.07</v>
      </c>
      <c r="BK250" s="179">
        <v>0</v>
      </c>
      <c r="BL250" s="3">
        <v>2776</v>
      </c>
      <c r="BM250" s="3">
        <v>980</v>
      </c>
      <c r="BN250" s="3"/>
      <c r="BO250" s="180">
        <v>5955.11</v>
      </c>
      <c r="BP250" s="3">
        <v>51398.2</v>
      </c>
    </row>
    <row r="251" spans="1:68" ht="15.75">
      <c r="A251" s="3">
        <v>240</v>
      </c>
      <c r="B251" s="32" t="s">
        <v>200</v>
      </c>
      <c r="C251" s="46">
        <v>1370.3</v>
      </c>
      <c r="D251" s="46">
        <v>487.8</v>
      </c>
      <c r="E251" s="3">
        <f t="shared" si="70"/>
        <v>1858.1</v>
      </c>
      <c r="F251" s="52">
        <v>3.32</v>
      </c>
      <c r="G251" s="52">
        <v>7.98</v>
      </c>
      <c r="H251" s="41">
        <f t="shared" si="72"/>
        <v>11.3</v>
      </c>
      <c r="I251" s="7">
        <f t="shared" si="71"/>
        <v>20996.53</v>
      </c>
      <c r="J251" s="6">
        <f t="shared" si="67"/>
        <v>125979.18</v>
      </c>
      <c r="K251" s="41">
        <v>11.16</v>
      </c>
      <c r="L251" s="7">
        <f t="shared" si="57"/>
        <v>20736.396</v>
      </c>
      <c r="M251" s="6">
        <f t="shared" si="68"/>
        <v>124418.376</v>
      </c>
      <c r="N251" s="40">
        <f t="shared" si="58"/>
        <v>250397.55599999998</v>
      </c>
      <c r="O251" s="33"/>
      <c r="P251" s="5">
        <f t="shared" si="62"/>
        <v>250397.55599999998</v>
      </c>
      <c r="Q251" s="43">
        <f t="shared" si="74"/>
        <v>0</v>
      </c>
      <c r="R251" s="55"/>
      <c r="S251" s="95">
        <f t="shared" si="60"/>
        <v>250397.55599999998</v>
      </c>
      <c r="T251" s="7">
        <f t="shared" si="73"/>
        <v>0</v>
      </c>
      <c r="U251" s="1">
        <v>0</v>
      </c>
      <c r="V251" s="1">
        <v>21500.45</v>
      </c>
      <c r="W251" s="61">
        <v>0</v>
      </c>
      <c r="X251" s="2">
        <v>258005.36</v>
      </c>
      <c r="Y251" s="1">
        <v>0</v>
      </c>
      <c r="Z251" s="1">
        <v>13222.83</v>
      </c>
      <c r="AA251" s="1">
        <v>0</v>
      </c>
      <c r="AB251" s="1">
        <v>62926.83</v>
      </c>
      <c r="AC251" s="1">
        <v>0</v>
      </c>
      <c r="AD251" s="1">
        <v>27909.67</v>
      </c>
      <c r="AE251" s="1">
        <v>0</v>
      </c>
      <c r="AF251" s="1">
        <v>9022.21</v>
      </c>
      <c r="AG251" s="1">
        <v>0</v>
      </c>
      <c r="AH251" s="1">
        <v>12272</v>
      </c>
      <c r="AI251" s="1">
        <v>0</v>
      </c>
      <c r="AJ251" s="1">
        <v>52315.96</v>
      </c>
      <c r="AK251" s="1">
        <v>0</v>
      </c>
      <c r="AL251" s="1">
        <v>11832.64</v>
      </c>
      <c r="AM251" s="3">
        <v>0</v>
      </c>
      <c r="AN251" s="3">
        <v>9338.08</v>
      </c>
      <c r="AO251" s="1">
        <v>0</v>
      </c>
      <c r="AP251" s="1">
        <v>14553.45</v>
      </c>
      <c r="AQ251" s="1">
        <v>0</v>
      </c>
      <c r="AR251" s="1">
        <v>10535.21</v>
      </c>
      <c r="AS251" s="1">
        <v>0</v>
      </c>
      <c r="AT251" s="1">
        <v>11216.18</v>
      </c>
      <c r="AU251" s="1">
        <v>0</v>
      </c>
      <c r="AV251" s="1">
        <v>12245.21</v>
      </c>
      <c r="AW251" s="7">
        <f t="shared" si="63"/>
        <v>0</v>
      </c>
      <c r="AX251" s="7">
        <f t="shared" si="64"/>
        <v>247390.27</v>
      </c>
      <c r="AY251" s="7">
        <f t="shared" si="65"/>
        <v>247390.27</v>
      </c>
      <c r="AZ251" s="7"/>
      <c r="BA251" s="7"/>
      <c r="BB251" s="7"/>
      <c r="BC251" s="102">
        <f t="shared" si="66"/>
        <v>3007.285999999993</v>
      </c>
      <c r="BD251" s="3"/>
      <c r="BE251" s="3"/>
      <c r="BF251" s="3">
        <v>14179.02</v>
      </c>
      <c r="BG251" s="128">
        <f t="shared" si="61"/>
        <v>-11171.734000000008</v>
      </c>
      <c r="BH251" s="128">
        <v>0</v>
      </c>
      <c r="BI251" s="3">
        <v>26258.6</v>
      </c>
      <c r="BJ251" s="3">
        <v>41321.62</v>
      </c>
      <c r="BK251" s="179">
        <v>0</v>
      </c>
      <c r="BL251" s="3"/>
      <c r="BM251" s="3">
        <v>13305.68</v>
      </c>
      <c r="BN251" s="3"/>
      <c r="BO251" s="3">
        <v>451.09</v>
      </c>
      <c r="BP251" s="3">
        <v>27874.61</v>
      </c>
    </row>
    <row r="252" spans="1:68" ht="15.75">
      <c r="A252" s="3">
        <v>241</v>
      </c>
      <c r="B252" s="32" t="s">
        <v>201</v>
      </c>
      <c r="C252" s="46">
        <v>2049.4</v>
      </c>
      <c r="D252" s="46">
        <v>489.5</v>
      </c>
      <c r="E252" s="3">
        <f t="shared" si="70"/>
        <v>2538.9</v>
      </c>
      <c r="F252" s="52">
        <v>3.32</v>
      </c>
      <c r="G252" s="52">
        <v>8.3</v>
      </c>
      <c r="H252" s="41">
        <f t="shared" si="72"/>
        <v>11.620000000000001</v>
      </c>
      <c r="I252" s="7">
        <f t="shared" si="71"/>
        <v>29502.018000000004</v>
      </c>
      <c r="J252" s="6">
        <f t="shared" si="67"/>
        <v>177012.108</v>
      </c>
      <c r="K252" s="41">
        <v>11.99</v>
      </c>
      <c r="L252" s="7">
        <f t="shared" si="57"/>
        <v>30441.411</v>
      </c>
      <c r="M252" s="6">
        <f t="shared" si="68"/>
        <v>182648.46600000001</v>
      </c>
      <c r="N252" s="40">
        <f t="shared" si="58"/>
        <v>359660.574</v>
      </c>
      <c r="O252" s="33">
        <v>-118448.36</v>
      </c>
      <c r="P252" s="5">
        <f t="shared" si="62"/>
        <v>241212.21400000004</v>
      </c>
      <c r="Q252" s="43">
        <f t="shared" si="74"/>
        <v>-0.3293337345338274</v>
      </c>
      <c r="R252" s="55"/>
      <c r="S252" s="95">
        <f t="shared" si="60"/>
        <v>241212.21400000004</v>
      </c>
      <c r="T252" s="7">
        <f t="shared" si="73"/>
        <v>0</v>
      </c>
      <c r="U252" s="1">
        <v>0</v>
      </c>
      <c r="V252" s="1">
        <v>20339.37</v>
      </c>
      <c r="W252" s="61">
        <v>0</v>
      </c>
      <c r="X252" s="2">
        <v>244072.44</v>
      </c>
      <c r="Y252" s="1">
        <v>0</v>
      </c>
      <c r="Z252" s="1">
        <v>16880.26</v>
      </c>
      <c r="AA252" s="1">
        <v>0</v>
      </c>
      <c r="AB252" s="1">
        <v>52016.46</v>
      </c>
      <c r="AC252" s="1">
        <v>0</v>
      </c>
      <c r="AD252" s="1">
        <v>37258.31</v>
      </c>
      <c r="AE252" s="1">
        <v>0</v>
      </c>
      <c r="AF252" s="1">
        <v>13756.1</v>
      </c>
      <c r="AG252" s="1">
        <v>0</v>
      </c>
      <c r="AH252" s="1">
        <v>17983.59</v>
      </c>
      <c r="AI252" s="1">
        <v>0</v>
      </c>
      <c r="AJ252" s="1">
        <v>12266.15</v>
      </c>
      <c r="AK252" s="1">
        <v>0</v>
      </c>
      <c r="AL252" s="1">
        <v>15189.59</v>
      </c>
      <c r="AM252" s="3">
        <v>0</v>
      </c>
      <c r="AN252" s="3">
        <v>26247.23</v>
      </c>
      <c r="AO252" s="1">
        <v>0</v>
      </c>
      <c r="AP252" s="1">
        <v>17617.66</v>
      </c>
      <c r="AQ252" s="1">
        <v>0</v>
      </c>
      <c r="AR252" s="1">
        <v>86032.42</v>
      </c>
      <c r="AS252" s="1">
        <v>0</v>
      </c>
      <c r="AT252" s="1">
        <v>18888.67</v>
      </c>
      <c r="AU252" s="1">
        <v>0</v>
      </c>
      <c r="AV252" s="1">
        <v>13472.6</v>
      </c>
      <c r="AW252" s="7">
        <f t="shared" si="63"/>
        <v>0</v>
      </c>
      <c r="AX252" s="7">
        <f t="shared" si="64"/>
        <v>327609.04</v>
      </c>
      <c r="AY252" s="7">
        <f t="shared" si="65"/>
        <v>327609.04</v>
      </c>
      <c r="AZ252" s="7">
        <f>312+1554</f>
        <v>1866</v>
      </c>
      <c r="BA252" s="7"/>
      <c r="BB252" s="7"/>
      <c r="BC252" s="102">
        <f t="shared" si="66"/>
        <v>-88262.82599999994</v>
      </c>
      <c r="BD252" s="3"/>
      <c r="BE252" s="3">
        <v>5867</v>
      </c>
      <c r="BF252" s="3">
        <v>79559.02</v>
      </c>
      <c r="BG252" s="128">
        <f t="shared" si="61"/>
        <v>-161954.84599999996</v>
      </c>
      <c r="BH252" s="128">
        <v>0</v>
      </c>
      <c r="BI252" s="3">
        <v>-118448.36</v>
      </c>
      <c r="BJ252" s="3">
        <v>147572.42</v>
      </c>
      <c r="BK252" s="179">
        <v>7656.51</v>
      </c>
      <c r="BL252" s="3"/>
      <c r="BM252" s="3"/>
      <c r="BN252" s="3"/>
      <c r="BO252" s="3">
        <v>0</v>
      </c>
      <c r="BP252" s="3">
        <v>176687.22</v>
      </c>
    </row>
    <row r="253" spans="1:68" ht="15.75">
      <c r="A253" s="3">
        <v>242</v>
      </c>
      <c r="B253" s="32" t="s">
        <v>202</v>
      </c>
      <c r="C253" s="46">
        <v>1639</v>
      </c>
      <c r="D253" s="46">
        <v>171.3</v>
      </c>
      <c r="E253" s="3">
        <f t="shared" si="70"/>
        <v>1810.3</v>
      </c>
      <c r="F253" s="52">
        <v>3.32</v>
      </c>
      <c r="G253" s="52">
        <v>8.52</v>
      </c>
      <c r="H253" s="41">
        <f t="shared" si="72"/>
        <v>11.84</v>
      </c>
      <c r="I253" s="7">
        <f t="shared" si="71"/>
        <v>21433.951999999997</v>
      </c>
      <c r="J253" s="6">
        <f t="shared" si="67"/>
        <v>128603.71199999998</v>
      </c>
      <c r="K253" s="41">
        <v>12.29</v>
      </c>
      <c r="L253" s="7">
        <f t="shared" si="57"/>
        <v>22248.587</v>
      </c>
      <c r="M253" s="6">
        <f t="shared" si="68"/>
        <v>133491.522</v>
      </c>
      <c r="N253" s="40">
        <f t="shared" si="58"/>
        <v>262095.234</v>
      </c>
      <c r="O253" s="33"/>
      <c r="P253" s="5">
        <f t="shared" si="62"/>
        <v>262095.234</v>
      </c>
      <c r="Q253" s="43">
        <f t="shared" si="74"/>
        <v>0</v>
      </c>
      <c r="R253" s="55"/>
      <c r="S253" s="95">
        <f t="shared" si="60"/>
        <v>262095.234</v>
      </c>
      <c r="T253" s="7">
        <f t="shared" si="73"/>
        <v>0</v>
      </c>
      <c r="U253" s="1">
        <v>0</v>
      </c>
      <c r="V253" s="1">
        <v>21948.37</v>
      </c>
      <c r="W253" s="61">
        <v>0</v>
      </c>
      <c r="X253" s="2">
        <v>263380.4</v>
      </c>
      <c r="Y253" s="1">
        <v>0</v>
      </c>
      <c r="Z253" s="119">
        <v>12340.89</v>
      </c>
      <c r="AA253" s="1">
        <v>0</v>
      </c>
      <c r="AB253" s="1">
        <v>51941.26</v>
      </c>
      <c r="AC253" s="1">
        <v>0</v>
      </c>
      <c r="AD253" s="1">
        <v>36535.19</v>
      </c>
      <c r="AE253" s="119">
        <v>0</v>
      </c>
      <c r="AF253" s="1">
        <v>12868.4</v>
      </c>
      <c r="AG253" s="1">
        <v>0</v>
      </c>
      <c r="AH253" s="1">
        <v>20602.74</v>
      </c>
      <c r="AI253" s="1">
        <v>0</v>
      </c>
      <c r="AJ253" s="1">
        <v>15205.69</v>
      </c>
      <c r="AK253" s="1">
        <v>0</v>
      </c>
      <c r="AL253" s="1">
        <v>14058.59</v>
      </c>
      <c r="AM253" s="3">
        <v>0</v>
      </c>
      <c r="AN253" s="3">
        <v>44305.47</v>
      </c>
      <c r="AO253" s="1">
        <v>0</v>
      </c>
      <c r="AP253" s="1">
        <v>14982.91</v>
      </c>
      <c r="AQ253" s="1">
        <v>0</v>
      </c>
      <c r="AR253" s="1">
        <v>12716.56</v>
      </c>
      <c r="AS253" s="1">
        <v>0</v>
      </c>
      <c r="AT253" s="1">
        <v>23141.03</v>
      </c>
      <c r="AU253" s="1">
        <v>0</v>
      </c>
      <c r="AV253" s="1">
        <v>10668.21</v>
      </c>
      <c r="AW253" s="7">
        <f t="shared" si="63"/>
        <v>0</v>
      </c>
      <c r="AX253" s="7">
        <f t="shared" si="64"/>
        <v>269366.94</v>
      </c>
      <c r="AY253" s="7">
        <f t="shared" si="65"/>
        <v>269366.94</v>
      </c>
      <c r="AZ253" s="7"/>
      <c r="BA253" s="7"/>
      <c r="BB253" s="7"/>
      <c r="BC253" s="102">
        <f t="shared" si="66"/>
        <v>-7271.706000000006</v>
      </c>
      <c r="BD253" s="3"/>
      <c r="BE253" s="3">
        <v>2408</v>
      </c>
      <c r="BF253" s="3">
        <v>39560.07</v>
      </c>
      <c r="BG253" s="128">
        <f t="shared" si="61"/>
        <v>-44423.776000000005</v>
      </c>
      <c r="BH253" s="128">
        <v>0</v>
      </c>
      <c r="BI253" s="3">
        <v>91481.62</v>
      </c>
      <c r="BJ253" s="3">
        <v>179545.66</v>
      </c>
      <c r="BK253" s="179">
        <v>21711.3</v>
      </c>
      <c r="BL253" s="3"/>
      <c r="BM253" s="3"/>
      <c r="BN253" s="3"/>
      <c r="BO253" s="180">
        <v>3185.89</v>
      </c>
      <c r="BP253" s="3">
        <v>188487.62</v>
      </c>
    </row>
    <row r="254" spans="1:68" ht="15.75">
      <c r="A254" s="3">
        <v>243</v>
      </c>
      <c r="B254" s="32" t="s">
        <v>203</v>
      </c>
      <c r="C254" s="46">
        <v>1567.3</v>
      </c>
      <c r="D254" s="46">
        <v>250.2</v>
      </c>
      <c r="E254" s="3">
        <f t="shared" si="70"/>
        <v>1817.5</v>
      </c>
      <c r="F254" s="52">
        <v>3.32</v>
      </c>
      <c r="G254" s="52">
        <v>8.52</v>
      </c>
      <c r="H254" s="41">
        <f t="shared" si="72"/>
        <v>11.84</v>
      </c>
      <c r="I254" s="7">
        <f t="shared" si="71"/>
        <v>21519.2</v>
      </c>
      <c r="J254" s="6">
        <f t="shared" si="67"/>
        <v>129115.20000000001</v>
      </c>
      <c r="K254" s="41">
        <v>12.29</v>
      </c>
      <c r="L254" s="7">
        <f t="shared" si="57"/>
        <v>22337.074999999997</v>
      </c>
      <c r="M254" s="6">
        <f t="shared" si="68"/>
        <v>134022.44999999998</v>
      </c>
      <c r="N254" s="40">
        <f t="shared" si="58"/>
        <v>263137.65</v>
      </c>
      <c r="O254" s="33"/>
      <c r="P254" s="5">
        <f t="shared" si="62"/>
        <v>263137.65</v>
      </c>
      <c r="Q254" s="43">
        <f t="shared" si="74"/>
        <v>0</v>
      </c>
      <c r="R254" s="55"/>
      <c r="S254" s="95">
        <f t="shared" si="60"/>
        <v>263137.65</v>
      </c>
      <c r="T254" s="7">
        <f t="shared" si="73"/>
        <v>0</v>
      </c>
      <c r="U254" s="1">
        <v>0</v>
      </c>
      <c r="V254" s="1">
        <v>22035.66</v>
      </c>
      <c r="W254" s="61">
        <v>0</v>
      </c>
      <c r="X254" s="2">
        <v>264427.93</v>
      </c>
      <c r="Y254" s="1">
        <v>0</v>
      </c>
      <c r="Z254" s="1">
        <v>14165.79</v>
      </c>
      <c r="AA254" s="1">
        <v>0</v>
      </c>
      <c r="AB254" s="1">
        <v>36760.52</v>
      </c>
      <c r="AC254" s="1">
        <v>0</v>
      </c>
      <c r="AD254" s="1">
        <v>67121.84</v>
      </c>
      <c r="AE254" s="1">
        <v>0</v>
      </c>
      <c r="AF254" s="1">
        <v>10570.9</v>
      </c>
      <c r="AG254" s="1">
        <v>0</v>
      </c>
      <c r="AH254" s="1">
        <v>12094.45</v>
      </c>
      <c r="AI254" s="1">
        <v>0</v>
      </c>
      <c r="AJ254" s="1">
        <v>23969.25</v>
      </c>
      <c r="AK254" s="1">
        <v>0</v>
      </c>
      <c r="AL254" s="1">
        <v>14422.5</v>
      </c>
      <c r="AM254" s="3">
        <v>0</v>
      </c>
      <c r="AN254" s="3">
        <v>10319.51</v>
      </c>
      <c r="AO254" s="1">
        <v>0</v>
      </c>
      <c r="AP254" s="1">
        <v>16166</v>
      </c>
      <c r="AQ254" s="1">
        <v>0</v>
      </c>
      <c r="AR254" s="1">
        <v>21992.84</v>
      </c>
      <c r="AS254" s="1">
        <v>0</v>
      </c>
      <c r="AT254" s="1">
        <v>11289.59</v>
      </c>
      <c r="AU254" s="1">
        <v>0</v>
      </c>
      <c r="AV254" s="1">
        <v>21849.66</v>
      </c>
      <c r="AW254" s="7">
        <f t="shared" si="63"/>
        <v>0</v>
      </c>
      <c r="AX254" s="7">
        <f t="shared" si="64"/>
        <v>260722.85</v>
      </c>
      <c r="AY254" s="7">
        <f t="shared" si="65"/>
        <v>260722.85</v>
      </c>
      <c r="AZ254" s="7"/>
      <c r="BA254" s="7"/>
      <c r="BB254" s="7"/>
      <c r="BC254" s="102">
        <f t="shared" si="66"/>
        <v>2414.8000000000175</v>
      </c>
      <c r="BD254" s="3"/>
      <c r="BE254" s="3">
        <v>2408</v>
      </c>
      <c r="BF254" s="3">
        <v>37784.62</v>
      </c>
      <c r="BG254" s="128">
        <f t="shared" si="61"/>
        <v>-32961.819999999985</v>
      </c>
      <c r="BH254" s="128">
        <v>0</v>
      </c>
      <c r="BI254" s="3">
        <v>14122.13</v>
      </c>
      <c r="BJ254" s="3">
        <v>94118.81</v>
      </c>
      <c r="BK254" s="179">
        <v>16709.98</v>
      </c>
      <c r="BL254" s="3">
        <f>5718.3+5279.3</f>
        <v>10997.6</v>
      </c>
      <c r="BM254" s="3"/>
      <c r="BN254" s="3"/>
      <c r="BO254" s="3">
        <v>491.81</v>
      </c>
      <c r="BP254" s="3">
        <v>75413.2</v>
      </c>
    </row>
    <row r="255" spans="1:68" ht="15.75">
      <c r="A255" s="3">
        <v>244</v>
      </c>
      <c r="B255" s="32" t="s">
        <v>204</v>
      </c>
      <c r="C255" s="46">
        <v>9197</v>
      </c>
      <c r="D255" s="46">
        <v>671.4</v>
      </c>
      <c r="E255" s="3">
        <f t="shared" si="70"/>
        <v>9868.4</v>
      </c>
      <c r="F255" s="52">
        <v>3.32</v>
      </c>
      <c r="G255" s="52">
        <v>8.75</v>
      </c>
      <c r="H255" s="41">
        <f t="shared" si="72"/>
        <v>12.07</v>
      </c>
      <c r="I255" s="7">
        <f t="shared" si="71"/>
        <v>119111.588</v>
      </c>
      <c r="J255" s="6">
        <f t="shared" si="67"/>
        <v>714669.528</v>
      </c>
      <c r="K255" s="41">
        <v>12.85</v>
      </c>
      <c r="L255" s="7">
        <f t="shared" si="57"/>
        <v>126808.93999999999</v>
      </c>
      <c r="M255" s="6">
        <f t="shared" si="68"/>
        <v>760853.6399999999</v>
      </c>
      <c r="N255" s="40">
        <f t="shared" si="58"/>
        <v>1475523.168</v>
      </c>
      <c r="O255" s="33">
        <v>0</v>
      </c>
      <c r="P255" s="5">
        <f t="shared" si="62"/>
        <v>1475523.168</v>
      </c>
      <c r="Q255" s="43">
        <f t="shared" si="74"/>
        <v>0</v>
      </c>
      <c r="R255" s="55"/>
      <c r="S255" s="95">
        <f t="shared" si="60"/>
        <v>1475523.168</v>
      </c>
      <c r="T255" s="7">
        <f t="shared" si="73"/>
        <v>0</v>
      </c>
      <c r="U255" s="1">
        <v>0</v>
      </c>
      <c r="V255" s="1">
        <v>121970.27</v>
      </c>
      <c r="W255" s="61">
        <v>0</v>
      </c>
      <c r="X255" s="2">
        <v>1463643.19</v>
      </c>
      <c r="Y255" s="1">
        <v>0</v>
      </c>
      <c r="Z255" s="119">
        <v>62080.81</v>
      </c>
      <c r="AA255" s="1">
        <v>0</v>
      </c>
      <c r="AB255" s="1">
        <v>101736.52</v>
      </c>
      <c r="AC255" s="1">
        <v>0</v>
      </c>
      <c r="AD255" s="1">
        <v>92302.63</v>
      </c>
      <c r="AE255" s="119">
        <v>0</v>
      </c>
      <c r="AF255" s="1">
        <v>67668.55</v>
      </c>
      <c r="AG255" s="1">
        <v>0</v>
      </c>
      <c r="AH255" s="1">
        <v>85632.82</v>
      </c>
      <c r="AI255" s="1">
        <v>0</v>
      </c>
      <c r="AJ255" s="1">
        <v>83404.21</v>
      </c>
      <c r="AK255" s="1">
        <v>0</v>
      </c>
      <c r="AL255" s="1">
        <v>175767.77</v>
      </c>
      <c r="AM255" s="3">
        <v>0</v>
      </c>
      <c r="AN255" s="3">
        <v>162351.49</v>
      </c>
      <c r="AO255" s="1">
        <v>0</v>
      </c>
      <c r="AP255" s="1">
        <v>145216.52</v>
      </c>
      <c r="AQ255" s="1">
        <v>0</v>
      </c>
      <c r="AR255" s="1">
        <v>117178.88</v>
      </c>
      <c r="AS255" s="1">
        <v>0</v>
      </c>
      <c r="AT255" s="1">
        <v>98773.85</v>
      </c>
      <c r="AU255" s="1">
        <v>0</v>
      </c>
      <c r="AV255" s="1">
        <v>233203.45</v>
      </c>
      <c r="AW255" s="7">
        <f t="shared" si="63"/>
        <v>0</v>
      </c>
      <c r="AX255" s="7">
        <f t="shared" si="64"/>
        <v>1425317.5000000002</v>
      </c>
      <c r="AY255" s="7">
        <f t="shared" si="65"/>
        <v>1425317.5000000002</v>
      </c>
      <c r="AZ255" s="7"/>
      <c r="BA255" s="7"/>
      <c r="BB255" s="7"/>
      <c r="BC255" s="102">
        <f t="shared" si="66"/>
        <v>50205.66799999983</v>
      </c>
      <c r="BD255" s="3"/>
      <c r="BE255" s="3">
        <v>7224</v>
      </c>
      <c r="BF255" s="3">
        <v>-1753.35</v>
      </c>
      <c r="BG255" s="128">
        <f t="shared" si="61"/>
        <v>59183.01799999983</v>
      </c>
      <c r="BH255" s="128">
        <v>0</v>
      </c>
      <c r="BI255" s="3">
        <v>139470.24</v>
      </c>
      <c r="BJ255" s="3">
        <v>774821.71</v>
      </c>
      <c r="BK255" s="179">
        <v>9144.79</v>
      </c>
      <c r="BL255" s="3">
        <f>15697+1100+5080+9994+7673</f>
        <v>39544</v>
      </c>
      <c r="BM255" s="3"/>
      <c r="BN255" s="3"/>
      <c r="BO255" s="180">
        <v>4310.46</v>
      </c>
      <c r="BP255" s="3">
        <v>684924.4</v>
      </c>
    </row>
    <row r="256" spans="1:68" ht="15.75">
      <c r="A256" s="3">
        <v>245</v>
      </c>
      <c r="B256" s="25" t="s">
        <v>205</v>
      </c>
      <c r="C256" s="46">
        <v>5421.5</v>
      </c>
      <c r="D256" s="46">
        <v>1453.7</v>
      </c>
      <c r="E256" s="3">
        <f t="shared" si="70"/>
        <v>6875.2</v>
      </c>
      <c r="F256" s="52">
        <v>3.32</v>
      </c>
      <c r="G256" s="52">
        <v>7.98</v>
      </c>
      <c r="H256" s="52">
        <f t="shared" si="72"/>
        <v>11.3</v>
      </c>
      <c r="I256" s="7">
        <f t="shared" si="71"/>
        <v>77689.76000000001</v>
      </c>
      <c r="J256" s="6">
        <f t="shared" si="67"/>
        <v>466138.56000000006</v>
      </c>
      <c r="K256" s="52">
        <v>11.84</v>
      </c>
      <c r="L256" s="7">
        <f t="shared" si="57"/>
        <v>81402.368</v>
      </c>
      <c r="M256" s="6">
        <f t="shared" si="68"/>
        <v>488414.208</v>
      </c>
      <c r="N256" s="40">
        <f t="shared" si="58"/>
        <v>954552.768</v>
      </c>
      <c r="O256" s="26">
        <v>0</v>
      </c>
      <c r="P256" s="5">
        <f t="shared" si="62"/>
        <v>954552.768</v>
      </c>
      <c r="Q256" s="43">
        <f t="shared" si="74"/>
        <v>0</v>
      </c>
      <c r="R256" s="55"/>
      <c r="S256" s="95">
        <f t="shared" si="60"/>
        <v>954552.768</v>
      </c>
      <c r="T256" s="7">
        <f t="shared" si="73"/>
        <v>0</v>
      </c>
      <c r="U256" s="1">
        <v>46982.83</v>
      </c>
      <c r="V256" s="1">
        <v>32571.48</v>
      </c>
      <c r="W256" s="61">
        <v>563794.01</v>
      </c>
      <c r="X256" s="2">
        <v>390857.76</v>
      </c>
      <c r="Y256" s="1">
        <v>50238.31</v>
      </c>
      <c r="Z256" s="1">
        <v>19440.99</v>
      </c>
      <c r="AA256" s="1">
        <v>83676.69</v>
      </c>
      <c r="AB256" s="1">
        <v>26049.23</v>
      </c>
      <c r="AC256" s="1">
        <v>36400.82</v>
      </c>
      <c r="AD256" s="1">
        <v>16055.32</v>
      </c>
      <c r="AE256" s="1">
        <v>96956.43</v>
      </c>
      <c r="AF256" s="1">
        <v>17724.82</v>
      </c>
      <c r="AG256" s="1">
        <v>76360.78</v>
      </c>
      <c r="AH256" s="1">
        <v>15402.34</v>
      </c>
      <c r="AI256" s="1">
        <v>56947.59</v>
      </c>
      <c r="AJ256" s="1">
        <v>31468.01</v>
      </c>
      <c r="AK256" s="1">
        <v>33557.96</v>
      </c>
      <c r="AL256" s="1">
        <v>27038.06</v>
      </c>
      <c r="AM256" s="3">
        <v>43061.38</v>
      </c>
      <c r="AN256" s="3">
        <v>18326.17</v>
      </c>
      <c r="AO256" s="1">
        <v>21066.55</v>
      </c>
      <c r="AP256" s="1">
        <v>40020.53</v>
      </c>
      <c r="AQ256" s="1">
        <v>19821.89</v>
      </c>
      <c r="AR256" s="1">
        <v>26554.77</v>
      </c>
      <c r="AS256" s="1">
        <v>20022.14</v>
      </c>
      <c r="AT256" s="1">
        <v>58986.3</v>
      </c>
      <c r="AU256" s="1">
        <v>23544.04</v>
      </c>
      <c r="AV256" s="1">
        <v>29478.41</v>
      </c>
      <c r="AW256" s="7">
        <f t="shared" si="63"/>
        <v>561654.5800000001</v>
      </c>
      <c r="AX256" s="7">
        <f t="shared" si="64"/>
        <v>326544.94999999995</v>
      </c>
      <c r="AY256" s="7">
        <f t="shared" si="65"/>
        <v>888199.53</v>
      </c>
      <c r="AZ256" s="7"/>
      <c r="BA256" s="7"/>
      <c r="BB256" s="7"/>
      <c r="BC256" s="102">
        <f t="shared" si="66"/>
        <v>66353.23800000001</v>
      </c>
      <c r="BD256" s="3"/>
      <c r="BE256" s="3">
        <v>4816</v>
      </c>
      <c r="BF256" s="3">
        <v>218057.63</v>
      </c>
      <c r="BG256" s="128">
        <f t="shared" si="61"/>
        <v>-146888.392</v>
      </c>
      <c r="BH256" s="128">
        <v>0</v>
      </c>
      <c r="BI256" s="3">
        <v>16459.8</v>
      </c>
      <c r="BJ256" s="3">
        <v>339699.53</v>
      </c>
      <c r="BK256" s="179">
        <v>17200.93</v>
      </c>
      <c r="BL256" s="3">
        <f>3407+1428</f>
        <v>4835</v>
      </c>
      <c r="BM256" s="3">
        <f>450+980</f>
        <v>1430</v>
      </c>
      <c r="BN256" s="3"/>
      <c r="BO256" s="3">
        <v>573.22</v>
      </c>
      <c r="BP256" s="3">
        <v>344706.7</v>
      </c>
    </row>
    <row r="257" spans="1:68" ht="15.75">
      <c r="A257" s="3">
        <v>246</v>
      </c>
      <c r="B257" s="25" t="s">
        <v>206</v>
      </c>
      <c r="C257" s="46">
        <v>2278.7</v>
      </c>
      <c r="D257" s="46">
        <v>517.5</v>
      </c>
      <c r="E257" s="3">
        <f aca="true" t="shared" si="75" ref="E257:E298">C257+D257</f>
        <v>2796.2</v>
      </c>
      <c r="F257" s="52">
        <v>3.32</v>
      </c>
      <c r="G257" s="52">
        <v>8.2</v>
      </c>
      <c r="H257" s="52">
        <f t="shared" si="72"/>
        <v>11.52</v>
      </c>
      <c r="I257" s="7">
        <f t="shared" si="71"/>
        <v>32212.224</v>
      </c>
      <c r="J257" s="6">
        <f t="shared" si="67"/>
        <v>193273.34399999998</v>
      </c>
      <c r="K257" s="52">
        <v>12</v>
      </c>
      <c r="L257" s="7">
        <f t="shared" si="57"/>
        <v>33554.399999999994</v>
      </c>
      <c r="M257" s="6">
        <f t="shared" si="68"/>
        <v>201326.39999999997</v>
      </c>
      <c r="N257" s="40">
        <f t="shared" si="58"/>
        <v>394599.74399999995</v>
      </c>
      <c r="O257" s="26"/>
      <c r="P257" s="5">
        <f t="shared" si="62"/>
        <v>394599.74399999995</v>
      </c>
      <c r="Q257" s="43">
        <f t="shared" si="74"/>
        <v>0</v>
      </c>
      <c r="R257" s="55"/>
      <c r="S257" s="95">
        <f t="shared" si="60"/>
        <v>394599.74399999995</v>
      </c>
      <c r="T257" s="7">
        <f t="shared" si="73"/>
        <v>0</v>
      </c>
      <c r="U257" s="1">
        <v>19702.16</v>
      </c>
      <c r="V257" s="1">
        <v>13283.16</v>
      </c>
      <c r="W257" s="61">
        <v>236425.89</v>
      </c>
      <c r="X257" s="2">
        <v>159397.92</v>
      </c>
      <c r="Y257" s="1">
        <v>7745.17</v>
      </c>
      <c r="Z257" s="119">
        <v>9598.55</v>
      </c>
      <c r="AA257" s="1">
        <v>12953.34</v>
      </c>
      <c r="AB257" s="1">
        <v>11166.73</v>
      </c>
      <c r="AC257" s="1">
        <v>9563.14</v>
      </c>
      <c r="AD257" s="1">
        <v>11504.84</v>
      </c>
      <c r="AE257" s="119">
        <v>9184.55</v>
      </c>
      <c r="AF257" s="1">
        <v>7903.14</v>
      </c>
      <c r="AG257" s="1">
        <v>7480.11</v>
      </c>
      <c r="AH257" s="1">
        <v>8482.81</v>
      </c>
      <c r="AI257" s="1">
        <v>18964.53</v>
      </c>
      <c r="AJ257" s="1">
        <v>13867.53</v>
      </c>
      <c r="AK257" s="1">
        <v>14687.98</v>
      </c>
      <c r="AL257" s="1">
        <v>7288.32</v>
      </c>
      <c r="AM257" s="3">
        <v>21022.92</v>
      </c>
      <c r="AN257" s="3">
        <v>7288.32</v>
      </c>
      <c r="AO257" s="1">
        <v>12306.64</v>
      </c>
      <c r="AP257" s="1">
        <v>13983.74</v>
      </c>
      <c r="AQ257" s="1">
        <v>13347.1</v>
      </c>
      <c r="AR257" s="1">
        <v>8693.9</v>
      </c>
      <c r="AS257" s="1">
        <v>12968.14</v>
      </c>
      <c r="AT257" s="1">
        <v>7365.11</v>
      </c>
      <c r="AU257" s="1">
        <v>17721.05</v>
      </c>
      <c r="AV257" s="1">
        <v>8313.27</v>
      </c>
      <c r="AW257" s="7">
        <f t="shared" si="63"/>
        <v>157944.66999999998</v>
      </c>
      <c r="AX257" s="7">
        <f t="shared" si="64"/>
        <v>115456.26</v>
      </c>
      <c r="AY257" s="7">
        <f t="shared" si="65"/>
        <v>273400.93</v>
      </c>
      <c r="AZ257" s="7"/>
      <c r="BA257" s="7"/>
      <c r="BB257" s="7"/>
      <c r="BC257" s="102">
        <f t="shared" si="66"/>
        <v>121198.81399999995</v>
      </c>
      <c r="BD257" s="3"/>
      <c r="BE257" s="3">
        <v>2408</v>
      </c>
      <c r="BF257" s="3">
        <v>-42018.8</v>
      </c>
      <c r="BG257" s="128">
        <f t="shared" si="61"/>
        <v>165625.61399999994</v>
      </c>
      <c r="BH257" s="128">
        <v>0</v>
      </c>
      <c r="BI257" s="3">
        <v>56787.17</v>
      </c>
      <c r="BJ257" s="3">
        <v>924120.17</v>
      </c>
      <c r="BK257" s="179">
        <v>0</v>
      </c>
      <c r="BL257" s="3"/>
      <c r="BM257" s="3"/>
      <c r="BN257" s="3"/>
      <c r="BO257" s="180">
        <v>1977.64</v>
      </c>
      <c r="BP257" s="3">
        <v>1124735.43</v>
      </c>
    </row>
    <row r="258" spans="1:68" ht="15.75">
      <c r="A258" s="3">
        <v>247</v>
      </c>
      <c r="B258" s="32" t="s">
        <v>207</v>
      </c>
      <c r="C258" s="46">
        <v>2547.1</v>
      </c>
      <c r="D258" s="46">
        <v>667.6</v>
      </c>
      <c r="E258" s="3">
        <f t="shared" si="75"/>
        <v>3214.7</v>
      </c>
      <c r="F258" s="52">
        <v>3.32</v>
      </c>
      <c r="G258" s="52">
        <v>8.33</v>
      </c>
      <c r="H258" s="41">
        <f t="shared" si="72"/>
        <v>11.65</v>
      </c>
      <c r="I258" s="7">
        <f aca="true" t="shared" si="76" ref="I258:I298">H258*E258</f>
        <v>37451.255</v>
      </c>
      <c r="J258" s="6">
        <f aca="true" t="shared" si="77" ref="J258:J299">I258*6</f>
        <v>224707.52999999997</v>
      </c>
      <c r="K258" s="41">
        <v>11.8</v>
      </c>
      <c r="L258" s="7">
        <f t="shared" si="57"/>
        <v>37933.46</v>
      </c>
      <c r="M258" s="6">
        <f aca="true" t="shared" si="78" ref="M258:M299">L258*6</f>
        <v>227600.76</v>
      </c>
      <c r="N258" s="40">
        <f t="shared" si="58"/>
        <v>452308.29</v>
      </c>
      <c r="O258" s="33"/>
      <c r="P258" s="5">
        <f t="shared" si="62"/>
        <v>452308.29</v>
      </c>
      <c r="Q258" s="43">
        <f t="shared" si="74"/>
        <v>0</v>
      </c>
      <c r="R258" s="55"/>
      <c r="S258" s="95">
        <f t="shared" si="60"/>
        <v>452308.29</v>
      </c>
      <c r="T258" s="7">
        <f t="shared" si="73"/>
        <v>0</v>
      </c>
      <c r="U258" s="1">
        <v>0</v>
      </c>
      <c r="V258" s="1">
        <v>38350.09</v>
      </c>
      <c r="W258" s="61">
        <v>0</v>
      </c>
      <c r="X258" s="2">
        <v>460201.02</v>
      </c>
      <c r="Y258" s="1">
        <v>0</v>
      </c>
      <c r="Z258" s="119">
        <v>43064.13</v>
      </c>
      <c r="AA258" s="1">
        <v>0</v>
      </c>
      <c r="AB258" s="1">
        <v>17961.02</v>
      </c>
      <c r="AC258" s="1">
        <v>0</v>
      </c>
      <c r="AD258" s="1">
        <v>32141.92</v>
      </c>
      <c r="AE258" s="119">
        <v>0</v>
      </c>
      <c r="AF258" s="1">
        <v>20898.64</v>
      </c>
      <c r="AG258" s="1">
        <v>0</v>
      </c>
      <c r="AH258" s="1">
        <v>44048.83</v>
      </c>
      <c r="AI258" s="1">
        <v>0</v>
      </c>
      <c r="AJ258" s="1">
        <v>17238.67</v>
      </c>
      <c r="AK258" s="1">
        <v>0</v>
      </c>
      <c r="AL258" s="1">
        <v>40056.59</v>
      </c>
      <c r="AM258" s="3">
        <v>0</v>
      </c>
      <c r="AN258" s="3">
        <v>32262.8</v>
      </c>
      <c r="AO258" s="1">
        <v>0</v>
      </c>
      <c r="AP258" s="1">
        <v>30959.78</v>
      </c>
      <c r="AQ258" s="1">
        <v>0</v>
      </c>
      <c r="AR258" s="1">
        <v>27852.18</v>
      </c>
      <c r="AS258" s="1">
        <v>0</v>
      </c>
      <c r="AT258" s="1">
        <v>26124.27</v>
      </c>
      <c r="AU258" s="1">
        <v>0</v>
      </c>
      <c r="AV258" s="1">
        <v>23403.59</v>
      </c>
      <c r="AW258" s="7">
        <f t="shared" si="63"/>
        <v>0</v>
      </c>
      <c r="AX258" s="7">
        <f t="shared" si="64"/>
        <v>356012.42</v>
      </c>
      <c r="AY258" s="7">
        <f t="shared" si="65"/>
        <v>356012.42</v>
      </c>
      <c r="AZ258" s="7"/>
      <c r="BA258" s="7"/>
      <c r="BB258" s="7"/>
      <c r="BC258" s="102">
        <f t="shared" si="66"/>
        <v>96295.87</v>
      </c>
      <c r="BD258" s="3">
        <v>2288.28</v>
      </c>
      <c r="BE258" s="3">
        <v>2408</v>
      </c>
      <c r="BF258" s="3">
        <v>50799.89</v>
      </c>
      <c r="BG258" s="128">
        <f t="shared" si="61"/>
        <v>50192.259999999995</v>
      </c>
      <c r="BH258" s="128">
        <v>0</v>
      </c>
      <c r="BI258" s="3">
        <v>290683.15</v>
      </c>
      <c r="BJ258" s="3">
        <v>150143.61</v>
      </c>
      <c r="BK258" s="179">
        <v>0</v>
      </c>
      <c r="BL258" s="3"/>
      <c r="BM258" s="3">
        <v>450</v>
      </c>
      <c r="BN258" s="3"/>
      <c r="BO258" s="180">
        <v>10107.5</v>
      </c>
      <c r="BP258" s="3">
        <v>196399.67</v>
      </c>
    </row>
    <row r="259" spans="1:68" ht="15.75">
      <c r="A259" s="3">
        <v>248</v>
      </c>
      <c r="B259" s="32" t="s">
        <v>208</v>
      </c>
      <c r="C259" s="46">
        <v>1943.1</v>
      </c>
      <c r="D259" s="46">
        <v>119.4</v>
      </c>
      <c r="E259" s="3">
        <f t="shared" si="75"/>
        <v>2062.5</v>
      </c>
      <c r="F259" s="52">
        <v>3.32</v>
      </c>
      <c r="G259" s="52">
        <v>8.3</v>
      </c>
      <c r="H259" s="41">
        <f t="shared" si="72"/>
        <v>11.620000000000001</v>
      </c>
      <c r="I259" s="7">
        <f t="shared" si="76"/>
        <v>23966.250000000004</v>
      </c>
      <c r="J259" s="6">
        <f t="shared" si="77"/>
        <v>143797.50000000003</v>
      </c>
      <c r="K259" s="41">
        <v>11.99</v>
      </c>
      <c r="L259" s="7">
        <f t="shared" si="57"/>
        <v>24729.375</v>
      </c>
      <c r="M259" s="6">
        <f t="shared" si="78"/>
        <v>148376.25</v>
      </c>
      <c r="N259" s="40">
        <f t="shared" si="58"/>
        <v>292173.75</v>
      </c>
      <c r="O259" s="33"/>
      <c r="P259" s="5">
        <f t="shared" si="62"/>
        <v>292173.75</v>
      </c>
      <c r="Q259" s="43">
        <f t="shared" si="74"/>
        <v>0</v>
      </c>
      <c r="R259" s="55"/>
      <c r="S259" s="95">
        <f t="shared" si="60"/>
        <v>292173.75</v>
      </c>
      <c r="T259" s="7">
        <f t="shared" si="73"/>
        <v>0</v>
      </c>
      <c r="U259" s="1">
        <v>0</v>
      </c>
      <c r="V259" s="1">
        <v>24541.44</v>
      </c>
      <c r="W259" s="61">
        <v>0</v>
      </c>
      <c r="X259" s="2">
        <v>294497.28</v>
      </c>
      <c r="Y259" s="1">
        <v>0</v>
      </c>
      <c r="Z259" s="119">
        <v>23967.02</v>
      </c>
      <c r="AA259" s="1">
        <v>0</v>
      </c>
      <c r="AB259" s="1">
        <v>13854.71</v>
      </c>
      <c r="AC259" s="1">
        <v>0</v>
      </c>
      <c r="AD259" s="1">
        <v>16883.36</v>
      </c>
      <c r="AE259" s="119">
        <v>0</v>
      </c>
      <c r="AF259" s="1">
        <v>27715.51</v>
      </c>
      <c r="AG259" s="1">
        <v>0</v>
      </c>
      <c r="AH259" s="1">
        <v>16944.24</v>
      </c>
      <c r="AI259" s="1">
        <v>0</v>
      </c>
      <c r="AJ259" s="1">
        <v>9995.15</v>
      </c>
      <c r="AK259" s="1">
        <v>0</v>
      </c>
      <c r="AL259" s="1">
        <v>44725.34</v>
      </c>
      <c r="AM259" s="3">
        <v>0</v>
      </c>
      <c r="AN259" s="3">
        <v>37030.07</v>
      </c>
      <c r="AO259" s="1">
        <v>0</v>
      </c>
      <c r="AP259" s="1">
        <v>28325.71</v>
      </c>
      <c r="AQ259" s="1">
        <v>0</v>
      </c>
      <c r="AR259" s="1">
        <v>10881.44</v>
      </c>
      <c r="AS259" s="1">
        <v>0</v>
      </c>
      <c r="AT259" s="1">
        <v>12936.17</v>
      </c>
      <c r="AU259" s="1">
        <v>0</v>
      </c>
      <c r="AV259" s="1">
        <v>25548.62</v>
      </c>
      <c r="AW259" s="7">
        <f t="shared" si="63"/>
        <v>0</v>
      </c>
      <c r="AX259" s="7">
        <f t="shared" si="64"/>
        <v>268807.34</v>
      </c>
      <c r="AY259" s="7">
        <f t="shared" si="65"/>
        <v>268807.34</v>
      </c>
      <c r="AZ259" s="7"/>
      <c r="BA259" s="7"/>
      <c r="BB259" s="7"/>
      <c r="BC259" s="102">
        <f t="shared" si="66"/>
        <v>23366.409999999974</v>
      </c>
      <c r="BD259" s="3">
        <v>2020.99</v>
      </c>
      <c r="BE259" s="3">
        <v>2408</v>
      </c>
      <c r="BF259" s="3">
        <v>67826.84</v>
      </c>
      <c r="BG259" s="128">
        <f t="shared" si="61"/>
        <v>-40031.44000000002</v>
      </c>
      <c r="BH259" s="128">
        <v>0</v>
      </c>
      <c r="BI259" s="3">
        <v>85779.43</v>
      </c>
      <c r="BJ259" s="3">
        <v>90376.65</v>
      </c>
      <c r="BK259" s="179">
        <v>87.4</v>
      </c>
      <c r="BL259" s="3">
        <v>1242</v>
      </c>
      <c r="BM259" s="3">
        <v>980</v>
      </c>
      <c r="BN259" s="3"/>
      <c r="BO259" s="180">
        <v>2987.31</v>
      </c>
      <c r="BP259" s="3">
        <v>85819.93</v>
      </c>
    </row>
    <row r="260" spans="1:68" ht="15.75">
      <c r="A260" s="3">
        <v>249</v>
      </c>
      <c r="B260" s="25" t="s">
        <v>209</v>
      </c>
      <c r="C260" s="46">
        <v>2961</v>
      </c>
      <c r="D260" s="46">
        <v>456.7</v>
      </c>
      <c r="E260" s="3">
        <f t="shared" si="75"/>
        <v>3417.7</v>
      </c>
      <c r="F260" s="52">
        <v>3.32</v>
      </c>
      <c r="G260" s="52">
        <v>8.3</v>
      </c>
      <c r="H260" s="52">
        <f t="shared" si="72"/>
        <v>11.620000000000001</v>
      </c>
      <c r="I260" s="7">
        <f t="shared" si="76"/>
        <v>39713.674</v>
      </c>
      <c r="J260" s="6">
        <f t="shared" si="77"/>
        <v>238282.044</v>
      </c>
      <c r="K260" s="52">
        <v>11.99</v>
      </c>
      <c r="L260" s="7">
        <f t="shared" si="57"/>
        <v>40978.223</v>
      </c>
      <c r="M260" s="6">
        <f t="shared" si="78"/>
        <v>245869.338</v>
      </c>
      <c r="N260" s="40">
        <f t="shared" si="58"/>
        <v>484151.382</v>
      </c>
      <c r="O260" s="26"/>
      <c r="P260" s="5">
        <f t="shared" si="62"/>
        <v>484151.382</v>
      </c>
      <c r="Q260" s="43">
        <f t="shared" si="74"/>
        <v>0</v>
      </c>
      <c r="R260" s="55"/>
      <c r="S260" s="95">
        <f t="shared" si="60"/>
        <v>484151.382</v>
      </c>
      <c r="T260" s="7">
        <f t="shared" si="73"/>
        <v>0</v>
      </c>
      <c r="U260" s="1">
        <v>24574.23</v>
      </c>
      <c r="V260" s="1">
        <v>16092.57</v>
      </c>
      <c r="W260" s="61">
        <v>294890.77</v>
      </c>
      <c r="X260" s="2">
        <v>193110.86</v>
      </c>
      <c r="Y260" s="1">
        <v>27721.79</v>
      </c>
      <c r="Z260" s="119">
        <v>10989.77</v>
      </c>
      <c r="AA260" s="1">
        <v>9677.9</v>
      </c>
      <c r="AB260" s="1">
        <v>17910.51</v>
      </c>
      <c r="AC260" s="1">
        <v>29167.02</v>
      </c>
      <c r="AD260" s="1">
        <v>14932.44</v>
      </c>
      <c r="AE260" s="119">
        <v>9866.06</v>
      </c>
      <c r="AF260" s="1">
        <v>11505.89</v>
      </c>
      <c r="AG260" s="1">
        <v>20626.24</v>
      </c>
      <c r="AH260" s="1">
        <v>27698.21</v>
      </c>
      <c r="AI260" s="1">
        <v>15182.9</v>
      </c>
      <c r="AJ260" s="1">
        <v>8949.05</v>
      </c>
      <c r="AK260" s="1">
        <v>9530.38</v>
      </c>
      <c r="AL260" s="1">
        <v>28972.15</v>
      </c>
      <c r="AM260" s="3">
        <v>13866.85</v>
      </c>
      <c r="AN260" s="3">
        <v>8787.99</v>
      </c>
      <c r="AO260" s="1">
        <v>9293.7</v>
      </c>
      <c r="AP260" s="1">
        <v>10395.16</v>
      </c>
      <c r="AQ260" s="1">
        <v>15931.17</v>
      </c>
      <c r="AR260" s="1">
        <v>9367.54</v>
      </c>
      <c r="AS260" s="1">
        <v>11418.05</v>
      </c>
      <c r="AT260" s="1">
        <v>8586.19</v>
      </c>
      <c r="AU260" s="1">
        <v>12212.41</v>
      </c>
      <c r="AV260" s="1">
        <v>8355.97</v>
      </c>
      <c r="AW260" s="7">
        <f t="shared" si="63"/>
        <v>184494.47000000003</v>
      </c>
      <c r="AX260" s="7">
        <f t="shared" si="64"/>
        <v>166450.87000000002</v>
      </c>
      <c r="AY260" s="7">
        <f t="shared" si="65"/>
        <v>350945.3400000001</v>
      </c>
      <c r="AZ260" s="7"/>
      <c r="BA260" s="7"/>
      <c r="BB260" s="7"/>
      <c r="BC260" s="102">
        <f t="shared" si="66"/>
        <v>133206.0419999999</v>
      </c>
      <c r="BD260" s="3"/>
      <c r="BE260" s="3">
        <v>2408</v>
      </c>
      <c r="BF260" s="3">
        <v>53296.04</v>
      </c>
      <c r="BG260" s="128">
        <f t="shared" si="61"/>
        <v>82318.00199999989</v>
      </c>
      <c r="BH260" s="128">
        <v>0</v>
      </c>
      <c r="BI260" s="3">
        <v>175480.64</v>
      </c>
      <c r="BJ260" s="3">
        <v>189630.23</v>
      </c>
      <c r="BK260" s="179">
        <v>33154.86</v>
      </c>
      <c r="BL260" s="3"/>
      <c r="BM260" s="3"/>
      <c r="BN260" s="3"/>
      <c r="BO260" s="180">
        <v>6111.19</v>
      </c>
      <c r="BP260" s="3">
        <v>161608.51</v>
      </c>
    </row>
    <row r="261" spans="1:68" ht="15.75">
      <c r="A261" s="3">
        <v>250</v>
      </c>
      <c r="B261" s="32" t="s">
        <v>210</v>
      </c>
      <c r="C261" s="46">
        <v>2640.3</v>
      </c>
      <c r="D261" s="46">
        <v>495.9</v>
      </c>
      <c r="E261" s="3">
        <f t="shared" si="75"/>
        <v>3136.2000000000003</v>
      </c>
      <c r="F261" s="52">
        <v>3.32</v>
      </c>
      <c r="G261" s="52">
        <v>8.52</v>
      </c>
      <c r="H261" s="41">
        <f t="shared" si="72"/>
        <v>11.84</v>
      </c>
      <c r="I261" s="7">
        <f t="shared" si="76"/>
        <v>37132.608</v>
      </c>
      <c r="J261" s="6">
        <f t="shared" si="77"/>
        <v>222795.648</v>
      </c>
      <c r="K261" s="41">
        <v>12.33</v>
      </c>
      <c r="L261" s="7">
        <f t="shared" si="57"/>
        <v>38669.346000000005</v>
      </c>
      <c r="M261" s="6">
        <f t="shared" si="78"/>
        <v>232016.07600000003</v>
      </c>
      <c r="N261" s="40">
        <f t="shared" si="58"/>
        <v>454811.72400000005</v>
      </c>
      <c r="O261" s="33"/>
      <c r="P261" s="5">
        <f t="shared" si="62"/>
        <v>454811.72400000005</v>
      </c>
      <c r="Q261" s="43">
        <f t="shared" si="74"/>
        <v>0</v>
      </c>
      <c r="R261" s="55"/>
      <c r="S261" s="95">
        <f t="shared" si="60"/>
        <v>454811.72400000005</v>
      </c>
      <c r="T261" s="7">
        <f t="shared" si="73"/>
        <v>0</v>
      </c>
      <c r="U261" s="1">
        <v>0</v>
      </c>
      <c r="V261" s="1">
        <v>38023.79</v>
      </c>
      <c r="W261" s="61">
        <v>0</v>
      </c>
      <c r="X261" s="2">
        <v>456285.49</v>
      </c>
      <c r="Y261" s="1">
        <v>0</v>
      </c>
      <c r="Z261" s="119">
        <v>68622.62</v>
      </c>
      <c r="AA261" s="1">
        <v>0</v>
      </c>
      <c r="AB261" s="1">
        <v>19929.74</v>
      </c>
      <c r="AC261" s="1">
        <v>0</v>
      </c>
      <c r="AD261" s="1">
        <v>34423.34</v>
      </c>
      <c r="AE261" s="119">
        <v>0</v>
      </c>
      <c r="AF261" s="1">
        <v>34897.77</v>
      </c>
      <c r="AG261" s="1">
        <v>0</v>
      </c>
      <c r="AH261" s="1">
        <v>23151.2</v>
      </c>
      <c r="AI261" s="1">
        <v>0</v>
      </c>
      <c r="AJ261" s="1">
        <v>28063.63</v>
      </c>
      <c r="AK261" s="1">
        <v>0</v>
      </c>
      <c r="AL261" s="1">
        <v>56049.15</v>
      </c>
      <c r="AM261" s="3">
        <v>0</v>
      </c>
      <c r="AN261" s="3">
        <v>79721.38</v>
      </c>
      <c r="AO261" s="1">
        <v>0</v>
      </c>
      <c r="AP261" s="1">
        <v>33360.88</v>
      </c>
      <c r="AQ261" s="1">
        <v>0</v>
      </c>
      <c r="AR261" s="1">
        <v>54363.94</v>
      </c>
      <c r="AS261" s="1">
        <v>0</v>
      </c>
      <c r="AT261" s="1">
        <v>21555.78</v>
      </c>
      <c r="AU261" s="1">
        <v>0</v>
      </c>
      <c r="AV261" s="1">
        <v>24038.48</v>
      </c>
      <c r="AW261" s="7">
        <f t="shared" si="63"/>
        <v>0</v>
      </c>
      <c r="AX261" s="7">
        <f t="shared" si="64"/>
        <v>478177.91000000003</v>
      </c>
      <c r="AY261" s="7">
        <f t="shared" si="65"/>
        <v>478177.91000000003</v>
      </c>
      <c r="AZ261" s="7"/>
      <c r="BA261" s="7"/>
      <c r="BB261" s="7"/>
      <c r="BC261" s="102">
        <f t="shared" si="66"/>
        <v>-23366.185999999987</v>
      </c>
      <c r="BD261" s="3"/>
      <c r="BE261" s="3">
        <v>2408</v>
      </c>
      <c r="BF261" s="3">
        <v>87621.25</v>
      </c>
      <c r="BG261" s="128">
        <f t="shared" si="61"/>
        <v>-108579.43599999999</v>
      </c>
      <c r="BH261" s="128">
        <v>0</v>
      </c>
      <c r="BI261" s="3">
        <v>33454.19</v>
      </c>
      <c r="BJ261" s="3">
        <v>193022.75</v>
      </c>
      <c r="BK261" s="179">
        <v>34070.28</v>
      </c>
      <c r="BL261" s="3"/>
      <c r="BM261" s="3">
        <v>980</v>
      </c>
      <c r="BN261" s="3"/>
      <c r="BO261" s="180">
        <v>1165.06</v>
      </c>
      <c r="BP261" s="3">
        <v>162286.69</v>
      </c>
    </row>
    <row r="262" spans="1:68" ht="15.75">
      <c r="A262" s="3">
        <v>251</v>
      </c>
      <c r="B262" s="25" t="s">
        <v>211</v>
      </c>
      <c r="C262" s="46">
        <v>3891.5</v>
      </c>
      <c r="D262" s="46">
        <v>624.5</v>
      </c>
      <c r="E262" s="3">
        <f t="shared" si="75"/>
        <v>4516</v>
      </c>
      <c r="F262" s="52">
        <v>3.32</v>
      </c>
      <c r="G262" s="52">
        <v>8.52</v>
      </c>
      <c r="H262" s="52">
        <f t="shared" si="72"/>
        <v>11.84</v>
      </c>
      <c r="I262" s="7">
        <f t="shared" si="76"/>
        <v>53469.44</v>
      </c>
      <c r="J262" s="6">
        <f t="shared" si="77"/>
        <v>320816.64</v>
      </c>
      <c r="K262" s="52">
        <v>12.33</v>
      </c>
      <c r="L262" s="7">
        <f t="shared" si="57"/>
        <v>55682.28</v>
      </c>
      <c r="M262" s="6">
        <f t="shared" si="78"/>
        <v>334093.68</v>
      </c>
      <c r="N262" s="40">
        <f t="shared" si="58"/>
        <v>654910.3200000001</v>
      </c>
      <c r="O262" s="26"/>
      <c r="P262" s="5">
        <f t="shared" si="62"/>
        <v>654910.3200000001</v>
      </c>
      <c r="Q262" s="43">
        <f t="shared" si="74"/>
        <v>0</v>
      </c>
      <c r="R262" s="55"/>
      <c r="S262" s="95">
        <f t="shared" si="60"/>
        <v>654910.3200000001</v>
      </c>
      <c r="T262" s="7">
        <f t="shared" si="73"/>
        <v>0</v>
      </c>
      <c r="U262" s="1">
        <v>33465.65</v>
      </c>
      <c r="V262" s="1">
        <v>21287.06</v>
      </c>
      <c r="W262" s="61">
        <v>401587.78</v>
      </c>
      <c r="X262" s="2">
        <v>255444.7</v>
      </c>
      <c r="Y262" s="1">
        <v>61178.37</v>
      </c>
      <c r="Z262" s="119">
        <v>11255.18</v>
      </c>
      <c r="AA262" s="1">
        <v>13156.59</v>
      </c>
      <c r="AB262" s="1">
        <v>9884.06</v>
      </c>
      <c r="AC262" s="1">
        <v>20001.55</v>
      </c>
      <c r="AD262" s="1">
        <v>21954.34</v>
      </c>
      <c r="AE262" s="119">
        <v>14070.03</v>
      </c>
      <c r="AF262" s="1">
        <v>13717.21</v>
      </c>
      <c r="AG262" s="1">
        <v>27476.95</v>
      </c>
      <c r="AH262" s="1">
        <v>22049.62</v>
      </c>
      <c r="AI262" s="1">
        <v>25248.2</v>
      </c>
      <c r="AJ262" s="1">
        <v>22181</v>
      </c>
      <c r="AK262" s="1">
        <v>15410.44</v>
      </c>
      <c r="AL262" s="1">
        <v>28055.6</v>
      </c>
      <c r="AM262" s="3">
        <v>30277.08</v>
      </c>
      <c r="AN262" s="3">
        <v>19338.64</v>
      </c>
      <c r="AO262" s="1">
        <v>19610.01</v>
      </c>
      <c r="AP262" s="1">
        <v>24712.35</v>
      </c>
      <c r="AQ262" s="1">
        <v>19252.23</v>
      </c>
      <c r="AR262" s="1">
        <v>40473.77</v>
      </c>
      <c r="AS262" s="1">
        <v>29167.39</v>
      </c>
      <c r="AT262" s="1">
        <v>13430.68</v>
      </c>
      <c r="AU262" s="1">
        <v>17251.99</v>
      </c>
      <c r="AV262" s="1">
        <v>10942.3</v>
      </c>
      <c r="AW262" s="7">
        <f t="shared" si="63"/>
        <v>292100.83</v>
      </c>
      <c r="AX262" s="7">
        <f t="shared" si="64"/>
        <v>237994.75</v>
      </c>
      <c r="AY262" s="7">
        <f t="shared" si="65"/>
        <v>530095.5800000001</v>
      </c>
      <c r="AZ262" s="7"/>
      <c r="BA262" s="7"/>
      <c r="BB262" s="7"/>
      <c r="BC262" s="102">
        <f t="shared" si="66"/>
        <v>124814.73999999999</v>
      </c>
      <c r="BD262" s="3"/>
      <c r="BE262" s="3">
        <v>3440</v>
      </c>
      <c r="BF262" s="3">
        <v>-10509.41</v>
      </c>
      <c r="BG262" s="128">
        <f t="shared" si="61"/>
        <v>138764.15</v>
      </c>
      <c r="BH262" s="128">
        <v>0</v>
      </c>
      <c r="BI262" s="3">
        <v>61406.58</v>
      </c>
      <c r="BJ262" s="3">
        <v>224782.7</v>
      </c>
      <c r="BK262" s="179">
        <v>47726.38</v>
      </c>
      <c r="BL262" s="3"/>
      <c r="BM262" s="3">
        <v>980</v>
      </c>
      <c r="BN262" s="3"/>
      <c r="BO262" s="180">
        <v>2138.51</v>
      </c>
      <c r="BP262" s="3">
        <v>179327.26</v>
      </c>
    </row>
    <row r="263" spans="1:68" ht="15.75">
      <c r="A263" s="3">
        <v>252</v>
      </c>
      <c r="B263" s="25" t="s">
        <v>212</v>
      </c>
      <c r="C263" s="46">
        <v>4516.4</v>
      </c>
      <c r="D263" s="46">
        <v>0</v>
      </c>
      <c r="E263" s="3">
        <f t="shared" si="75"/>
        <v>4516.4</v>
      </c>
      <c r="F263" s="52">
        <v>3.32</v>
      </c>
      <c r="G263" s="52">
        <v>8.52</v>
      </c>
      <c r="H263" s="52">
        <f t="shared" si="72"/>
        <v>11.84</v>
      </c>
      <c r="I263" s="7">
        <f t="shared" si="76"/>
        <v>53474.17599999999</v>
      </c>
      <c r="J263" s="6">
        <f t="shared" si="77"/>
        <v>320845.056</v>
      </c>
      <c r="K263" s="52">
        <v>12.33</v>
      </c>
      <c r="L263" s="7">
        <f t="shared" si="57"/>
        <v>55687.21199999999</v>
      </c>
      <c r="M263" s="6">
        <f t="shared" si="78"/>
        <v>334123.27199999994</v>
      </c>
      <c r="N263" s="40">
        <f t="shared" si="58"/>
        <v>654968.328</v>
      </c>
      <c r="O263" s="26"/>
      <c r="P263" s="5">
        <f t="shared" si="62"/>
        <v>654968.328</v>
      </c>
      <c r="Q263" s="43">
        <f t="shared" si="74"/>
        <v>0</v>
      </c>
      <c r="R263" s="55"/>
      <c r="S263" s="95">
        <f t="shared" si="60"/>
        <v>654968.328</v>
      </c>
      <c r="T263" s="7">
        <f t="shared" si="73"/>
        <v>0</v>
      </c>
      <c r="U263" s="1">
        <v>33468.61</v>
      </c>
      <c r="V263" s="1">
        <v>21288.94</v>
      </c>
      <c r="W263" s="61">
        <v>401623.35</v>
      </c>
      <c r="X263" s="2">
        <v>255467.33</v>
      </c>
      <c r="Y263" s="1">
        <v>57098.44</v>
      </c>
      <c r="Z263" s="119">
        <v>15980.1</v>
      </c>
      <c r="AA263" s="1">
        <v>12650.2</v>
      </c>
      <c r="AB263" s="1">
        <v>13388.53</v>
      </c>
      <c r="AC263" s="1">
        <v>13299.67</v>
      </c>
      <c r="AD263" s="1">
        <v>10187.54</v>
      </c>
      <c r="AE263" s="119">
        <v>15564.86</v>
      </c>
      <c r="AF263" s="1">
        <v>13395.59</v>
      </c>
      <c r="AG263" s="1">
        <v>20696.16</v>
      </c>
      <c r="AH263" s="1">
        <v>19212.11</v>
      </c>
      <c r="AI263" s="1">
        <v>51173.05</v>
      </c>
      <c r="AJ263" s="1">
        <v>10015.5</v>
      </c>
      <c r="AK263" s="1">
        <v>15411.78</v>
      </c>
      <c r="AL263" s="1">
        <v>12491.2</v>
      </c>
      <c r="AM263" s="3">
        <v>55206.68</v>
      </c>
      <c r="AN263" s="3">
        <v>11736.62</v>
      </c>
      <c r="AO263" s="1">
        <v>37566.82</v>
      </c>
      <c r="AP263" s="1">
        <v>14220.06</v>
      </c>
      <c r="AQ263" s="1">
        <v>56203.61</v>
      </c>
      <c r="AR263" s="1">
        <v>20988.73</v>
      </c>
      <c r="AS263" s="1">
        <v>19974.23</v>
      </c>
      <c r="AT263" s="1">
        <v>12311.85</v>
      </c>
      <c r="AU263" s="1">
        <v>19317.49</v>
      </c>
      <c r="AV263" s="1">
        <v>14404.17</v>
      </c>
      <c r="AW263" s="7">
        <f t="shared" si="63"/>
        <v>374162.98999999993</v>
      </c>
      <c r="AX263" s="7">
        <f t="shared" si="64"/>
        <v>168332</v>
      </c>
      <c r="AY263" s="7">
        <f t="shared" si="65"/>
        <v>542494.99</v>
      </c>
      <c r="AZ263" s="7"/>
      <c r="BA263" s="7"/>
      <c r="BB263" s="7"/>
      <c r="BC263" s="102">
        <f t="shared" si="66"/>
        <v>112473.33799999999</v>
      </c>
      <c r="BD263" s="3">
        <v>2607.38</v>
      </c>
      <c r="BE263" s="3">
        <v>5867</v>
      </c>
      <c r="BF263" s="3">
        <v>49518.75</v>
      </c>
      <c r="BG263" s="128">
        <f t="shared" si="61"/>
        <v>71428.968</v>
      </c>
      <c r="BH263" s="128">
        <v>0</v>
      </c>
      <c r="BI263" s="3">
        <v>136014.19</v>
      </c>
      <c r="BJ263" s="3">
        <v>255522.69</v>
      </c>
      <c r="BK263" s="179">
        <v>0</v>
      </c>
      <c r="BL263" s="3"/>
      <c r="BM263" s="3">
        <v>18247</v>
      </c>
      <c r="BN263" s="3"/>
      <c r="BO263" s="180">
        <v>4736.76</v>
      </c>
      <c r="BP263" s="3">
        <v>250388.89</v>
      </c>
    </row>
    <row r="264" spans="1:68" ht="15.75">
      <c r="A264" s="3">
        <v>253</v>
      </c>
      <c r="B264" s="25" t="s">
        <v>213</v>
      </c>
      <c r="C264" s="46">
        <v>4579.4</v>
      </c>
      <c r="D264" s="46">
        <v>252.3</v>
      </c>
      <c r="E264" s="3">
        <f t="shared" si="75"/>
        <v>4831.7</v>
      </c>
      <c r="F264" s="52">
        <v>3.32</v>
      </c>
      <c r="G264" s="52">
        <v>8.39</v>
      </c>
      <c r="H264" s="52">
        <f t="shared" si="72"/>
        <v>11.71</v>
      </c>
      <c r="I264" s="7">
        <f t="shared" si="76"/>
        <v>56579.207</v>
      </c>
      <c r="J264" s="6">
        <f t="shared" si="77"/>
        <v>339475.242</v>
      </c>
      <c r="K264" s="52">
        <v>12.29</v>
      </c>
      <c r="L264" s="7">
        <f t="shared" si="57"/>
        <v>59381.59299999999</v>
      </c>
      <c r="M264" s="6">
        <f t="shared" si="78"/>
        <v>356289.55799999996</v>
      </c>
      <c r="N264" s="40">
        <f t="shared" si="58"/>
        <v>695764.8</v>
      </c>
      <c r="O264" s="26">
        <v>-3210.78</v>
      </c>
      <c r="P264" s="5">
        <f t="shared" si="62"/>
        <v>692554.02</v>
      </c>
      <c r="Q264" s="43">
        <f aca="true" t="shared" si="79" ref="Q264:Q298">O264/N264</f>
        <v>-0.004614749122117129</v>
      </c>
      <c r="R264" s="55"/>
      <c r="S264" s="95">
        <f t="shared" si="60"/>
        <v>692554.02</v>
      </c>
      <c r="T264" s="7">
        <f t="shared" si="73"/>
        <v>0</v>
      </c>
      <c r="U264" s="1">
        <v>34833.29</v>
      </c>
      <c r="V264" s="1">
        <v>22836.25</v>
      </c>
      <c r="W264" s="61">
        <v>417999.51</v>
      </c>
      <c r="X264" s="2">
        <v>274035.01</v>
      </c>
      <c r="Y264" s="1">
        <v>34666.38</v>
      </c>
      <c r="Z264" s="1">
        <v>5536.41</v>
      </c>
      <c r="AA264" s="1">
        <v>19664.68</v>
      </c>
      <c r="AB264" s="1">
        <v>10546.6</v>
      </c>
      <c r="AC264" s="1">
        <v>22279.03</v>
      </c>
      <c r="AD264" s="1">
        <v>42477.83</v>
      </c>
      <c r="AE264" s="1">
        <v>22368.23</v>
      </c>
      <c r="AF264" s="1">
        <v>14086.32</v>
      </c>
      <c r="AG264" s="1">
        <v>14779.75</v>
      </c>
      <c r="AH264" s="1">
        <v>14905.22</v>
      </c>
      <c r="AI264" s="1">
        <v>39355.4</v>
      </c>
      <c r="AJ264" s="1">
        <v>18310.73</v>
      </c>
      <c r="AK264" s="1">
        <v>21727.79</v>
      </c>
      <c r="AL264" s="1">
        <v>26849.58</v>
      </c>
      <c r="AM264" s="3">
        <v>26611.39</v>
      </c>
      <c r="AN264" s="3">
        <v>32605.67</v>
      </c>
      <c r="AO264" s="1">
        <v>21150.14</v>
      </c>
      <c r="AP264" s="1">
        <v>30228.65</v>
      </c>
      <c r="AQ264" s="1">
        <v>34542.26</v>
      </c>
      <c r="AR264" s="1">
        <v>28049.04</v>
      </c>
      <c r="AS264" s="1">
        <v>33399.86</v>
      </c>
      <c r="AT264" s="1">
        <v>19057.12</v>
      </c>
      <c r="AU264" s="1">
        <v>43051.76</v>
      </c>
      <c r="AV264" s="1">
        <v>19985.77</v>
      </c>
      <c r="AW264" s="7">
        <f t="shared" si="63"/>
        <v>333596.67000000004</v>
      </c>
      <c r="AX264" s="7">
        <f t="shared" si="64"/>
        <v>262638.94</v>
      </c>
      <c r="AY264" s="7">
        <f t="shared" si="65"/>
        <v>596235.6100000001</v>
      </c>
      <c r="AZ264" s="7"/>
      <c r="BA264" s="7">
        <v>450</v>
      </c>
      <c r="BB264" s="7"/>
      <c r="BC264" s="102">
        <f t="shared" si="66"/>
        <v>95868.40999999992</v>
      </c>
      <c r="BD264" s="3"/>
      <c r="BE264" s="3">
        <v>4128</v>
      </c>
      <c r="BF264" s="3">
        <v>22423.94</v>
      </c>
      <c r="BG264" s="128">
        <f t="shared" si="61"/>
        <v>77572.46999999991</v>
      </c>
      <c r="BH264" s="128">
        <v>0</v>
      </c>
      <c r="BI264" s="3">
        <v>-3210.78</v>
      </c>
      <c r="BJ264" s="3">
        <v>135778.6</v>
      </c>
      <c r="BK264" s="179">
        <v>29849.39</v>
      </c>
      <c r="BL264" s="3"/>
      <c r="BM264" s="3"/>
      <c r="BN264" s="3"/>
      <c r="BO264" s="3">
        <v>0</v>
      </c>
      <c r="BP264" s="3">
        <v>125939.84</v>
      </c>
    </row>
    <row r="265" spans="1:68" ht="15.75">
      <c r="A265" s="3">
        <v>254</v>
      </c>
      <c r="B265" s="25" t="s">
        <v>214</v>
      </c>
      <c r="C265" s="46">
        <v>3741.7</v>
      </c>
      <c r="D265" s="46">
        <v>0</v>
      </c>
      <c r="E265" s="3">
        <f t="shared" si="75"/>
        <v>3741.7</v>
      </c>
      <c r="F265" s="52">
        <v>3.32</v>
      </c>
      <c r="G265" s="52">
        <v>8.97</v>
      </c>
      <c r="H265" s="52">
        <f t="shared" si="72"/>
        <v>12.290000000000001</v>
      </c>
      <c r="I265" s="7">
        <f t="shared" si="76"/>
        <v>45985.493</v>
      </c>
      <c r="J265" s="6">
        <f t="shared" si="77"/>
        <v>275912.958</v>
      </c>
      <c r="K265" s="52">
        <v>12.57</v>
      </c>
      <c r="L265" s="7">
        <f t="shared" si="57"/>
        <v>47033.169</v>
      </c>
      <c r="M265" s="6">
        <f t="shared" si="78"/>
        <v>282199.014</v>
      </c>
      <c r="N265" s="40">
        <f t="shared" si="58"/>
        <v>558111.9720000001</v>
      </c>
      <c r="O265" s="26"/>
      <c r="P265" s="5">
        <f t="shared" si="62"/>
        <v>558111.9720000001</v>
      </c>
      <c r="Q265" s="43">
        <f t="shared" si="79"/>
        <v>0</v>
      </c>
      <c r="R265" s="55"/>
      <c r="S265" s="95">
        <f t="shared" si="60"/>
        <v>558111.9720000001</v>
      </c>
      <c r="T265" s="7">
        <f t="shared" si="73"/>
        <v>0</v>
      </c>
      <c r="U265" s="1">
        <v>27731.33</v>
      </c>
      <c r="V265" s="1">
        <v>19357.82</v>
      </c>
      <c r="W265" s="61">
        <v>332775.92</v>
      </c>
      <c r="X265" s="2">
        <v>232293.82</v>
      </c>
      <c r="Y265" s="1">
        <v>10370</v>
      </c>
      <c r="Z265" s="119">
        <v>15028.71</v>
      </c>
      <c r="AA265" s="1">
        <v>11753.36</v>
      </c>
      <c r="AB265" s="1">
        <v>27812.03</v>
      </c>
      <c r="AC265" s="1">
        <v>14874.48</v>
      </c>
      <c r="AD265" s="1">
        <v>22666.7</v>
      </c>
      <c r="AE265" s="119">
        <v>11833.05</v>
      </c>
      <c r="AF265" s="1">
        <v>31960.12</v>
      </c>
      <c r="AG265" s="1">
        <v>32982.53</v>
      </c>
      <c r="AH265" s="1">
        <v>36318.37</v>
      </c>
      <c r="AI265" s="1">
        <v>26398.22</v>
      </c>
      <c r="AJ265" s="1">
        <v>8380.89</v>
      </c>
      <c r="AK265" s="1">
        <v>11524.3</v>
      </c>
      <c r="AL265" s="1">
        <v>12375</v>
      </c>
      <c r="AM265" s="3">
        <v>81123.49</v>
      </c>
      <c r="AN265" s="3">
        <v>15882.3</v>
      </c>
      <c r="AO265" s="1">
        <v>12196.38</v>
      </c>
      <c r="AP265" s="1">
        <v>48108.24</v>
      </c>
      <c r="AQ265" s="1">
        <v>12834.06</v>
      </c>
      <c r="AR265" s="1">
        <v>9160.12</v>
      </c>
      <c r="AS265" s="1">
        <v>10177.42</v>
      </c>
      <c r="AT265" s="1">
        <v>10112.59</v>
      </c>
      <c r="AU265" s="1">
        <v>38060.76</v>
      </c>
      <c r="AV265" s="1">
        <v>12367.06</v>
      </c>
      <c r="AW265" s="7">
        <f t="shared" si="63"/>
        <v>274128.05</v>
      </c>
      <c r="AX265" s="7">
        <f t="shared" si="64"/>
        <v>250172.12999999998</v>
      </c>
      <c r="AY265" s="7">
        <f t="shared" si="65"/>
        <v>524300.1799999999</v>
      </c>
      <c r="AZ265" s="7"/>
      <c r="BA265" s="7"/>
      <c r="BB265" s="7"/>
      <c r="BC265" s="102">
        <f t="shared" si="66"/>
        <v>33811.79200000013</v>
      </c>
      <c r="BD265" s="3"/>
      <c r="BE265" s="3">
        <v>5867</v>
      </c>
      <c r="BF265" s="3">
        <v>5252</v>
      </c>
      <c r="BG265" s="128">
        <f t="shared" si="61"/>
        <v>34426.79200000013</v>
      </c>
      <c r="BH265" s="128">
        <v>0</v>
      </c>
      <c r="BI265" s="3">
        <v>55270.64</v>
      </c>
      <c r="BJ265" s="3">
        <v>216245.73</v>
      </c>
      <c r="BK265" s="179">
        <v>27195.43</v>
      </c>
      <c r="BL265" s="3"/>
      <c r="BM265" s="3">
        <f>980+980+43518</f>
        <v>45478</v>
      </c>
      <c r="BN265" s="3"/>
      <c r="BO265" s="180">
        <v>1890.7</v>
      </c>
      <c r="BP265" s="3">
        <v>243310.53</v>
      </c>
    </row>
    <row r="266" spans="1:68" ht="15.75">
      <c r="A266" s="3">
        <v>255</v>
      </c>
      <c r="B266" s="25" t="s">
        <v>215</v>
      </c>
      <c r="C266" s="46">
        <v>4567.6</v>
      </c>
      <c r="D266" s="46">
        <v>324.8</v>
      </c>
      <c r="E266" s="3">
        <f t="shared" si="75"/>
        <v>4892.400000000001</v>
      </c>
      <c r="F266" s="52">
        <v>3.32</v>
      </c>
      <c r="G266" s="52">
        <v>8.39</v>
      </c>
      <c r="H266" s="52">
        <f t="shared" si="72"/>
        <v>11.71</v>
      </c>
      <c r="I266" s="7">
        <f t="shared" si="76"/>
        <v>57290.00400000001</v>
      </c>
      <c r="J266" s="6">
        <f t="shared" si="77"/>
        <v>343740.02400000003</v>
      </c>
      <c r="K266" s="52">
        <v>12.29</v>
      </c>
      <c r="L266" s="7">
        <f t="shared" si="57"/>
        <v>60127.596000000005</v>
      </c>
      <c r="M266" s="6">
        <f t="shared" si="78"/>
        <v>360765.576</v>
      </c>
      <c r="N266" s="40">
        <f t="shared" si="58"/>
        <v>704505.6000000001</v>
      </c>
      <c r="O266" s="26"/>
      <c r="P266" s="5">
        <f t="shared" si="62"/>
        <v>704505.6000000001</v>
      </c>
      <c r="Q266" s="43">
        <f t="shared" si="79"/>
        <v>0</v>
      </c>
      <c r="R266" s="55"/>
      <c r="S266" s="95">
        <f t="shared" si="60"/>
        <v>704505.6000000001</v>
      </c>
      <c r="T266" s="7">
        <f t="shared" si="73"/>
        <v>0</v>
      </c>
      <c r="U266" s="1">
        <v>35444.29</v>
      </c>
      <c r="V266" s="1">
        <v>23220.67</v>
      </c>
      <c r="W266" s="61">
        <v>425331.49</v>
      </c>
      <c r="X266" s="2">
        <v>278648.08</v>
      </c>
      <c r="Y266" s="1">
        <v>33830.46</v>
      </c>
      <c r="Z266" s="119">
        <v>20754.39</v>
      </c>
      <c r="AA266" s="1">
        <v>18902.89</v>
      </c>
      <c r="AB266" s="1">
        <v>3817.94</v>
      </c>
      <c r="AC266" s="1">
        <v>19625.07</v>
      </c>
      <c r="AD266" s="1">
        <v>11652.36</v>
      </c>
      <c r="AE266" s="119">
        <v>13480.92</v>
      </c>
      <c r="AF266" s="1">
        <v>17599.62</v>
      </c>
      <c r="AG266" s="1">
        <v>20210.33</v>
      </c>
      <c r="AH266" s="1">
        <v>16870.18</v>
      </c>
      <c r="AI266" s="1">
        <v>13459.09</v>
      </c>
      <c r="AJ266" s="1">
        <v>11082.97</v>
      </c>
      <c r="AK266" s="1">
        <v>24878.02</v>
      </c>
      <c r="AL266" s="1">
        <v>20156.95</v>
      </c>
      <c r="AM266" s="3">
        <v>16432.42</v>
      </c>
      <c r="AN266" s="3">
        <v>14851.83</v>
      </c>
      <c r="AO266" s="1">
        <v>244384.44</v>
      </c>
      <c r="AP266" s="1">
        <v>12141.42</v>
      </c>
      <c r="AQ266" s="1">
        <v>39173.14</v>
      </c>
      <c r="AR266" s="1">
        <v>13377.19</v>
      </c>
      <c r="AS266" s="1">
        <v>16854.14</v>
      </c>
      <c r="AT266" s="1">
        <v>10808.23</v>
      </c>
      <c r="AU266" s="1">
        <v>18503.79</v>
      </c>
      <c r="AV266" s="1">
        <v>11372.49</v>
      </c>
      <c r="AW266" s="7">
        <f t="shared" si="63"/>
        <v>479734.71</v>
      </c>
      <c r="AX266" s="7">
        <f t="shared" si="64"/>
        <v>164485.56999999998</v>
      </c>
      <c r="AY266" s="7">
        <f t="shared" si="65"/>
        <v>644220.28</v>
      </c>
      <c r="AZ266" s="7"/>
      <c r="BA266" s="7">
        <v>1455.73</v>
      </c>
      <c r="BB266" s="7"/>
      <c r="BC266" s="102">
        <f t="shared" si="66"/>
        <v>58829.59000000006</v>
      </c>
      <c r="BD266" s="3">
        <v>3240.6</v>
      </c>
      <c r="BE266" s="3">
        <v>2408</v>
      </c>
      <c r="BF266" s="3">
        <v>-17987.63</v>
      </c>
      <c r="BG266" s="128">
        <f t="shared" si="61"/>
        <v>82465.82000000007</v>
      </c>
      <c r="BH266" s="128">
        <v>0</v>
      </c>
      <c r="BI266" s="3">
        <v>493305.87</v>
      </c>
      <c r="BJ266" s="3">
        <v>111861.06</v>
      </c>
      <c r="BK266" s="179">
        <v>0</v>
      </c>
      <c r="BL266" s="3">
        <f>8721+8290</f>
        <v>17011</v>
      </c>
      <c r="BM266" s="3">
        <f>460571-1455.73</f>
        <v>459115.27</v>
      </c>
      <c r="BN266" s="3"/>
      <c r="BO266" s="180">
        <v>17179.6</v>
      </c>
      <c r="BP266" s="3">
        <v>85432.3</v>
      </c>
    </row>
    <row r="267" spans="1:68" ht="15.75">
      <c r="A267" s="3">
        <v>256</v>
      </c>
      <c r="B267" s="32" t="s">
        <v>216</v>
      </c>
      <c r="C267" s="46">
        <v>4241.5</v>
      </c>
      <c r="D267" s="46">
        <v>277.2</v>
      </c>
      <c r="E267" s="3">
        <f t="shared" si="75"/>
        <v>4518.7</v>
      </c>
      <c r="F267" s="52">
        <v>3.32</v>
      </c>
      <c r="G267" s="52">
        <v>8.39</v>
      </c>
      <c r="H267" s="41">
        <f t="shared" si="72"/>
        <v>11.71</v>
      </c>
      <c r="I267" s="7">
        <f t="shared" si="76"/>
        <v>52913.977</v>
      </c>
      <c r="J267" s="6">
        <f t="shared" si="77"/>
        <v>317483.86199999996</v>
      </c>
      <c r="K267" s="41">
        <v>12.29</v>
      </c>
      <c r="L267" s="7">
        <f t="shared" si="57"/>
        <v>55534.823</v>
      </c>
      <c r="M267" s="6">
        <f t="shared" si="78"/>
        <v>333208.93799999997</v>
      </c>
      <c r="N267" s="40">
        <f t="shared" si="58"/>
        <v>650692.7999999999</v>
      </c>
      <c r="O267" s="33">
        <v>-122631.79</v>
      </c>
      <c r="P267" s="5">
        <f t="shared" si="62"/>
        <v>528061.0099999999</v>
      </c>
      <c r="Q267" s="43">
        <f t="shared" si="79"/>
        <v>-0.18846341929709381</v>
      </c>
      <c r="R267" s="55"/>
      <c r="S267" s="95">
        <f t="shared" si="60"/>
        <v>528061.0099999999</v>
      </c>
      <c r="T267" s="7">
        <f t="shared" si="73"/>
        <v>0</v>
      </c>
      <c r="U267" s="1">
        <v>0</v>
      </c>
      <c r="V267" s="1">
        <v>43964.6</v>
      </c>
      <c r="W267" s="61">
        <v>0</v>
      </c>
      <c r="X267" s="2">
        <v>527575.16</v>
      </c>
      <c r="Y267" s="1">
        <v>0</v>
      </c>
      <c r="Z267" s="1">
        <v>30112.14</v>
      </c>
      <c r="AA267" s="1">
        <v>0</v>
      </c>
      <c r="AB267" s="1">
        <v>105439.13</v>
      </c>
      <c r="AC267" s="1">
        <v>0</v>
      </c>
      <c r="AD267" s="1">
        <v>23269.44</v>
      </c>
      <c r="AE267" s="1">
        <v>0</v>
      </c>
      <c r="AF267" s="1">
        <v>81211.43</v>
      </c>
      <c r="AG267" s="1">
        <v>0</v>
      </c>
      <c r="AH267" s="1">
        <v>54531.77</v>
      </c>
      <c r="AI267" s="1">
        <v>0</v>
      </c>
      <c r="AJ267" s="1">
        <v>86868.54</v>
      </c>
      <c r="AK267" s="1">
        <v>0</v>
      </c>
      <c r="AL267" s="1">
        <v>50809.26</v>
      </c>
      <c r="AM267" s="3">
        <v>0</v>
      </c>
      <c r="AN267" s="3">
        <v>57308.26</v>
      </c>
      <c r="AO267" s="1">
        <v>0</v>
      </c>
      <c r="AP267" s="1">
        <v>58686.48</v>
      </c>
      <c r="AQ267" s="1">
        <v>0</v>
      </c>
      <c r="AR267" s="1">
        <v>68751.61</v>
      </c>
      <c r="AS267" s="1">
        <v>0</v>
      </c>
      <c r="AT267" s="1">
        <v>27288.6</v>
      </c>
      <c r="AU267" s="1">
        <v>0</v>
      </c>
      <c r="AV267" s="1">
        <v>38684.13</v>
      </c>
      <c r="AW267" s="7">
        <f t="shared" si="63"/>
        <v>0</v>
      </c>
      <c r="AX267" s="7">
        <f t="shared" si="64"/>
        <v>682960.79</v>
      </c>
      <c r="AY267" s="7">
        <f t="shared" si="65"/>
        <v>682960.79</v>
      </c>
      <c r="AZ267" s="7"/>
      <c r="BA267" s="7"/>
      <c r="BB267" s="7"/>
      <c r="BC267" s="102">
        <f t="shared" si="66"/>
        <v>-154899.78000000014</v>
      </c>
      <c r="BD267" s="3"/>
      <c r="BE267" s="3">
        <v>2408</v>
      </c>
      <c r="BF267" s="3">
        <v>-22371.76</v>
      </c>
      <c r="BG267" s="128">
        <f t="shared" si="61"/>
        <v>-130120.02000000015</v>
      </c>
      <c r="BH267" s="128">
        <v>0</v>
      </c>
      <c r="BI267" s="3">
        <v>-122631.79</v>
      </c>
      <c r="BJ267" s="3">
        <v>162260.46</v>
      </c>
      <c r="BK267" s="179">
        <v>39475.54</v>
      </c>
      <c r="BL267" s="3"/>
      <c r="BM267" s="3"/>
      <c r="BN267" s="3"/>
      <c r="BO267" s="3">
        <v>0</v>
      </c>
      <c r="BP267" s="3">
        <v>132763.21</v>
      </c>
    </row>
    <row r="268" spans="1:68" ht="15.75">
      <c r="A268" s="3">
        <v>257</v>
      </c>
      <c r="B268" s="25" t="s">
        <v>217</v>
      </c>
      <c r="C268" s="46">
        <v>2632.1</v>
      </c>
      <c r="D268" s="46">
        <v>0</v>
      </c>
      <c r="E268" s="3">
        <f t="shared" si="75"/>
        <v>2632.1</v>
      </c>
      <c r="F268" s="52">
        <v>3.32</v>
      </c>
      <c r="G268" s="52">
        <v>8.75</v>
      </c>
      <c r="H268" s="52">
        <f t="shared" si="72"/>
        <v>12.07</v>
      </c>
      <c r="I268" s="7">
        <f t="shared" si="76"/>
        <v>31769.447</v>
      </c>
      <c r="J268" s="6">
        <f t="shared" si="77"/>
        <v>190616.682</v>
      </c>
      <c r="K268" s="52">
        <v>12.51</v>
      </c>
      <c r="L268" s="7">
        <f t="shared" si="57"/>
        <v>32927.570999999996</v>
      </c>
      <c r="M268" s="6">
        <f t="shared" si="78"/>
        <v>197565.42599999998</v>
      </c>
      <c r="N268" s="40">
        <f t="shared" si="58"/>
        <v>388182.108</v>
      </c>
      <c r="O268" s="26">
        <v>-86090.46</v>
      </c>
      <c r="P268" s="5">
        <f t="shared" si="62"/>
        <v>302091.648</v>
      </c>
      <c r="Q268" s="43">
        <f t="shared" si="79"/>
        <v>-0.2217785369953218</v>
      </c>
      <c r="R268" s="55"/>
      <c r="S268" s="95">
        <f t="shared" si="60"/>
        <v>302091.648</v>
      </c>
      <c r="T268" s="7">
        <f t="shared" si="73"/>
        <v>0</v>
      </c>
      <c r="U268" s="1">
        <v>14342.24</v>
      </c>
      <c r="V268" s="1">
        <v>11015.46</v>
      </c>
      <c r="W268" s="61">
        <v>172106.93</v>
      </c>
      <c r="X268" s="2">
        <v>132185.58</v>
      </c>
      <c r="Y268" s="1">
        <v>9052.38</v>
      </c>
      <c r="Z268" s="1">
        <v>6768.83</v>
      </c>
      <c r="AA268" s="1">
        <v>10371.46</v>
      </c>
      <c r="AB268" s="1">
        <v>8477.33</v>
      </c>
      <c r="AC268" s="1">
        <v>27706.37</v>
      </c>
      <c r="AD268" s="1">
        <v>8728.28</v>
      </c>
      <c r="AE268" s="1">
        <v>10839.28</v>
      </c>
      <c r="AF268" s="1">
        <v>7323.5</v>
      </c>
      <c r="AG268" s="1">
        <v>10358.88</v>
      </c>
      <c r="AH268" s="1">
        <v>11898.58</v>
      </c>
      <c r="AI268" s="1">
        <v>48453.56</v>
      </c>
      <c r="AJ268" s="1">
        <v>9328.23</v>
      </c>
      <c r="AK268" s="1">
        <v>15618.09</v>
      </c>
      <c r="AL268" s="1">
        <v>16374.08</v>
      </c>
      <c r="AM268" s="3">
        <v>7159.31</v>
      </c>
      <c r="AN268" s="3">
        <v>16332.3</v>
      </c>
      <c r="AO268" s="1">
        <v>7159.31</v>
      </c>
      <c r="AP268" s="1">
        <v>28096.48</v>
      </c>
      <c r="AQ268" s="1">
        <v>165802.15</v>
      </c>
      <c r="AR268" s="1">
        <v>11751.03</v>
      </c>
      <c r="AS268" s="1">
        <v>9031.56</v>
      </c>
      <c r="AT268" s="1">
        <v>9048.94</v>
      </c>
      <c r="AU268" s="1">
        <v>8458.53</v>
      </c>
      <c r="AV268" s="1">
        <v>6527.54</v>
      </c>
      <c r="AW268" s="7">
        <f t="shared" si="63"/>
        <v>330010.88</v>
      </c>
      <c r="AX268" s="7">
        <f t="shared" si="64"/>
        <v>140655.12</v>
      </c>
      <c r="AY268" s="7">
        <f t="shared" si="65"/>
        <v>470666</v>
      </c>
      <c r="AZ268" s="7"/>
      <c r="BA268" s="7">
        <v>980</v>
      </c>
      <c r="BB268" s="7"/>
      <c r="BC268" s="102">
        <f t="shared" si="66"/>
        <v>-169554.352</v>
      </c>
      <c r="BD268" s="3"/>
      <c r="BE268" s="3">
        <v>2185</v>
      </c>
      <c r="BF268" s="3">
        <v>7851.15</v>
      </c>
      <c r="BG268" s="128">
        <f t="shared" si="61"/>
        <v>-175220.502</v>
      </c>
      <c r="BH268" s="128">
        <v>0</v>
      </c>
      <c r="BI268" s="3">
        <v>-86090.46</v>
      </c>
      <c r="BJ268" s="3">
        <v>236837.36</v>
      </c>
      <c r="BK268" s="179">
        <v>16134.39</v>
      </c>
      <c r="BL268" s="3"/>
      <c r="BM268" s="3"/>
      <c r="BN268" s="3"/>
      <c r="BO268" s="3">
        <v>0</v>
      </c>
      <c r="BP268" s="3">
        <v>254155.65</v>
      </c>
    </row>
    <row r="269" spans="1:68" ht="15.75">
      <c r="A269" s="3">
        <v>258</v>
      </c>
      <c r="B269" s="25" t="s">
        <v>218</v>
      </c>
      <c r="C269" s="46">
        <v>3007.8</v>
      </c>
      <c r="D269" s="46">
        <v>579.6</v>
      </c>
      <c r="E269" s="3">
        <f t="shared" si="75"/>
        <v>3587.4</v>
      </c>
      <c r="F269" s="52">
        <v>3.32</v>
      </c>
      <c r="G269" s="52">
        <v>8.3</v>
      </c>
      <c r="H269" s="52">
        <f t="shared" si="72"/>
        <v>11.620000000000001</v>
      </c>
      <c r="I269" s="7">
        <f t="shared" si="76"/>
        <v>41685.588</v>
      </c>
      <c r="J269" s="6">
        <f t="shared" si="77"/>
        <v>250113.52800000002</v>
      </c>
      <c r="K269" s="52">
        <v>11.99</v>
      </c>
      <c r="L269" s="7">
        <f aca="true" t="shared" si="80" ref="L269:L282">E269*K269</f>
        <v>43012.926</v>
      </c>
      <c r="M269" s="6">
        <f t="shared" si="78"/>
        <v>258077.55599999998</v>
      </c>
      <c r="N269" s="40">
        <f aca="true" t="shared" si="81" ref="N269:N282">J269+M269</f>
        <v>508191.08400000003</v>
      </c>
      <c r="O269" s="26"/>
      <c r="P269" s="5">
        <f t="shared" si="62"/>
        <v>508191.08400000003</v>
      </c>
      <c r="Q269" s="43">
        <f t="shared" si="79"/>
        <v>0</v>
      </c>
      <c r="R269" s="55"/>
      <c r="S269" s="95">
        <f t="shared" si="60"/>
        <v>508191.08400000003</v>
      </c>
      <c r="T269" s="7">
        <f t="shared" si="73"/>
        <v>0</v>
      </c>
      <c r="U269" s="1">
        <v>25794.42</v>
      </c>
      <c r="V269" s="1">
        <v>16891.62</v>
      </c>
      <c r="W269" s="61">
        <v>309533.06</v>
      </c>
      <c r="X269" s="2">
        <v>202699.44</v>
      </c>
      <c r="Y269" s="1">
        <v>20866.57</v>
      </c>
      <c r="Z269" s="119">
        <v>9399.16</v>
      </c>
      <c r="AA269" s="1">
        <v>10770.55</v>
      </c>
      <c r="AB269" s="1">
        <v>12399.66</v>
      </c>
      <c r="AC269" s="1">
        <v>54094.69</v>
      </c>
      <c r="AD269" s="1">
        <v>19510.02</v>
      </c>
      <c r="AE269" s="119">
        <v>9506.35</v>
      </c>
      <c r="AF269" s="1">
        <v>19352.68</v>
      </c>
      <c r="AG269" s="1">
        <v>10186.23</v>
      </c>
      <c r="AH269" s="1">
        <v>26175.57</v>
      </c>
      <c r="AI269" s="1">
        <v>15029.76</v>
      </c>
      <c r="AJ269" s="1">
        <v>11375.63</v>
      </c>
      <c r="AK269" s="1">
        <v>10234.94</v>
      </c>
      <c r="AL269" s="1">
        <v>9504.63</v>
      </c>
      <c r="AM269" s="3">
        <v>23615.97</v>
      </c>
      <c r="AN269" s="3">
        <v>23758.16</v>
      </c>
      <c r="AO269" s="1">
        <v>18037.7</v>
      </c>
      <c r="AP269" s="1">
        <v>8602.53</v>
      </c>
      <c r="AQ269" s="1">
        <v>18115.23</v>
      </c>
      <c r="AR269" s="1">
        <v>29354.09</v>
      </c>
      <c r="AS269" s="1">
        <v>11408.52</v>
      </c>
      <c r="AT269" s="1">
        <v>13069.7</v>
      </c>
      <c r="AU269" s="1">
        <v>11347.21</v>
      </c>
      <c r="AV269" s="1">
        <v>8105.58</v>
      </c>
      <c r="AW269" s="7">
        <f t="shared" si="63"/>
        <v>213213.72</v>
      </c>
      <c r="AX269" s="7">
        <f t="shared" si="64"/>
        <v>190607.41</v>
      </c>
      <c r="AY269" s="7">
        <f t="shared" si="65"/>
        <v>403821.13</v>
      </c>
      <c r="AZ269" s="7"/>
      <c r="BA269" s="7"/>
      <c r="BB269" s="7"/>
      <c r="BC269" s="102">
        <f t="shared" si="66"/>
        <v>104369.95400000003</v>
      </c>
      <c r="BD269" s="3">
        <v>2463.99</v>
      </c>
      <c r="BE269" s="3">
        <v>2408</v>
      </c>
      <c r="BF269" s="3">
        <v>44428.96</v>
      </c>
      <c r="BG269" s="128">
        <f aca="true" t="shared" si="82" ref="BG269:BG332">BC269+BD269+BE269-BF269</f>
        <v>64812.98400000003</v>
      </c>
      <c r="BH269" s="128">
        <v>0</v>
      </c>
      <c r="BI269" s="3">
        <v>143807.22</v>
      </c>
      <c r="BJ269" s="3">
        <v>107085.91</v>
      </c>
      <c r="BK269" s="179">
        <v>0</v>
      </c>
      <c r="BL269" s="3"/>
      <c r="BM269" s="3"/>
      <c r="BN269" s="3"/>
      <c r="BO269" s="180">
        <v>5008.15</v>
      </c>
      <c r="BP269" s="3">
        <v>103772.61</v>
      </c>
    </row>
    <row r="270" spans="1:68" ht="15.75">
      <c r="A270" s="3">
        <v>259</v>
      </c>
      <c r="B270" s="25" t="s">
        <v>219</v>
      </c>
      <c r="C270" s="46">
        <v>2660.2</v>
      </c>
      <c r="D270" s="46">
        <v>687.4</v>
      </c>
      <c r="E270" s="3">
        <f t="shared" si="75"/>
        <v>3347.6</v>
      </c>
      <c r="F270" s="52">
        <v>3.32</v>
      </c>
      <c r="G270" s="52">
        <v>8.3</v>
      </c>
      <c r="H270" s="52">
        <f t="shared" si="72"/>
        <v>11.620000000000001</v>
      </c>
      <c r="I270" s="7">
        <f t="shared" si="76"/>
        <v>38899.112</v>
      </c>
      <c r="J270" s="6">
        <f t="shared" si="77"/>
        <v>233394.67200000002</v>
      </c>
      <c r="K270" s="52">
        <v>11.99</v>
      </c>
      <c r="L270" s="7">
        <f t="shared" si="80"/>
        <v>40137.724</v>
      </c>
      <c r="M270" s="6">
        <f t="shared" si="78"/>
        <v>240826.344</v>
      </c>
      <c r="N270" s="40">
        <f t="shared" si="81"/>
        <v>474221.01600000006</v>
      </c>
      <c r="O270" s="26"/>
      <c r="P270" s="5">
        <f t="shared" si="62"/>
        <v>474221.01600000006</v>
      </c>
      <c r="Q270" s="43">
        <f t="shared" si="79"/>
        <v>0</v>
      </c>
      <c r="R270" s="55"/>
      <c r="S270" s="95">
        <f aca="true" t="shared" si="83" ref="S270:S333">P270</f>
        <v>474221.01600000006</v>
      </c>
      <c r="T270" s="7">
        <f t="shared" si="73"/>
        <v>0</v>
      </c>
      <c r="U270" s="1">
        <v>24070.19</v>
      </c>
      <c r="V270" s="1">
        <v>15762.5</v>
      </c>
      <c r="W270" s="61">
        <v>288842.3</v>
      </c>
      <c r="X270" s="2">
        <v>189149.98</v>
      </c>
      <c r="Y270" s="1">
        <v>13177.3</v>
      </c>
      <c r="Z270" s="119">
        <v>8612.21</v>
      </c>
      <c r="AA270" s="1">
        <v>9552.88</v>
      </c>
      <c r="AB270" s="1">
        <v>9758.77</v>
      </c>
      <c r="AC270" s="1">
        <v>34534.22</v>
      </c>
      <c r="AD270" s="1">
        <v>7241.09</v>
      </c>
      <c r="AE270" s="119">
        <v>10370.47</v>
      </c>
      <c r="AF270" s="1">
        <v>11160.59</v>
      </c>
      <c r="AG270" s="1">
        <v>22934.86</v>
      </c>
      <c r="AH270" s="1">
        <v>7241.09</v>
      </c>
      <c r="AI270" s="1">
        <v>69971.55</v>
      </c>
      <c r="AJ270" s="1">
        <v>16426.54</v>
      </c>
      <c r="AK270" s="1">
        <v>13541.2</v>
      </c>
      <c r="AL270" s="1">
        <v>8613.6</v>
      </c>
      <c r="AM270" s="3">
        <v>15134.11</v>
      </c>
      <c r="AN270" s="3">
        <v>17962.33</v>
      </c>
      <c r="AO270" s="1">
        <v>16551.95</v>
      </c>
      <c r="AP270" s="1">
        <v>34803</v>
      </c>
      <c r="AQ270" s="1">
        <v>10551.54</v>
      </c>
      <c r="AR270" s="1">
        <v>12920.75</v>
      </c>
      <c r="AS270" s="1">
        <v>9890.07</v>
      </c>
      <c r="AT270" s="1">
        <v>13765.89</v>
      </c>
      <c r="AU270" s="1">
        <v>10933.47</v>
      </c>
      <c r="AV270" s="1">
        <v>12865.52</v>
      </c>
      <c r="AW270" s="7">
        <f t="shared" si="63"/>
        <v>237143.62000000005</v>
      </c>
      <c r="AX270" s="7">
        <f t="shared" si="64"/>
        <v>161371.37999999998</v>
      </c>
      <c r="AY270" s="7">
        <f t="shared" si="65"/>
        <v>398515</v>
      </c>
      <c r="AZ270" s="7"/>
      <c r="BA270" s="7"/>
      <c r="BB270" s="7"/>
      <c r="BC270" s="102">
        <f t="shared" si="66"/>
        <v>75706.01600000006</v>
      </c>
      <c r="BD270" s="3"/>
      <c r="BE270" s="3">
        <v>2408</v>
      </c>
      <c r="BF270" s="3">
        <v>78990.46</v>
      </c>
      <c r="BG270" s="128">
        <f t="shared" si="82"/>
        <v>-876.4439999999449</v>
      </c>
      <c r="BH270" s="128">
        <v>0</v>
      </c>
      <c r="BI270" s="3">
        <v>123197.73</v>
      </c>
      <c r="BJ270" s="3">
        <v>173492.05</v>
      </c>
      <c r="BK270" s="179">
        <v>29379.95</v>
      </c>
      <c r="BL270" s="3"/>
      <c r="BM270" s="3"/>
      <c r="BN270" s="3"/>
      <c r="BO270" s="180">
        <v>4290.42</v>
      </c>
      <c r="BP270" s="3">
        <v>199734.6</v>
      </c>
    </row>
    <row r="271" spans="1:68" ht="15.75">
      <c r="A271" s="3">
        <v>260</v>
      </c>
      <c r="B271" s="25" t="s">
        <v>220</v>
      </c>
      <c r="C271" s="46">
        <v>2640.6</v>
      </c>
      <c r="D271" s="46">
        <v>0</v>
      </c>
      <c r="E271" s="3">
        <f t="shared" si="75"/>
        <v>2640.6</v>
      </c>
      <c r="F271" s="52">
        <v>3.32</v>
      </c>
      <c r="G271" s="52">
        <v>8.75</v>
      </c>
      <c r="H271" s="52">
        <f t="shared" si="72"/>
        <v>12.07</v>
      </c>
      <c r="I271" s="7">
        <f t="shared" si="76"/>
        <v>31872.042</v>
      </c>
      <c r="J271" s="6">
        <f t="shared" si="77"/>
        <v>191232.252</v>
      </c>
      <c r="K271" s="52">
        <v>12.51</v>
      </c>
      <c r="L271" s="7">
        <f t="shared" si="80"/>
        <v>33033.905999999995</v>
      </c>
      <c r="M271" s="6">
        <f t="shared" si="78"/>
        <v>198203.436</v>
      </c>
      <c r="N271" s="40">
        <f t="shared" si="81"/>
        <v>389435.68799999997</v>
      </c>
      <c r="O271" s="26">
        <v>-200498.04</v>
      </c>
      <c r="P271" s="5">
        <f aca="true" t="shared" si="84" ref="P271:P334">N271+O271</f>
        <v>188937.64799999996</v>
      </c>
      <c r="Q271" s="43">
        <f t="shared" si="79"/>
        <v>-0.5148424917851906</v>
      </c>
      <c r="R271" s="55"/>
      <c r="S271" s="95">
        <f t="shared" si="83"/>
        <v>188937.64799999996</v>
      </c>
      <c r="T271" s="7">
        <f t="shared" si="73"/>
        <v>0</v>
      </c>
      <c r="U271" s="1">
        <v>8920.13</v>
      </c>
      <c r="V271" s="1">
        <v>7008.67</v>
      </c>
      <c r="W271" s="61">
        <v>107041.54</v>
      </c>
      <c r="X271" s="2">
        <v>84104.07</v>
      </c>
      <c r="Y271" s="1">
        <v>11733.31</v>
      </c>
      <c r="Z271" s="1">
        <v>13978.94</v>
      </c>
      <c r="AA271" s="1">
        <v>10205.75</v>
      </c>
      <c r="AB271" s="1">
        <v>20723.58</v>
      </c>
      <c r="AC271" s="1">
        <v>45279.15</v>
      </c>
      <c r="AD271" s="1">
        <v>8456</v>
      </c>
      <c r="AE271" s="1">
        <v>6997.59</v>
      </c>
      <c r="AF271" s="1">
        <v>12585.86</v>
      </c>
      <c r="AG271" s="1">
        <v>8112.19</v>
      </c>
      <c r="AH271" s="1">
        <v>23331.55</v>
      </c>
      <c r="AI271" s="1">
        <v>58099.83</v>
      </c>
      <c r="AJ271" s="1">
        <v>11724.42</v>
      </c>
      <c r="AK271" s="1">
        <v>25174.11</v>
      </c>
      <c r="AL271" s="1">
        <v>74786.9</v>
      </c>
      <c r="AM271" s="3">
        <v>7182.43</v>
      </c>
      <c r="AN271" s="3">
        <v>6546.33</v>
      </c>
      <c r="AO271" s="1">
        <v>7182.43</v>
      </c>
      <c r="AP271" s="1">
        <v>8546.12</v>
      </c>
      <c r="AQ271" s="1">
        <v>9689.68</v>
      </c>
      <c r="AR271" s="1">
        <v>8750.02</v>
      </c>
      <c r="AS271" s="1">
        <v>11742.51</v>
      </c>
      <c r="AT271" s="1">
        <v>11909.27</v>
      </c>
      <c r="AU271" s="1">
        <v>31359.85</v>
      </c>
      <c r="AV271" s="1">
        <v>7367.86</v>
      </c>
      <c r="AW271" s="7">
        <f aca="true" t="shared" si="85" ref="AW271:AW334">Y271+AA271+AC271+AE271+AG271+AI271+AK271+AM271+AO271+AQ271+AS271+AU271</f>
        <v>232758.83</v>
      </c>
      <c r="AX271" s="7">
        <f aca="true" t="shared" si="86" ref="AX271:AX334">Z271+AB271+AD271+AF271+AH271+AJ271+AL271+AN271+AP271+AR271+AT271+AV271</f>
        <v>208706.84999999995</v>
      </c>
      <c r="AY271" s="7">
        <f aca="true" t="shared" si="87" ref="AY271:AY334">AW271+AX271</f>
        <v>441465.67999999993</v>
      </c>
      <c r="AZ271" s="7"/>
      <c r="BA271" s="7"/>
      <c r="BB271" s="7"/>
      <c r="BC271" s="102">
        <f aca="true" t="shared" si="88" ref="BC271:BC334">S271-AY271-AZ271-BA271-BB271</f>
        <v>-252528.03199999998</v>
      </c>
      <c r="BD271" s="3"/>
      <c r="BE271" s="3">
        <v>5160</v>
      </c>
      <c r="BF271" s="3">
        <v>26397.41</v>
      </c>
      <c r="BG271" s="128">
        <f t="shared" si="82"/>
        <v>-273765.442</v>
      </c>
      <c r="BH271" s="128">
        <v>0</v>
      </c>
      <c r="BI271" s="3">
        <v>-200498.04</v>
      </c>
      <c r="BJ271" s="3">
        <v>179839.16</v>
      </c>
      <c r="BK271" s="179">
        <v>72731.69</v>
      </c>
      <c r="BL271" s="3"/>
      <c r="BM271" s="3"/>
      <c r="BN271" s="3"/>
      <c r="BO271" s="3">
        <v>0</v>
      </c>
      <c r="BP271" s="3">
        <v>208146.47</v>
      </c>
    </row>
    <row r="272" spans="1:68" ht="15.75">
      <c r="A272" s="3">
        <v>261</v>
      </c>
      <c r="B272" s="25" t="s">
        <v>221</v>
      </c>
      <c r="C272" s="46">
        <v>2649.2</v>
      </c>
      <c r="D272" s="46">
        <v>801.1</v>
      </c>
      <c r="E272" s="3">
        <f t="shared" si="75"/>
        <v>3450.2999999999997</v>
      </c>
      <c r="F272" s="52">
        <v>3.32</v>
      </c>
      <c r="G272" s="52">
        <v>8.11</v>
      </c>
      <c r="H272" s="52">
        <f t="shared" si="72"/>
        <v>11.43</v>
      </c>
      <c r="I272" s="7">
        <f t="shared" si="76"/>
        <v>39436.929</v>
      </c>
      <c r="J272" s="6">
        <f t="shared" si="77"/>
        <v>236621.57399999996</v>
      </c>
      <c r="K272" s="52">
        <v>11.45</v>
      </c>
      <c r="L272" s="7">
        <f t="shared" si="80"/>
        <v>39505.935</v>
      </c>
      <c r="M272" s="6">
        <f t="shared" si="78"/>
        <v>237035.61</v>
      </c>
      <c r="N272" s="40">
        <f t="shared" si="81"/>
        <v>473657.18399999995</v>
      </c>
      <c r="O272" s="26"/>
      <c r="P272" s="5">
        <f t="shared" si="84"/>
        <v>473657.18399999995</v>
      </c>
      <c r="Q272" s="43">
        <f t="shared" si="79"/>
        <v>0</v>
      </c>
      <c r="R272" s="55"/>
      <c r="S272" s="95">
        <f t="shared" si="83"/>
        <v>473657.18399999995</v>
      </c>
      <c r="T272" s="7">
        <f t="shared" si="73"/>
        <v>0</v>
      </c>
      <c r="U272" s="1">
        <v>24126.1</v>
      </c>
      <c r="V272" s="1">
        <v>16257.31</v>
      </c>
      <c r="W272" s="61">
        <v>289513.22</v>
      </c>
      <c r="X272" s="2">
        <v>195087.77</v>
      </c>
      <c r="Y272" s="1">
        <v>59973.71</v>
      </c>
      <c r="Z272" s="119">
        <v>47218.46</v>
      </c>
      <c r="AA272" s="1">
        <v>9825.04</v>
      </c>
      <c r="AB272" s="1">
        <v>7457.78</v>
      </c>
      <c r="AC272" s="1">
        <v>9143.3</v>
      </c>
      <c r="AD272" s="1">
        <v>8066.79</v>
      </c>
      <c r="AE272" s="119">
        <v>9868.18</v>
      </c>
      <c r="AF272" s="1">
        <v>7457.78</v>
      </c>
      <c r="AG272" s="1">
        <v>12899.16</v>
      </c>
      <c r="AH272" s="1">
        <v>7457.78</v>
      </c>
      <c r="AI272" s="1">
        <v>12335.07</v>
      </c>
      <c r="AJ272" s="1">
        <v>20171.32</v>
      </c>
      <c r="AK272" s="1">
        <v>9898.18</v>
      </c>
      <c r="AL272" s="1">
        <v>21263.07</v>
      </c>
      <c r="AM272" s="3">
        <v>35517.72</v>
      </c>
      <c r="AN272" s="3">
        <v>19081.64</v>
      </c>
      <c r="AO272" s="1">
        <v>11082.04</v>
      </c>
      <c r="AP272" s="1">
        <v>7802.81</v>
      </c>
      <c r="AQ272" s="1">
        <v>15438.21</v>
      </c>
      <c r="AR272" s="1">
        <v>9671.66</v>
      </c>
      <c r="AS272" s="1">
        <v>10210.35</v>
      </c>
      <c r="AT272" s="1">
        <v>7802.81</v>
      </c>
      <c r="AU272" s="1">
        <v>10337.82</v>
      </c>
      <c r="AV272" s="1">
        <v>7802.81</v>
      </c>
      <c r="AW272" s="7">
        <f t="shared" si="85"/>
        <v>206528.78000000003</v>
      </c>
      <c r="AX272" s="7">
        <f t="shared" si="86"/>
        <v>171254.71</v>
      </c>
      <c r="AY272" s="7">
        <f t="shared" si="87"/>
        <v>377783.49</v>
      </c>
      <c r="AZ272" s="7"/>
      <c r="BA272" s="7"/>
      <c r="BB272" s="7"/>
      <c r="BC272" s="102">
        <f t="shared" si="88"/>
        <v>95873.69399999996</v>
      </c>
      <c r="BD272" s="3">
        <v>3460.59</v>
      </c>
      <c r="BE272" s="3">
        <v>5867</v>
      </c>
      <c r="BF272" s="3">
        <v>109488.16</v>
      </c>
      <c r="BG272" s="128">
        <f t="shared" si="82"/>
        <v>-4286.8760000000475</v>
      </c>
      <c r="BH272" s="128">
        <v>0</v>
      </c>
      <c r="BI272" s="3">
        <v>291405.88</v>
      </c>
      <c r="BJ272" s="3">
        <v>123995</v>
      </c>
      <c r="BK272" s="179">
        <v>0</v>
      </c>
      <c r="BL272" s="3">
        <v>12720</v>
      </c>
      <c r="BM272" s="3">
        <f>43518+1628.98</f>
        <v>45146.98</v>
      </c>
      <c r="BN272" s="3"/>
      <c r="BO272" s="180">
        <v>10148.34</v>
      </c>
      <c r="BP272" s="3">
        <v>134121.69</v>
      </c>
    </row>
    <row r="273" spans="1:68" ht="15.75">
      <c r="A273" s="3">
        <v>262</v>
      </c>
      <c r="B273" s="25" t="s">
        <v>222</v>
      </c>
      <c r="C273" s="46">
        <v>3054.3</v>
      </c>
      <c r="D273" s="46">
        <v>391.7</v>
      </c>
      <c r="E273" s="3">
        <f t="shared" si="75"/>
        <v>3446</v>
      </c>
      <c r="F273" s="52">
        <v>3.32</v>
      </c>
      <c r="G273" s="52">
        <v>8.3</v>
      </c>
      <c r="H273" s="52">
        <f t="shared" si="72"/>
        <v>11.620000000000001</v>
      </c>
      <c r="I273" s="7">
        <f t="shared" si="76"/>
        <v>40042.520000000004</v>
      </c>
      <c r="J273" s="6">
        <f t="shared" si="77"/>
        <v>240255.12000000002</v>
      </c>
      <c r="K273" s="52">
        <v>11.99</v>
      </c>
      <c r="L273" s="7">
        <f t="shared" si="80"/>
        <v>41317.54</v>
      </c>
      <c r="M273" s="6">
        <f t="shared" si="78"/>
        <v>247905.24</v>
      </c>
      <c r="N273" s="40">
        <f t="shared" si="81"/>
        <v>488160.36</v>
      </c>
      <c r="O273" s="26"/>
      <c r="P273" s="5">
        <f t="shared" si="84"/>
        <v>488160.36</v>
      </c>
      <c r="Q273" s="43">
        <f t="shared" si="79"/>
        <v>0</v>
      </c>
      <c r="R273" s="55"/>
      <c r="S273" s="95">
        <f t="shared" si="83"/>
        <v>488160.36</v>
      </c>
      <c r="T273" s="7">
        <f t="shared" si="73"/>
        <v>0</v>
      </c>
      <c r="U273" s="1">
        <v>24777.72</v>
      </c>
      <c r="V273" s="1">
        <v>16225.82</v>
      </c>
      <c r="W273" s="61">
        <v>297332.59</v>
      </c>
      <c r="X273" s="2">
        <v>194709.89</v>
      </c>
      <c r="Y273" s="1">
        <v>9591.96</v>
      </c>
      <c r="Z273" s="119">
        <v>18890.37</v>
      </c>
      <c r="AA273" s="1">
        <v>15607.52</v>
      </c>
      <c r="AB273" s="1">
        <v>10578.47</v>
      </c>
      <c r="AC273" s="1">
        <v>20324.36</v>
      </c>
      <c r="AD273" s="1">
        <v>7453.14</v>
      </c>
      <c r="AE273" s="119">
        <v>10239.26</v>
      </c>
      <c r="AF273" s="1">
        <v>7453.14</v>
      </c>
      <c r="AG273" s="1">
        <v>10031.58</v>
      </c>
      <c r="AH273" s="1">
        <v>8641.35</v>
      </c>
      <c r="AI273" s="1">
        <v>9137.47</v>
      </c>
      <c r="AJ273" s="1">
        <v>7583.74</v>
      </c>
      <c r="AK273" s="1">
        <v>11564.75</v>
      </c>
      <c r="AL273" s="1">
        <v>8866.86</v>
      </c>
      <c r="AM273" s="3">
        <v>15208.01</v>
      </c>
      <c r="AN273" s="3">
        <v>20023.15</v>
      </c>
      <c r="AO273" s="1">
        <v>12321.88</v>
      </c>
      <c r="AP273" s="1">
        <v>17464.86</v>
      </c>
      <c r="AQ273" s="1">
        <v>21196.17</v>
      </c>
      <c r="AR273" s="1">
        <v>11403.61</v>
      </c>
      <c r="AS273" s="1">
        <v>11029.89</v>
      </c>
      <c r="AT273" s="1">
        <v>16051.35</v>
      </c>
      <c r="AU273" s="1">
        <v>16921.42</v>
      </c>
      <c r="AV273" s="1">
        <v>19586.94</v>
      </c>
      <c r="AW273" s="7">
        <f t="shared" si="85"/>
        <v>163174.26999999996</v>
      </c>
      <c r="AX273" s="7">
        <f t="shared" si="86"/>
        <v>153996.98</v>
      </c>
      <c r="AY273" s="7">
        <f t="shared" si="87"/>
        <v>317171.25</v>
      </c>
      <c r="AZ273" s="7"/>
      <c r="BA273" s="7"/>
      <c r="BB273" s="7"/>
      <c r="BC273" s="102">
        <f t="shared" si="88"/>
        <v>170989.11</v>
      </c>
      <c r="BD273" s="3">
        <v>2176.04</v>
      </c>
      <c r="BE273" s="3">
        <v>2408</v>
      </c>
      <c r="BF273" s="3">
        <v>13724.19</v>
      </c>
      <c r="BG273" s="128">
        <f t="shared" si="82"/>
        <v>161848.96</v>
      </c>
      <c r="BH273" s="128">
        <v>0</v>
      </c>
      <c r="BI273" s="3">
        <v>289542.57</v>
      </c>
      <c r="BJ273" s="3">
        <v>112644.25</v>
      </c>
      <c r="BK273" s="179">
        <v>0</v>
      </c>
      <c r="BL273" s="3"/>
      <c r="BM273" s="3"/>
      <c r="BN273" s="3"/>
      <c r="BO273" s="180">
        <v>10083.45</v>
      </c>
      <c r="BP273" s="3">
        <v>112949.51</v>
      </c>
    </row>
    <row r="274" spans="1:68" ht="15.75">
      <c r="A274" s="3">
        <v>263</v>
      </c>
      <c r="B274" s="25" t="s">
        <v>223</v>
      </c>
      <c r="C274" s="46">
        <v>2497.4</v>
      </c>
      <c r="D274" s="46">
        <v>0</v>
      </c>
      <c r="E274" s="3">
        <f t="shared" si="75"/>
        <v>2497.4</v>
      </c>
      <c r="F274" s="52">
        <v>3.32</v>
      </c>
      <c r="G274" s="52">
        <v>8.3</v>
      </c>
      <c r="H274" s="52">
        <f t="shared" si="72"/>
        <v>11.620000000000001</v>
      </c>
      <c r="I274" s="7">
        <f t="shared" si="76"/>
        <v>29019.788000000004</v>
      </c>
      <c r="J274" s="6">
        <f t="shared" si="77"/>
        <v>174118.72800000003</v>
      </c>
      <c r="K274" s="52">
        <v>11.99</v>
      </c>
      <c r="L274" s="7">
        <f t="shared" si="80"/>
        <v>29943.826</v>
      </c>
      <c r="M274" s="6">
        <f t="shared" si="78"/>
        <v>179662.956</v>
      </c>
      <c r="N274" s="40">
        <f t="shared" si="81"/>
        <v>353781.684</v>
      </c>
      <c r="O274" s="26"/>
      <c r="P274" s="5">
        <f t="shared" si="84"/>
        <v>353781.684</v>
      </c>
      <c r="Q274" s="43">
        <f t="shared" si="79"/>
        <v>0</v>
      </c>
      <c r="R274" s="55"/>
      <c r="S274" s="95">
        <f t="shared" si="83"/>
        <v>353781.684</v>
      </c>
      <c r="T274" s="7">
        <f t="shared" si="73"/>
        <v>0</v>
      </c>
      <c r="U274" s="1">
        <v>17957.01</v>
      </c>
      <c r="V274" s="1">
        <v>11759.25</v>
      </c>
      <c r="W274" s="61">
        <v>215484.16</v>
      </c>
      <c r="X274" s="2">
        <v>141111</v>
      </c>
      <c r="Y274" s="1">
        <v>10497.58</v>
      </c>
      <c r="Z274" s="119">
        <v>7209.2</v>
      </c>
      <c r="AA274" s="1">
        <v>7299.85</v>
      </c>
      <c r="AB274" s="1">
        <v>7732.13</v>
      </c>
      <c r="AC274" s="1">
        <v>6884.05</v>
      </c>
      <c r="AD274" s="1">
        <v>5447.16</v>
      </c>
      <c r="AE274" s="119">
        <v>10897.72</v>
      </c>
      <c r="AF274" s="1">
        <v>23178.87</v>
      </c>
      <c r="AG274" s="1">
        <v>9223.75</v>
      </c>
      <c r="AH274" s="1">
        <v>17410.21</v>
      </c>
      <c r="AI274" s="1">
        <v>13860.01</v>
      </c>
      <c r="AJ274" s="1">
        <v>8140.39</v>
      </c>
      <c r="AK274" s="1">
        <v>11634.52</v>
      </c>
      <c r="AL274" s="1">
        <v>6471.1</v>
      </c>
      <c r="AM274" s="3">
        <v>7713.8</v>
      </c>
      <c r="AN274" s="3">
        <v>15819.81</v>
      </c>
      <c r="AO274" s="1">
        <v>11620.84</v>
      </c>
      <c r="AP274" s="1">
        <v>8363.28</v>
      </c>
      <c r="AQ274" s="1">
        <v>7454.4</v>
      </c>
      <c r="AR274" s="1">
        <v>6232.56</v>
      </c>
      <c r="AS274" s="1">
        <v>11525.4</v>
      </c>
      <c r="AT274" s="1">
        <v>7030.09</v>
      </c>
      <c r="AU274" s="1">
        <v>10270.04</v>
      </c>
      <c r="AV274" s="1">
        <v>6266.57</v>
      </c>
      <c r="AW274" s="7">
        <f t="shared" si="85"/>
        <v>118881.95999999999</v>
      </c>
      <c r="AX274" s="7">
        <f t="shared" si="86"/>
        <v>119301.37</v>
      </c>
      <c r="AY274" s="7">
        <f t="shared" si="87"/>
        <v>238183.33</v>
      </c>
      <c r="AZ274" s="7"/>
      <c r="BA274" s="7"/>
      <c r="BB274" s="7"/>
      <c r="BC274" s="102">
        <f t="shared" si="88"/>
        <v>115598.35400000002</v>
      </c>
      <c r="BD274" s="3"/>
      <c r="BE274" s="3">
        <v>4128</v>
      </c>
      <c r="BF274" s="3">
        <v>39448.78</v>
      </c>
      <c r="BG274" s="128">
        <f t="shared" si="82"/>
        <v>80277.57400000002</v>
      </c>
      <c r="BH274" s="128">
        <v>0</v>
      </c>
      <c r="BI274" s="3">
        <v>91923.18</v>
      </c>
      <c r="BJ274" s="3">
        <v>212464.36</v>
      </c>
      <c r="BK274" s="179">
        <v>30825.25</v>
      </c>
      <c r="BL274" s="3">
        <f>6702+3644+5731</f>
        <v>16077</v>
      </c>
      <c r="BM274" s="3">
        <v>450</v>
      </c>
      <c r="BN274" s="3"/>
      <c r="BO274" s="180">
        <v>3185.6</v>
      </c>
      <c r="BP274" s="3">
        <v>224712.6</v>
      </c>
    </row>
    <row r="275" spans="1:68" ht="15.75">
      <c r="A275" s="3">
        <v>264</v>
      </c>
      <c r="B275" s="25" t="s">
        <v>224</v>
      </c>
      <c r="C275" s="46">
        <v>1742.5</v>
      </c>
      <c r="D275" s="46">
        <v>52.5</v>
      </c>
      <c r="E275" s="3">
        <f t="shared" si="75"/>
        <v>1795</v>
      </c>
      <c r="F275" s="52">
        <v>3.32</v>
      </c>
      <c r="G275" s="52">
        <v>8.3</v>
      </c>
      <c r="H275" s="52">
        <f t="shared" si="72"/>
        <v>11.620000000000001</v>
      </c>
      <c r="I275" s="7">
        <f t="shared" si="76"/>
        <v>20857.9</v>
      </c>
      <c r="J275" s="6">
        <f t="shared" si="77"/>
        <v>125147.40000000001</v>
      </c>
      <c r="K275" s="52">
        <v>11.99</v>
      </c>
      <c r="L275" s="7">
        <f t="shared" si="80"/>
        <v>21522.05</v>
      </c>
      <c r="M275" s="6">
        <f t="shared" si="78"/>
        <v>129132.29999999999</v>
      </c>
      <c r="N275" s="40">
        <f t="shared" si="81"/>
        <v>254279.7</v>
      </c>
      <c r="O275" s="26">
        <v>0</v>
      </c>
      <c r="P275" s="5">
        <f t="shared" si="84"/>
        <v>254279.7</v>
      </c>
      <c r="Q275" s="43">
        <f t="shared" si="79"/>
        <v>0</v>
      </c>
      <c r="R275" s="55"/>
      <c r="S275" s="95">
        <f t="shared" si="83"/>
        <v>254279.7</v>
      </c>
      <c r="T275" s="7">
        <f t="shared" si="73"/>
        <v>0</v>
      </c>
      <c r="U275" s="1">
        <v>12906.56</v>
      </c>
      <c r="V275" s="1">
        <v>8451.93</v>
      </c>
      <c r="W275" s="61">
        <v>154878.7</v>
      </c>
      <c r="X275" s="2">
        <v>101423.18</v>
      </c>
      <c r="Y275" s="1">
        <v>4756.75</v>
      </c>
      <c r="Z275" s="1">
        <v>3965.1</v>
      </c>
      <c r="AA275" s="1">
        <v>5438.49</v>
      </c>
      <c r="AB275" s="1">
        <v>5409.52</v>
      </c>
      <c r="AC275" s="1">
        <v>27393.78</v>
      </c>
      <c r="AD275" s="1">
        <v>3965.1</v>
      </c>
      <c r="AE275" s="1">
        <v>6148.97</v>
      </c>
      <c r="AF275" s="1">
        <v>4618.08</v>
      </c>
      <c r="AG275" s="1">
        <v>7133.1</v>
      </c>
      <c r="AH275" s="1">
        <v>4618.08</v>
      </c>
      <c r="AI275" s="1">
        <v>7948.52</v>
      </c>
      <c r="AJ275" s="1">
        <v>4095.7</v>
      </c>
      <c r="AK275" s="1">
        <v>16845.32</v>
      </c>
      <c r="AL275" s="1">
        <v>8637.03</v>
      </c>
      <c r="AM275" s="3">
        <v>5301.38</v>
      </c>
      <c r="AN275" s="3">
        <v>4144.6</v>
      </c>
      <c r="AO275" s="1">
        <v>9937</v>
      </c>
      <c r="AP275" s="1">
        <v>4144.6</v>
      </c>
      <c r="AQ275" s="1">
        <v>6931.08</v>
      </c>
      <c r="AR275" s="1">
        <v>4680.26</v>
      </c>
      <c r="AS275" s="1">
        <v>6533.46</v>
      </c>
      <c r="AT275" s="1">
        <v>7192.61</v>
      </c>
      <c r="AU275" s="1">
        <v>6922.84</v>
      </c>
      <c r="AV275" s="1">
        <v>4144.6</v>
      </c>
      <c r="AW275" s="7">
        <f t="shared" si="85"/>
        <v>111290.69</v>
      </c>
      <c r="AX275" s="7">
        <f t="shared" si="86"/>
        <v>59615.280000000006</v>
      </c>
      <c r="AY275" s="7">
        <f t="shared" si="87"/>
        <v>170905.97</v>
      </c>
      <c r="AZ275" s="7"/>
      <c r="BA275" s="7"/>
      <c r="BB275" s="7"/>
      <c r="BC275" s="102">
        <f t="shared" si="88"/>
        <v>83373.73000000001</v>
      </c>
      <c r="BD275" s="3">
        <v>2138.81</v>
      </c>
      <c r="BE275" s="3">
        <v>2408</v>
      </c>
      <c r="BF275" s="3">
        <v>11027.73</v>
      </c>
      <c r="BG275" s="128">
        <f t="shared" si="82"/>
        <v>76892.81000000001</v>
      </c>
      <c r="BH275" s="128">
        <v>0</v>
      </c>
      <c r="BI275" s="3">
        <v>20832.64</v>
      </c>
      <c r="BJ275" s="3">
        <v>224377</v>
      </c>
      <c r="BK275" s="179">
        <v>0</v>
      </c>
      <c r="BL275" s="3"/>
      <c r="BM275" s="3">
        <v>980</v>
      </c>
      <c r="BN275" s="3"/>
      <c r="BO275" s="3">
        <v>725.51</v>
      </c>
      <c r="BP275" s="3">
        <v>225074.45</v>
      </c>
    </row>
    <row r="276" spans="1:68" ht="15.75">
      <c r="A276" s="3">
        <v>265</v>
      </c>
      <c r="B276" s="25" t="s">
        <v>225</v>
      </c>
      <c r="C276" s="46">
        <v>2238.7</v>
      </c>
      <c r="D276" s="46">
        <v>0</v>
      </c>
      <c r="E276" s="3">
        <f t="shared" si="75"/>
        <v>2238.7</v>
      </c>
      <c r="F276" s="52">
        <v>3.32</v>
      </c>
      <c r="G276" s="52">
        <v>8.75</v>
      </c>
      <c r="H276" s="52">
        <f t="shared" si="72"/>
        <v>12.07</v>
      </c>
      <c r="I276" s="7">
        <f t="shared" si="76"/>
        <v>27021.108999999997</v>
      </c>
      <c r="J276" s="6">
        <f t="shared" si="77"/>
        <v>162126.65399999998</v>
      </c>
      <c r="K276" s="52">
        <v>12.51</v>
      </c>
      <c r="L276" s="7">
        <f t="shared" si="80"/>
        <v>28006.137</v>
      </c>
      <c r="M276" s="6">
        <f t="shared" si="78"/>
        <v>168036.822</v>
      </c>
      <c r="N276" s="40">
        <f t="shared" si="81"/>
        <v>330163.47599999997</v>
      </c>
      <c r="O276" s="26">
        <v>-148632.4</v>
      </c>
      <c r="P276" s="5">
        <f t="shared" si="84"/>
        <v>181531.07599999997</v>
      </c>
      <c r="Q276" s="43">
        <f t="shared" si="79"/>
        <v>-0.4501782020249872</v>
      </c>
      <c r="R276" s="55"/>
      <c r="S276" s="95">
        <f t="shared" si="83"/>
        <v>181531.07599999997</v>
      </c>
      <c r="T276" s="7">
        <f t="shared" si="73"/>
        <v>0</v>
      </c>
      <c r="U276" s="1">
        <v>8558.81</v>
      </c>
      <c r="V276" s="1">
        <v>6724.78</v>
      </c>
      <c r="W276" s="61">
        <v>102705.67</v>
      </c>
      <c r="X276" s="2">
        <v>80697.31</v>
      </c>
      <c r="Y276" s="1">
        <v>7471.49</v>
      </c>
      <c r="Z276" s="1">
        <v>8805</v>
      </c>
      <c r="AA276" s="1">
        <v>8601.54</v>
      </c>
      <c r="AB276" s="1">
        <v>7981.03</v>
      </c>
      <c r="AC276" s="1">
        <v>51362.91</v>
      </c>
      <c r="AD276" s="1">
        <v>7197.37</v>
      </c>
      <c r="AE276" s="1">
        <v>12039.62</v>
      </c>
      <c r="AF276" s="1">
        <v>7223.79</v>
      </c>
      <c r="AG276" s="1">
        <v>10372.38</v>
      </c>
      <c r="AH276" s="1">
        <v>11702.41</v>
      </c>
      <c r="AI276" s="1">
        <v>11705.72</v>
      </c>
      <c r="AJ276" s="1">
        <v>24565.72</v>
      </c>
      <c r="AK276" s="1">
        <v>7669.22</v>
      </c>
      <c r="AL276" s="1">
        <v>5125.18</v>
      </c>
      <c r="AM276" s="3">
        <v>6089.26</v>
      </c>
      <c r="AN276" s="3">
        <v>30443.27</v>
      </c>
      <c r="AO276" s="1">
        <v>12121.56</v>
      </c>
      <c r="AP276" s="1">
        <v>11606.91</v>
      </c>
      <c r="AQ276" s="1">
        <v>15130.6</v>
      </c>
      <c r="AR276" s="1">
        <v>6977.04</v>
      </c>
      <c r="AS276" s="1">
        <v>48530.56</v>
      </c>
      <c r="AT276" s="1">
        <v>8195.18</v>
      </c>
      <c r="AU276" s="1">
        <v>49014.4</v>
      </c>
      <c r="AV276" s="1">
        <v>9327.51</v>
      </c>
      <c r="AW276" s="7">
        <f t="shared" si="85"/>
        <v>240109.25999999998</v>
      </c>
      <c r="AX276" s="7">
        <f t="shared" si="86"/>
        <v>139150.41</v>
      </c>
      <c r="AY276" s="7">
        <f t="shared" si="87"/>
        <v>379259.67</v>
      </c>
      <c r="AZ276" s="7"/>
      <c r="BA276" s="7"/>
      <c r="BB276" s="7"/>
      <c r="BC276" s="102">
        <f t="shared" si="88"/>
        <v>-197728.594</v>
      </c>
      <c r="BD276" s="3"/>
      <c r="BE276" s="3">
        <v>2408</v>
      </c>
      <c r="BF276" s="3">
        <v>1453.62</v>
      </c>
      <c r="BG276" s="128">
        <f t="shared" si="82"/>
        <v>-196774.214</v>
      </c>
      <c r="BH276" s="128">
        <v>0</v>
      </c>
      <c r="BI276" s="3">
        <v>-148632.4</v>
      </c>
      <c r="BJ276" s="3">
        <v>90949</v>
      </c>
      <c r="BK276" s="179">
        <v>27460.57</v>
      </c>
      <c r="BL276" s="3"/>
      <c r="BM276" s="3"/>
      <c r="BN276" s="3"/>
      <c r="BO276" s="3">
        <v>0</v>
      </c>
      <c r="BP276" s="3">
        <v>63450.34</v>
      </c>
    </row>
    <row r="277" spans="1:68" ht="15.75">
      <c r="A277" s="3">
        <v>266</v>
      </c>
      <c r="B277" s="25" t="s">
        <v>226</v>
      </c>
      <c r="C277" s="46">
        <v>3482</v>
      </c>
      <c r="D277" s="46">
        <v>0</v>
      </c>
      <c r="E277" s="3">
        <f t="shared" si="75"/>
        <v>3482</v>
      </c>
      <c r="F277" s="52">
        <v>3.32</v>
      </c>
      <c r="G277" s="52">
        <v>8.52</v>
      </c>
      <c r="H277" s="52">
        <f t="shared" si="72"/>
        <v>11.84</v>
      </c>
      <c r="I277" s="7">
        <f t="shared" si="76"/>
        <v>41226.88</v>
      </c>
      <c r="J277" s="6">
        <f t="shared" si="77"/>
        <v>247361.27999999997</v>
      </c>
      <c r="K277" s="52">
        <v>12.33</v>
      </c>
      <c r="L277" s="7">
        <f t="shared" si="80"/>
        <v>42933.06</v>
      </c>
      <c r="M277" s="6">
        <f t="shared" si="78"/>
        <v>257598.36</v>
      </c>
      <c r="N277" s="40">
        <f t="shared" si="81"/>
        <v>504959.63999999996</v>
      </c>
      <c r="O277" s="26"/>
      <c r="P277" s="5">
        <f t="shared" si="84"/>
        <v>504959.63999999996</v>
      </c>
      <c r="Q277" s="43">
        <f t="shared" si="79"/>
        <v>0</v>
      </c>
      <c r="R277" s="55"/>
      <c r="S277" s="95">
        <f t="shared" si="83"/>
        <v>504959.63999999996</v>
      </c>
      <c r="T277" s="7">
        <f t="shared" si="73"/>
        <v>0</v>
      </c>
      <c r="U277" s="1">
        <v>25803.23</v>
      </c>
      <c r="V277" s="1">
        <v>16413.1</v>
      </c>
      <c r="W277" s="61">
        <v>309638.76</v>
      </c>
      <c r="X277" s="2">
        <v>196957.14</v>
      </c>
      <c r="Y277" s="1">
        <v>48935.93</v>
      </c>
      <c r="Z277" s="119">
        <v>11139.05</v>
      </c>
      <c r="AA277" s="1">
        <v>10481.68</v>
      </c>
      <c r="AB277" s="1">
        <v>26715.93</v>
      </c>
      <c r="AC277" s="1">
        <v>30330.78</v>
      </c>
      <c r="AD277" s="1">
        <v>10124.59</v>
      </c>
      <c r="AE277" s="119">
        <v>9234.72</v>
      </c>
      <c r="AF277" s="1">
        <v>7971.08</v>
      </c>
      <c r="AG277" s="1">
        <v>38973.43</v>
      </c>
      <c r="AH277" s="1">
        <v>7530.58</v>
      </c>
      <c r="AI277" s="1">
        <v>69087.32</v>
      </c>
      <c r="AJ277" s="1">
        <v>7661.18</v>
      </c>
      <c r="AK277" s="1">
        <v>40120.88</v>
      </c>
      <c r="AL277" s="1">
        <v>32542.75</v>
      </c>
      <c r="AM277" s="3">
        <v>16540.81</v>
      </c>
      <c r="AN277" s="3">
        <v>8573.85</v>
      </c>
      <c r="AO277" s="1">
        <v>11916.65</v>
      </c>
      <c r="AP277" s="1">
        <v>7879.06</v>
      </c>
      <c r="AQ277" s="1">
        <v>40014.74</v>
      </c>
      <c r="AR277" s="1">
        <v>13660.2</v>
      </c>
      <c r="AS277" s="1">
        <v>18734.72</v>
      </c>
      <c r="AT277" s="1">
        <v>7879.06</v>
      </c>
      <c r="AU277" s="1">
        <v>21660.21</v>
      </c>
      <c r="AV277" s="1">
        <v>7879.06</v>
      </c>
      <c r="AW277" s="7">
        <f t="shared" si="85"/>
        <v>356031.87000000005</v>
      </c>
      <c r="AX277" s="7">
        <f t="shared" si="86"/>
        <v>149556.39</v>
      </c>
      <c r="AY277" s="7">
        <f t="shared" si="87"/>
        <v>505588.26000000007</v>
      </c>
      <c r="AZ277" s="7">
        <v>2167.5</v>
      </c>
      <c r="BA277" s="7"/>
      <c r="BB277" s="7"/>
      <c r="BC277" s="102">
        <f t="shared" si="88"/>
        <v>-2796.1200000001118</v>
      </c>
      <c r="BD277" s="3">
        <v>3088.46</v>
      </c>
      <c r="BE277" s="3">
        <v>2408</v>
      </c>
      <c r="BF277" s="3">
        <v>66188.32</v>
      </c>
      <c r="BG277" s="128">
        <f t="shared" si="82"/>
        <v>-63487.98000000012</v>
      </c>
      <c r="BH277" s="128">
        <v>0</v>
      </c>
      <c r="BI277" s="3">
        <v>160366.78</v>
      </c>
      <c r="BJ277" s="3">
        <v>264807.65</v>
      </c>
      <c r="BK277" s="179">
        <v>0</v>
      </c>
      <c r="BL277" s="3"/>
      <c r="BM277" s="3"/>
      <c r="BN277" s="3">
        <v>154781.93</v>
      </c>
      <c r="BO277" s="180">
        <v>5584.85</v>
      </c>
      <c r="BP277" s="3">
        <v>234294.52</v>
      </c>
    </row>
    <row r="278" spans="1:68" ht="15.75">
      <c r="A278" s="3">
        <v>267</v>
      </c>
      <c r="B278" s="25" t="s">
        <v>227</v>
      </c>
      <c r="C278" s="46">
        <v>3046.5</v>
      </c>
      <c r="D278" s="46">
        <v>206.3</v>
      </c>
      <c r="E278" s="3">
        <f t="shared" si="75"/>
        <v>3252.8</v>
      </c>
      <c r="F278" s="52">
        <v>3.32</v>
      </c>
      <c r="G278" s="52">
        <v>8.52</v>
      </c>
      <c r="H278" s="52">
        <f t="shared" si="72"/>
        <v>11.84</v>
      </c>
      <c r="I278" s="7">
        <f t="shared" si="76"/>
        <v>38513.152</v>
      </c>
      <c r="J278" s="6">
        <f t="shared" si="77"/>
        <v>231078.912</v>
      </c>
      <c r="K278" s="52">
        <v>12.33</v>
      </c>
      <c r="L278" s="7">
        <f t="shared" si="80"/>
        <v>40107.024000000005</v>
      </c>
      <c r="M278" s="6">
        <f t="shared" si="78"/>
        <v>240642.14400000003</v>
      </c>
      <c r="N278" s="40">
        <f t="shared" si="81"/>
        <v>471721.05600000004</v>
      </c>
      <c r="O278" s="26"/>
      <c r="P278" s="5">
        <f t="shared" si="84"/>
        <v>471721.05600000004</v>
      </c>
      <c r="Q278" s="43">
        <f t="shared" si="79"/>
        <v>0</v>
      </c>
      <c r="R278" s="55"/>
      <c r="S278" s="95">
        <f t="shared" si="83"/>
        <v>471721.05600000004</v>
      </c>
      <c r="T278" s="7">
        <f t="shared" si="73"/>
        <v>0</v>
      </c>
      <c r="U278" s="1">
        <v>24104.75</v>
      </c>
      <c r="V278" s="1">
        <v>15332.72</v>
      </c>
      <c r="W278" s="61">
        <v>289257.03</v>
      </c>
      <c r="X278" s="2">
        <v>183992.59</v>
      </c>
      <c r="Y278" s="1">
        <v>8617.27</v>
      </c>
      <c r="Z278" s="119">
        <v>8943.42</v>
      </c>
      <c r="AA278" s="1">
        <v>9299.01</v>
      </c>
      <c r="AB278" s="1">
        <v>8483.37</v>
      </c>
      <c r="AC278" s="1">
        <v>13430.1</v>
      </c>
      <c r="AD278" s="1">
        <v>15521.18</v>
      </c>
      <c r="AE278" s="119">
        <v>8617.27</v>
      </c>
      <c r="AF278" s="1">
        <v>14613.44</v>
      </c>
      <c r="AG278" s="1">
        <v>13060.96</v>
      </c>
      <c r="AH278" s="1">
        <v>9583.09</v>
      </c>
      <c r="AI278" s="1">
        <v>16413.27</v>
      </c>
      <c r="AJ278" s="1">
        <v>6991.9</v>
      </c>
      <c r="AK278" s="1">
        <v>13670.73</v>
      </c>
      <c r="AL278" s="1">
        <v>21387.2</v>
      </c>
      <c r="AM278" s="3">
        <v>12976.89</v>
      </c>
      <c r="AN278" s="3">
        <v>8194.54</v>
      </c>
      <c r="AO278" s="1">
        <v>16182.96</v>
      </c>
      <c r="AP278" s="1">
        <v>7186.48</v>
      </c>
      <c r="AQ278" s="1">
        <v>13646.84</v>
      </c>
      <c r="AR278" s="1">
        <v>12493.68</v>
      </c>
      <c r="AS278" s="1">
        <v>25953.45</v>
      </c>
      <c r="AT278" s="1">
        <v>14134.57</v>
      </c>
      <c r="AU278" s="1">
        <v>13788.88</v>
      </c>
      <c r="AV278" s="1">
        <v>9124.57</v>
      </c>
      <c r="AW278" s="7">
        <f t="shared" si="85"/>
        <v>165657.63</v>
      </c>
      <c r="AX278" s="7">
        <f t="shared" si="86"/>
        <v>136657.44000000003</v>
      </c>
      <c r="AY278" s="7">
        <f t="shared" si="87"/>
        <v>302315.07000000007</v>
      </c>
      <c r="AZ278" s="7"/>
      <c r="BA278" s="7"/>
      <c r="BB278" s="7"/>
      <c r="BC278" s="102">
        <f t="shared" si="88"/>
        <v>169405.98599999998</v>
      </c>
      <c r="BD278" s="3"/>
      <c r="BE278" s="3">
        <v>6211</v>
      </c>
      <c r="BF278" s="3">
        <v>-5146.47</v>
      </c>
      <c r="BG278" s="128">
        <f t="shared" si="82"/>
        <v>180763.45599999998</v>
      </c>
      <c r="BH278" s="128">
        <v>0</v>
      </c>
      <c r="BI278" s="3">
        <v>157223.68</v>
      </c>
      <c r="BJ278" s="3">
        <v>254274.32</v>
      </c>
      <c r="BK278" s="179">
        <v>0</v>
      </c>
      <c r="BL278" s="3">
        <f>6256+5010</f>
        <v>11266</v>
      </c>
      <c r="BM278" s="3">
        <f>980+39378</f>
        <v>40358</v>
      </c>
      <c r="BN278" s="3"/>
      <c r="BO278" s="180">
        <v>5441.26</v>
      </c>
      <c r="BP278" s="3">
        <v>259337.48</v>
      </c>
    </row>
    <row r="279" spans="1:68" ht="15.75">
      <c r="A279" s="3">
        <v>268</v>
      </c>
      <c r="B279" s="25" t="s">
        <v>228</v>
      </c>
      <c r="C279" s="46">
        <v>4426.5</v>
      </c>
      <c r="D279" s="46">
        <v>208.7</v>
      </c>
      <c r="E279" s="3">
        <f t="shared" si="75"/>
        <v>4635.2</v>
      </c>
      <c r="F279" s="52">
        <v>3.32</v>
      </c>
      <c r="G279" s="52">
        <v>8.52</v>
      </c>
      <c r="H279" s="52">
        <f t="shared" si="72"/>
        <v>11.84</v>
      </c>
      <c r="I279" s="7">
        <f t="shared" si="76"/>
        <v>54880.768</v>
      </c>
      <c r="J279" s="6">
        <f t="shared" si="77"/>
        <v>329284.608</v>
      </c>
      <c r="K279" s="52">
        <v>12.33</v>
      </c>
      <c r="L279" s="7">
        <f t="shared" si="80"/>
        <v>57152.015999999996</v>
      </c>
      <c r="M279" s="6">
        <f t="shared" si="78"/>
        <v>342912.09599999996</v>
      </c>
      <c r="N279" s="40">
        <f t="shared" si="81"/>
        <v>672196.7039999999</v>
      </c>
      <c r="O279" s="26"/>
      <c r="P279" s="5">
        <f t="shared" si="84"/>
        <v>672196.7039999999</v>
      </c>
      <c r="Q279" s="43">
        <f t="shared" si="79"/>
        <v>0</v>
      </c>
      <c r="R279" s="55"/>
      <c r="S279" s="95">
        <f t="shared" si="83"/>
        <v>672196.7039999999</v>
      </c>
      <c r="T279" s="7">
        <f t="shared" si="73"/>
        <v>0</v>
      </c>
      <c r="U279" s="1">
        <v>34348.98</v>
      </c>
      <c r="V279" s="1">
        <v>21848.93</v>
      </c>
      <c r="W279" s="61">
        <v>412187.7</v>
      </c>
      <c r="X279" s="2">
        <v>262187.17</v>
      </c>
      <c r="Y279" s="1">
        <v>47171.83</v>
      </c>
      <c r="Z279" s="119">
        <v>13960.49</v>
      </c>
      <c r="AA279" s="1">
        <v>14943.65</v>
      </c>
      <c r="AB279" s="1">
        <v>20288.7</v>
      </c>
      <c r="AC279" s="1">
        <v>13612.76</v>
      </c>
      <c r="AD279" s="1">
        <v>19333.65</v>
      </c>
      <c r="AE279" s="119">
        <v>13078.45</v>
      </c>
      <c r="AF279" s="1">
        <v>12788.35</v>
      </c>
      <c r="AG279" s="1">
        <v>14960.07</v>
      </c>
      <c r="AH279" s="1">
        <v>19259.9</v>
      </c>
      <c r="AI279" s="1">
        <v>35004.91</v>
      </c>
      <c r="AJ279" s="1">
        <v>11330.2</v>
      </c>
      <c r="AK279" s="1">
        <v>71880.09</v>
      </c>
      <c r="AL279" s="1">
        <v>26469.6</v>
      </c>
      <c r="AM279" s="3">
        <v>42481.16</v>
      </c>
      <c r="AN279" s="3">
        <v>10975.18</v>
      </c>
      <c r="AO279" s="1">
        <v>26345.46</v>
      </c>
      <c r="AP279" s="1">
        <v>28625.89</v>
      </c>
      <c r="AQ279" s="1">
        <v>19843.04</v>
      </c>
      <c r="AR279" s="1">
        <v>18687.48</v>
      </c>
      <c r="AS279" s="1">
        <v>16296.75</v>
      </c>
      <c r="AT279" s="1">
        <v>11937.37</v>
      </c>
      <c r="AU279" s="1">
        <v>16122.5</v>
      </c>
      <c r="AV279" s="1">
        <v>17572.14</v>
      </c>
      <c r="AW279" s="7">
        <f t="shared" si="85"/>
        <v>331740.67</v>
      </c>
      <c r="AX279" s="7">
        <f t="shared" si="86"/>
        <v>211228.94999999995</v>
      </c>
      <c r="AY279" s="7">
        <f t="shared" si="87"/>
        <v>542969.6199999999</v>
      </c>
      <c r="AZ279" s="7"/>
      <c r="BA279" s="7"/>
      <c r="BB279" s="7"/>
      <c r="BC279" s="102">
        <f t="shared" si="88"/>
        <v>129227.08400000003</v>
      </c>
      <c r="BD279" s="3">
        <v>3970.19</v>
      </c>
      <c r="BE279" s="3">
        <v>2408</v>
      </c>
      <c r="BF279" s="3">
        <v>59846.89</v>
      </c>
      <c r="BG279" s="128">
        <f t="shared" si="82"/>
        <v>75758.38400000003</v>
      </c>
      <c r="BH279" s="128">
        <v>0</v>
      </c>
      <c r="BI279" s="3">
        <v>395821.32</v>
      </c>
      <c r="BJ279" s="3">
        <v>322001.69</v>
      </c>
      <c r="BK279" s="179">
        <v>0</v>
      </c>
      <c r="BL279" s="3"/>
      <c r="BM279" s="3"/>
      <c r="BN279" s="3"/>
      <c r="BO279" s="180">
        <v>13784.66</v>
      </c>
      <c r="BP279" s="3">
        <v>362139.95</v>
      </c>
    </row>
    <row r="280" spans="1:68" ht="15.75">
      <c r="A280" s="3">
        <v>269</v>
      </c>
      <c r="B280" s="32" t="s">
        <v>229</v>
      </c>
      <c r="C280" s="46">
        <v>4386.3</v>
      </c>
      <c r="D280" s="46">
        <v>52.1</v>
      </c>
      <c r="E280" s="3">
        <f t="shared" si="75"/>
        <v>4438.400000000001</v>
      </c>
      <c r="F280" s="52">
        <v>3.32</v>
      </c>
      <c r="G280" s="52">
        <v>8.52</v>
      </c>
      <c r="H280" s="41">
        <f t="shared" si="72"/>
        <v>11.84</v>
      </c>
      <c r="I280" s="7">
        <f t="shared" si="76"/>
        <v>52550.656</v>
      </c>
      <c r="J280" s="6">
        <f t="shared" si="77"/>
        <v>315303.936</v>
      </c>
      <c r="K280" s="41">
        <v>12.33</v>
      </c>
      <c r="L280" s="7">
        <f t="shared" si="80"/>
        <v>54725.47200000001</v>
      </c>
      <c r="M280" s="6">
        <f t="shared" si="78"/>
        <v>328352.83200000005</v>
      </c>
      <c r="N280" s="40">
        <f t="shared" si="81"/>
        <v>643656.768</v>
      </c>
      <c r="O280" s="33"/>
      <c r="P280" s="5">
        <f t="shared" si="84"/>
        <v>643656.768</v>
      </c>
      <c r="Q280" s="43">
        <f t="shared" si="79"/>
        <v>0</v>
      </c>
      <c r="R280" s="55"/>
      <c r="S280" s="95">
        <f t="shared" si="83"/>
        <v>643656.768</v>
      </c>
      <c r="T280" s="7">
        <f t="shared" si="73"/>
        <v>0</v>
      </c>
      <c r="U280" s="1">
        <v>0</v>
      </c>
      <c r="V280" s="1">
        <v>53811.87</v>
      </c>
      <c r="W280" s="61">
        <v>0</v>
      </c>
      <c r="X280" s="2">
        <v>645742.46</v>
      </c>
      <c r="Y280" s="1">
        <v>0</v>
      </c>
      <c r="Z280" s="119">
        <v>26609.85</v>
      </c>
      <c r="AA280" s="1">
        <v>0</v>
      </c>
      <c r="AB280" s="1">
        <v>23633.46</v>
      </c>
      <c r="AC280" s="1">
        <v>0</v>
      </c>
      <c r="AD280" s="1">
        <v>24423.87</v>
      </c>
      <c r="AE280" s="119">
        <v>0</v>
      </c>
      <c r="AF280" s="1">
        <v>50080.11</v>
      </c>
      <c r="AG280" s="1">
        <v>0</v>
      </c>
      <c r="AH280" s="1">
        <v>53944.37</v>
      </c>
      <c r="AI280" s="1">
        <v>0</v>
      </c>
      <c r="AJ280" s="1">
        <v>24331.38</v>
      </c>
      <c r="AK280" s="1">
        <v>0</v>
      </c>
      <c r="AL280" s="1">
        <v>51867.24</v>
      </c>
      <c r="AM280" s="3">
        <v>0</v>
      </c>
      <c r="AN280" s="3">
        <v>108383.53</v>
      </c>
      <c r="AO280" s="1">
        <v>0</v>
      </c>
      <c r="AP280" s="1">
        <v>122180.09</v>
      </c>
      <c r="AQ280" s="1">
        <v>0</v>
      </c>
      <c r="AR280" s="1">
        <v>43945.7</v>
      </c>
      <c r="AS280" s="1">
        <v>0</v>
      </c>
      <c r="AT280" s="1">
        <v>145469.53</v>
      </c>
      <c r="AU280" s="1">
        <v>0</v>
      </c>
      <c r="AV280" s="1">
        <v>32579.48</v>
      </c>
      <c r="AW280" s="7">
        <f t="shared" si="85"/>
        <v>0</v>
      </c>
      <c r="AX280" s="7">
        <f t="shared" si="86"/>
        <v>707448.61</v>
      </c>
      <c r="AY280" s="7">
        <f t="shared" si="87"/>
        <v>707448.61</v>
      </c>
      <c r="AZ280" s="7"/>
      <c r="BA280" s="7"/>
      <c r="BB280" s="7"/>
      <c r="BC280" s="102">
        <f t="shared" si="88"/>
        <v>-63791.841999999946</v>
      </c>
      <c r="BD280" s="3"/>
      <c r="BE280" s="3">
        <v>2408</v>
      </c>
      <c r="BF280" s="3">
        <v>24133.17</v>
      </c>
      <c r="BG280" s="128">
        <f t="shared" si="82"/>
        <v>-85517.01199999994</v>
      </c>
      <c r="BH280" s="128">
        <v>0</v>
      </c>
      <c r="BI280" s="3">
        <v>222658.55</v>
      </c>
      <c r="BJ280" s="3">
        <v>192619.56</v>
      </c>
      <c r="BK280" s="179">
        <v>53891.59</v>
      </c>
      <c r="BL280" s="3"/>
      <c r="BM280" s="3"/>
      <c r="BN280" s="3"/>
      <c r="BO280" s="180">
        <v>7754.19</v>
      </c>
      <c r="BP280" s="3">
        <v>155621.86</v>
      </c>
    </row>
    <row r="281" spans="1:68" ht="15.75">
      <c r="A281" s="3">
        <v>270</v>
      </c>
      <c r="B281" s="32" t="s">
        <v>230</v>
      </c>
      <c r="C281" s="46">
        <v>4472.4</v>
      </c>
      <c r="D281" s="46">
        <v>95.8</v>
      </c>
      <c r="E281" s="3">
        <f t="shared" si="75"/>
        <v>4568.2</v>
      </c>
      <c r="F281" s="52">
        <v>3.32</v>
      </c>
      <c r="G281" s="52">
        <v>6.82</v>
      </c>
      <c r="H281" s="41">
        <f t="shared" si="72"/>
        <v>10.14</v>
      </c>
      <c r="I281" s="7">
        <f t="shared" si="76"/>
        <v>46321.548</v>
      </c>
      <c r="J281" s="6">
        <f t="shared" si="77"/>
        <v>277929.288</v>
      </c>
      <c r="K281" s="41">
        <v>11.14</v>
      </c>
      <c r="L281" s="7">
        <f t="shared" si="80"/>
        <v>50889.748</v>
      </c>
      <c r="M281" s="6">
        <f t="shared" si="78"/>
        <v>305338.488</v>
      </c>
      <c r="N281" s="40">
        <f t="shared" si="81"/>
        <v>583267.7760000001</v>
      </c>
      <c r="O281" s="33">
        <v>-60848.37</v>
      </c>
      <c r="P281" s="5">
        <f t="shared" si="84"/>
        <v>522419.4060000001</v>
      </c>
      <c r="Q281" s="43">
        <f t="shared" si="79"/>
        <v>-0.1043232156888434</v>
      </c>
      <c r="R281" s="55"/>
      <c r="S281" s="95">
        <f t="shared" si="83"/>
        <v>522419.4060000001</v>
      </c>
      <c r="T281" s="7">
        <f t="shared" si="73"/>
        <v>0</v>
      </c>
      <c r="U281" s="1">
        <v>0</v>
      </c>
      <c r="V281" s="1">
        <v>42362.57</v>
      </c>
      <c r="W281" s="61">
        <v>0</v>
      </c>
      <c r="X281" s="2">
        <v>508350.81</v>
      </c>
      <c r="Y281" s="1">
        <v>0</v>
      </c>
      <c r="Z281" s="1">
        <v>37320.47</v>
      </c>
      <c r="AA281" s="1">
        <v>0</v>
      </c>
      <c r="AB281" s="1">
        <v>80588.18</v>
      </c>
      <c r="AC281" s="1">
        <v>0</v>
      </c>
      <c r="AD281" s="1">
        <v>30828.63</v>
      </c>
      <c r="AE281" s="1">
        <v>0</v>
      </c>
      <c r="AF281" s="1">
        <v>46015.05</v>
      </c>
      <c r="AG281" s="1">
        <v>0</v>
      </c>
      <c r="AH281" s="1">
        <v>25587.09</v>
      </c>
      <c r="AI281" s="1">
        <v>0</v>
      </c>
      <c r="AJ281" s="1">
        <v>38067.37</v>
      </c>
      <c r="AK281" s="1">
        <v>0</v>
      </c>
      <c r="AL281" s="1">
        <v>34006.74</v>
      </c>
      <c r="AM281" s="3">
        <v>0</v>
      </c>
      <c r="AN281" s="3">
        <v>34457.98</v>
      </c>
      <c r="AO281" s="1">
        <v>0</v>
      </c>
      <c r="AP281" s="1">
        <v>37672.3</v>
      </c>
      <c r="AQ281" s="1">
        <v>0</v>
      </c>
      <c r="AR281" s="1">
        <v>31425.22</v>
      </c>
      <c r="AS281" s="1">
        <v>0</v>
      </c>
      <c r="AT281" s="1">
        <v>47074.51</v>
      </c>
      <c r="AU281" s="1">
        <v>0</v>
      </c>
      <c r="AV281" s="1">
        <v>29047.53</v>
      </c>
      <c r="AW281" s="7">
        <f t="shared" si="85"/>
        <v>0</v>
      </c>
      <c r="AX281" s="7">
        <f t="shared" si="86"/>
        <v>472091.07000000007</v>
      </c>
      <c r="AY281" s="7">
        <f t="shared" si="87"/>
        <v>472091.07000000007</v>
      </c>
      <c r="AZ281" s="7"/>
      <c r="BA281" s="7"/>
      <c r="BB281" s="7"/>
      <c r="BC281" s="102">
        <f t="shared" si="88"/>
        <v>50328.33600000001</v>
      </c>
      <c r="BD281" s="3"/>
      <c r="BE281" s="3">
        <v>5867</v>
      </c>
      <c r="BF281" s="3">
        <v>-29267.86</v>
      </c>
      <c r="BG281" s="128">
        <f t="shared" si="82"/>
        <v>85463.19600000001</v>
      </c>
      <c r="BH281" s="128">
        <v>0</v>
      </c>
      <c r="BI281" s="3">
        <v>-60848.37</v>
      </c>
      <c r="BJ281" s="3">
        <v>378387.12</v>
      </c>
      <c r="BK281" s="179">
        <v>0</v>
      </c>
      <c r="BL281" s="3"/>
      <c r="BM281" s="3"/>
      <c r="BN281" s="3"/>
      <c r="BO281" s="3">
        <v>0</v>
      </c>
      <c r="BP281" s="3">
        <v>433528.42</v>
      </c>
    </row>
    <row r="282" spans="1:68" ht="15.75">
      <c r="A282" s="3">
        <v>271</v>
      </c>
      <c r="B282" s="25" t="s">
        <v>231</v>
      </c>
      <c r="C282" s="46">
        <v>3183.9</v>
      </c>
      <c r="D282" s="46">
        <v>0</v>
      </c>
      <c r="E282" s="3">
        <f t="shared" si="75"/>
        <v>3183.9</v>
      </c>
      <c r="F282" s="52">
        <v>3.32</v>
      </c>
      <c r="G282" s="52">
        <v>8.39</v>
      </c>
      <c r="H282" s="52">
        <f t="shared" si="72"/>
        <v>11.71</v>
      </c>
      <c r="I282" s="7">
        <f t="shared" si="76"/>
        <v>37283.469000000005</v>
      </c>
      <c r="J282" s="6">
        <f t="shared" si="77"/>
        <v>223700.814</v>
      </c>
      <c r="K282" s="52">
        <v>12.29</v>
      </c>
      <c r="L282" s="7">
        <f t="shared" si="80"/>
        <v>39130.131</v>
      </c>
      <c r="M282" s="6">
        <f t="shared" si="78"/>
        <v>234780.78600000002</v>
      </c>
      <c r="N282" s="40">
        <f t="shared" si="81"/>
        <v>458481.60000000003</v>
      </c>
      <c r="O282" s="26">
        <v>-9129.61</v>
      </c>
      <c r="P282" s="5">
        <f t="shared" si="84"/>
        <v>449351.99000000005</v>
      </c>
      <c r="Q282" s="43">
        <f t="shared" si="79"/>
        <v>-0.019912707511053878</v>
      </c>
      <c r="R282" s="55"/>
      <c r="S282" s="95">
        <f t="shared" si="83"/>
        <v>449351.99000000005</v>
      </c>
      <c r="T282" s="7">
        <f t="shared" si="73"/>
        <v>0</v>
      </c>
      <c r="U282" s="1">
        <v>22579.7</v>
      </c>
      <c r="V282" s="1">
        <v>14837.77</v>
      </c>
      <c r="W282" s="61">
        <v>270956.36</v>
      </c>
      <c r="X282" s="2">
        <v>178053.3</v>
      </c>
      <c r="Y282" s="1">
        <v>10145.16</v>
      </c>
      <c r="Z282" s="1">
        <v>9461.02</v>
      </c>
      <c r="AA282" s="1">
        <v>9085.15</v>
      </c>
      <c r="AB282" s="1">
        <v>9233.41</v>
      </c>
      <c r="AC282" s="1">
        <v>19556.59</v>
      </c>
      <c r="AD282" s="1">
        <v>10528.82</v>
      </c>
      <c r="AE282" s="1">
        <v>177247.09</v>
      </c>
      <c r="AF282" s="1">
        <v>6894.41</v>
      </c>
      <c r="AG282" s="1">
        <v>258380.38</v>
      </c>
      <c r="AH282" s="1">
        <v>8853.35</v>
      </c>
      <c r="AI282" s="1">
        <v>16758.64</v>
      </c>
      <c r="AJ282" s="1">
        <v>39045.37</v>
      </c>
      <c r="AK282" s="1">
        <v>13488.95</v>
      </c>
      <c r="AL282" s="1">
        <v>7212.74</v>
      </c>
      <c r="AM282" s="3">
        <v>18617.73</v>
      </c>
      <c r="AN282" s="3">
        <v>7622.34</v>
      </c>
      <c r="AO282" s="1">
        <v>32753.61</v>
      </c>
      <c r="AP282" s="1">
        <v>10228.18</v>
      </c>
      <c r="AQ282" s="1">
        <v>17683.14</v>
      </c>
      <c r="AR282" s="1">
        <v>7748.4</v>
      </c>
      <c r="AS282" s="1">
        <v>16175.94</v>
      </c>
      <c r="AT282" s="1">
        <v>7212.74</v>
      </c>
      <c r="AU282" s="1">
        <v>14126.48</v>
      </c>
      <c r="AV282" s="1">
        <v>7212.74</v>
      </c>
      <c r="AW282" s="7">
        <f t="shared" si="85"/>
        <v>604018.86</v>
      </c>
      <c r="AX282" s="7">
        <f t="shared" si="86"/>
        <v>131253.52000000002</v>
      </c>
      <c r="AY282" s="7">
        <f t="shared" si="87"/>
        <v>735272.38</v>
      </c>
      <c r="AZ282" s="7">
        <f>1826+2355+2230+2290</f>
        <v>8701</v>
      </c>
      <c r="BA282" s="7">
        <v>2828.98</v>
      </c>
      <c r="BB282" s="7"/>
      <c r="BC282" s="102">
        <f t="shared" si="88"/>
        <v>-297450.36999999994</v>
      </c>
      <c r="BD282" s="3"/>
      <c r="BE282" s="3">
        <v>2408</v>
      </c>
      <c r="BF282" s="3">
        <v>53588.27</v>
      </c>
      <c r="BG282" s="128">
        <f t="shared" si="82"/>
        <v>-348630.63999999996</v>
      </c>
      <c r="BH282" s="128">
        <v>0</v>
      </c>
      <c r="BI282" s="3">
        <v>-9129.61</v>
      </c>
      <c r="BJ282" s="3">
        <v>99895.16</v>
      </c>
      <c r="BK282" s="179">
        <v>29993.63</v>
      </c>
      <c r="BL282" s="3"/>
      <c r="BM282" s="3"/>
      <c r="BN282" s="3"/>
      <c r="BO282" s="3">
        <v>0</v>
      </c>
      <c r="BP282" s="3">
        <v>-10144.03</v>
      </c>
    </row>
    <row r="283" spans="1:68" ht="15.75">
      <c r="A283" s="3">
        <v>272</v>
      </c>
      <c r="B283" s="97" t="s">
        <v>435</v>
      </c>
      <c r="C283" s="46"/>
      <c r="D283" s="46"/>
      <c r="E283" s="3"/>
      <c r="F283" s="52"/>
      <c r="G283" s="52"/>
      <c r="H283" s="149"/>
      <c r="I283" s="7"/>
      <c r="J283" s="6"/>
      <c r="K283" s="149">
        <v>0</v>
      </c>
      <c r="L283" s="7"/>
      <c r="M283" s="6"/>
      <c r="N283" s="40"/>
      <c r="O283" s="36"/>
      <c r="P283" s="5"/>
      <c r="Q283" s="43"/>
      <c r="R283" s="55"/>
      <c r="S283" s="95">
        <f t="shared" si="83"/>
        <v>0</v>
      </c>
      <c r="T283" s="7"/>
      <c r="U283" s="1"/>
      <c r="V283" s="1"/>
      <c r="W283" s="61"/>
      <c r="X283" s="2"/>
      <c r="Y283" s="104">
        <v>0</v>
      </c>
      <c r="Z283" s="104">
        <v>0</v>
      </c>
      <c r="AA283" s="104"/>
      <c r="AB283" s="104">
        <v>0</v>
      </c>
      <c r="AC283" s="104">
        <v>0</v>
      </c>
      <c r="AD283" s="104">
        <v>0</v>
      </c>
      <c r="AE283" s="104">
        <v>0</v>
      </c>
      <c r="AF283" s="104">
        <v>0</v>
      </c>
      <c r="AG283" s="104">
        <v>0</v>
      </c>
      <c r="AH283" s="104">
        <v>0</v>
      </c>
      <c r="AI283" s="104">
        <v>0</v>
      </c>
      <c r="AJ283" s="104">
        <v>0</v>
      </c>
      <c r="AK283" s="104">
        <v>0</v>
      </c>
      <c r="AL283" s="104">
        <v>0</v>
      </c>
      <c r="AM283" s="104">
        <v>0</v>
      </c>
      <c r="AN283" s="104">
        <v>0</v>
      </c>
      <c r="AO283" s="104">
        <v>0</v>
      </c>
      <c r="AP283" s="104">
        <v>0</v>
      </c>
      <c r="AQ283" s="104">
        <v>0</v>
      </c>
      <c r="AR283" s="104">
        <v>0</v>
      </c>
      <c r="AS283" s="104">
        <v>0</v>
      </c>
      <c r="AT283" s="104">
        <v>0</v>
      </c>
      <c r="AU283" s="104">
        <v>0</v>
      </c>
      <c r="AV283" s="104">
        <v>0</v>
      </c>
      <c r="AW283" s="7">
        <f t="shared" si="85"/>
        <v>0</v>
      </c>
      <c r="AX283" s="7">
        <f t="shared" si="86"/>
        <v>0</v>
      </c>
      <c r="AY283" s="7">
        <f t="shared" si="87"/>
        <v>0</v>
      </c>
      <c r="AZ283" s="7"/>
      <c r="BA283" s="7"/>
      <c r="BB283" s="7"/>
      <c r="BC283" s="102">
        <f t="shared" si="88"/>
        <v>0</v>
      </c>
      <c r="BD283" s="3"/>
      <c r="BE283" s="3"/>
      <c r="BF283" s="3"/>
      <c r="BG283" s="128">
        <f t="shared" si="82"/>
        <v>0</v>
      </c>
      <c r="BH283" s="128"/>
      <c r="BI283" s="3">
        <v>10756.02</v>
      </c>
      <c r="BJ283" s="3">
        <v>89545.83</v>
      </c>
      <c r="BK283" s="179">
        <v>0</v>
      </c>
      <c r="BL283" s="3"/>
      <c r="BM283" s="182"/>
      <c r="BN283" s="182">
        <v>10756.02</v>
      </c>
      <c r="BO283" s="3">
        <v>0</v>
      </c>
      <c r="BP283" s="3">
        <v>62631.64</v>
      </c>
    </row>
    <row r="284" spans="1:68" ht="15.75">
      <c r="A284" s="3">
        <v>273</v>
      </c>
      <c r="B284" s="131" t="s">
        <v>474</v>
      </c>
      <c r="C284" s="46">
        <v>323.6</v>
      </c>
      <c r="D284" s="46">
        <v>0</v>
      </c>
      <c r="E284" s="3">
        <f t="shared" si="75"/>
        <v>323.6</v>
      </c>
      <c r="F284" s="52">
        <v>3.32</v>
      </c>
      <c r="G284" s="52">
        <v>3.79</v>
      </c>
      <c r="H284" s="147">
        <f t="shared" si="72"/>
        <v>7.109999999999999</v>
      </c>
      <c r="I284" s="7">
        <f t="shared" si="76"/>
        <v>2300.796</v>
      </c>
      <c r="J284" s="6">
        <f>I284*2</f>
        <v>4601.592</v>
      </c>
      <c r="K284" s="147">
        <v>0</v>
      </c>
      <c r="L284" s="7">
        <f aca="true" t="shared" si="89" ref="L284:L315">E284*K284</f>
        <v>0</v>
      </c>
      <c r="M284" s="6">
        <f t="shared" si="78"/>
        <v>0</v>
      </c>
      <c r="N284" s="40">
        <f aca="true" t="shared" si="90" ref="N284:N315">J284+M284</f>
        <v>4601.592</v>
      </c>
      <c r="O284" s="35"/>
      <c r="P284" s="5">
        <f t="shared" si="84"/>
        <v>4601.592</v>
      </c>
      <c r="Q284" s="43">
        <f t="shared" si="79"/>
        <v>0</v>
      </c>
      <c r="R284" s="55"/>
      <c r="S284" s="95">
        <f t="shared" si="83"/>
        <v>4601.592</v>
      </c>
      <c r="T284" s="7">
        <f t="shared" si="73"/>
        <v>0</v>
      </c>
      <c r="U284" s="1">
        <v>0</v>
      </c>
      <c r="V284" s="1">
        <v>2356.02</v>
      </c>
      <c r="W284" s="61">
        <v>0</v>
      </c>
      <c r="X284" s="2">
        <v>28272.18</v>
      </c>
      <c r="Y284" s="1">
        <v>0</v>
      </c>
      <c r="Z284" s="1">
        <v>682.8</v>
      </c>
      <c r="AA284" s="1">
        <v>0</v>
      </c>
      <c r="AB284" s="1">
        <v>5068.85</v>
      </c>
      <c r="AC284" s="104">
        <v>0</v>
      </c>
      <c r="AD284" s="104">
        <v>0</v>
      </c>
      <c r="AE284" s="104">
        <v>0</v>
      </c>
      <c r="AF284" s="104">
        <v>0</v>
      </c>
      <c r="AG284" s="104">
        <v>0</v>
      </c>
      <c r="AH284" s="104">
        <v>0</v>
      </c>
      <c r="AI284" s="104">
        <v>0</v>
      </c>
      <c r="AJ284" s="104">
        <v>0</v>
      </c>
      <c r="AK284" s="104">
        <v>0</v>
      </c>
      <c r="AL284" s="104">
        <v>0</v>
      </c>
      <c r="AM284" s="104">
        <v>0</v>
      </c>
      <c r="AN284" s="104">
        <v>0</v>
      </c>
      <c r="AO284" s="104">
        <v>0</v>
      </c>
      <c r="AP284" s="104">
        <v>0</v>
      </c>
      <c r="AQ284" s="104">
        <v>0</v>
      </c>
      <c r="AR284" s="104">
        <v>0</v>
      </c>
      <c r="AS284" s="104">
        <v>0</v>
      </c>
      <c r="AT284" s="104">
        <v>0</v>
      </c>
      <c r="AU284" s="104">
        <v>0</v>
      </c>
      <c r="AV284" s="104">
        <v>0</v>
      </c>
      <c r="AW284" s="7">
        <f t="shared" si="85"/>
        <v>0</v>
      </c>
      <c r="AX284" s="7">
        <f t="shared" si="86"/>
        <v>5751.650000000001</v>
      </c>
      <c r="AY284" s="7">
        <f t="shared" si="87"/>
        <v>5751.650000000001</v>
      </c>
      <c r="AZ284" s="7"/>
      <c r="BA284" s="150"/>
      <c r="BB284" s="150">
        <v>-1477.08</v>
      </c>
      <c r="BC284" s="102">
        <f t="shared" si="88"/>
        <v>327.021999999999</v>
      </c>
      <c r="BD284" s="3"/>
      <c r="BE284" s="3"/>
      <c r="BF284" s="3"/>
      <c r="BG284" s="128">
        <f t="shared" si="82"/>
        <v>327.021999999999</v>
      </c>
      <c r="BH284" s="128">
        <v>0</v>
      </c>
      <c r="BI284" s="3">
        <v>17260.71</v>
      </c>
      <c r="BJ284" s="3">
        <v>73492.61</v>
      </c>
      <c r="BK284" s="179">
        <v>0</v>
      </c>
      <c r="BL284" s="3"/>
      <c r="BM284" s="182"/>
      <c r="BN284" s="182">
        <v>17260.71</v>
      </c>
      <c r="BO284" s="3">
        <v>0</v>
      </c>
      <c r="BP284" s="3">
        <v>48608.67</v>
      </c>
    </row>
    <row r="285" spans="1:68" ht="15.75">
      <c r="A285" s="3">
        <v>274</v>
      </c>
      <c r="B285" s="131" t="s">
        <v>475</v>
      </c>
      <c r="C285" s="46">
        <v>116.2</v>
      </c>
      <c r="D285" s="46">
        <v>0</v>
      </c>
      <c r="E285" s="3">
        <f t="shared" si="75"/>
        <v>116.2</v>
      </c>
      <c r="F285" s="52">
        <v>3.32</v>
      </c>
      <c r="G285" s="52">
        <v>3.79</v>
      </c>
      <c r="H285" s="147">
        <f aca="true" t="shared" si="91" ref="H285:H298">F285+G285</f>
        <v>7.109999999999999</v>
      </c>
      <c r="I285" s="7">
        <f t="shared" si="76"/>
        <v>826.1819999999999</v>
      </c>
      <c r="J285" s="6">
        <f t="shared" si="77"/>
        <v>4957.092</v>
      </c>
      <c r="K285" s="147">
        <v>6.6</v>
      </c>
      <c r="L285" s="7">
        <f t="shared" si="89"/>
        <v>766.92</v>
      </c>
      <c r="M285" s="6">
        <f>L285*4</f>
        <v>3067.68</v>
      </c>
      <c r="N285" s="40">
        <f t="shared" si="90"/>
        <v>8024.771999999999</v>
      </c>
      <c r="O285" s="35"/>
      <c r="P285" s="5">
        <f t="shared" si="84"/>
        <v>8024.771999999999</v>
      </c>
      <c r="Q285" s="43">
        <f t="shared" si="79"/>
        <v>0</v>
      </c>
      <c r="R285" s="55"/>
      <c r="S285" s="95">
        <f t="shared" si="83"/>
        <v>8024.771999999999</v>
      </c>
      <c r="T285" s="7">
        <f t="shared" si="73"/>
        <v>0</v>
      </c>
      <c r="U285" s="1">
        <v>0</v>
      </c>
      <c r="V285" s="1">
        <v>846.01</v>
      </c>
      <c r="W285" s="61">
        <v>0</v>
      </c>
      <c r="X285" s="2">
        <v>10152.12</v>
      </c>
      <c r="Y285" s="1">
        <v>0</v>
      </c>
      <c r="Z285" s="1">
        <v>245.18</v>
      </c>
      <c r="AA285" s="1">
        <v>0</v>
      </c>
      <c r="AB285" s="1">
        <v>245.18</v>
      </c>
      <c r="AC285" s="1">
        <v>0</v>
      </c>
      <c r="AD285" s="1">
        <v>245.18</v>
      </c>
      <c r="AE285" s="1">
        <v>0</v>
      </c>
      <c r="AF285" s="1">
        <v>245.18</v>
      </c>
      <c r="AG285" s="1">
        <v>0</v>
      </c>
      <c r="AH285" s="1">
        <v>245.18</v>
      </c>
      <c r="AI285" s="1">
        <v>0</v>
      </c>
      <c r="AJ285" s="1">
        <v>245.18</v>
      </c>
      <c r="AK285" s="1">
        <v>0</v>
      </c>
      <c r="AL285" s="1">
        <v>266.1</v>
      </c>
      <c r="AM285" s="3">
        <v>0</v>
      </c>
      <c r="AN285" s="3">
        <v>256.8</v>
      </c>
      <c r="AO285" s="1">
        <v>0</v>
      </c>
      <c r="AP285" s="1">
        <v>256.8</v>
      </c>
      <c r="AQ285" s="104">
        <v>0</v>
      </c>
      <c r="AR285" s="104">
        <v>0</v>
      </c>
      <c r="AS285" s="104">
        <v>0</v>
      </c>
      <c r="AT285" s="104">
        <v>0</v>
      </c>
      <c r="AU285" s="104">
        <v>0</v>
      </c>
      <c r="AV285" s="104">
        <v>0</v>
      </c>
      <c r="AW285" s="7">
        <f t="shared" si="85"/>
        <v>0</v>
      </c>
      <c r="AX285" s="7">
        <f t="shared" si="86"/>
        <v>2250.78</v>
      </c>
      <c r="AY285" s="7">
        <f t="shared" si="87"/>
        <v>2250.78</v>
      </c>
      <c r="AZ285" s="7"/>
      <c r="BA285" s="7"/>
      <c r="BB285" s="148">
        <v>5773.99</v>
      </c>
      <c r="BC285" s="102">
        <f t="shared" si="88"/>
        <v>0.0019999999985884642</v>
      </c>
      <c r="BD285" s="3"/>
      <c r="BE285" s="3"/>
      <c r="BF285" s="3"/>
      <c r="BG285" s="128">
        <f t="shared" si="82"/>
        <v>0.0019999999985884642</v>
      </c>
      <c r="BH285" s="128">
        <v>0</v>
      </c>
      <c r="BI285" s="3">
        <v>6028.01</v>
      </c>
      <c r="BJ285" s="3">
        <v>41255.18</v>
      </c>
      <c r="BK285" s="179">
        <v>0</v>
      </c>
      <c r="BL285" s="3"/>
      <c r="BM285" s="3"/>
      <c r="BN285" s="181">
        <v>3998.94</v>
      </c>
      <c r="BO285" s="3">
        <f>209.93+1819.14</f>
        <v>2029.0700000000002</v>
      </c>
      <c r="BP285" s="3">
        <v>52967.42</v>
      </c>
    </row>
    <row r="286" spans="1:68" ht="15.75">
      <c r="A286" s="3">
        <v>275</v>
      </c>
      <c r="B286" s="25" t="s">
        <v>232</v>
      </c>
      <c r="C286" s="46">
        <v>280.3</v>
      </c>
      <c r="D286" s="46">
        <v>0</v>
      </c>
      <c r="E286" s="3">
        <f t="shared" si="75"/>
        <v>280.3</v>
      </c>
      <c r="F286" s="52">
        <v>3.32</v>
      </c>
      <c r="G286" s="52">
        <v>7.04</v>
      </c>
      <c r="H286" s="52">
        <f t="shared" si="91"/>
        <v>10.36</v>
      </c>
      <c r="I286" s="7">
        <f t="shared" si="76"/>
        <v>2903.908</v>
      </c>
      <c r="J286" s="6">
        <f t="shared" si="77"/>
        <v>17423.448</v>
      </c>
      <c r="K286" s="52">
        <v>10.54</v>
      </c>
      <c r="L286" s="7">
        <f t="shared" si="89"/>
        <v>2954.362</v>
      </c>
      <c r="M286" s="6">
        <f t="shared" si="78"/>
        <v>17726.172</v>
      </c>
      <c r="N286" s="40">
        <f t="shared" si="90"/>
        <v>35149.619999999995</v>
      </c>
      <c r="O286" s="26">
        <v>-2126.7</v>
      </c>
      <c r="P286" s="5">
        <f t="shared" si="84"/>
        <v>33022.92</v>
      </c>
      <c r="Q286" s="43">
        <f t="shared" si="79"/>
        <v>-0.06050421028733739</v>
      </c>
      <c r="R286" s="55" t="s">
        <v>374</v>
      </c>
      <c r="S286" s="95">
        <f t="shared" si="83"/>
        <v>33022.92</v>
      </c>
      <c r="T286" s="7">
        <f t="shared" si="73"/>
        <v>0</v>
      </c>
      <c r="U286" s="1">
        <v>1809.89</v>
      </c>
      <c r="V286" s="1">
        <v>986.49</v>
      </c>
      <c r="W286" s="61">
        <v>21718.69</v>
      </c>
      <c r="X286" s="2">
        <v>11837.83</v>
      </c>
      <c r="Y286" s="1">
        <v>0</v>
      </c>
      <c r="Z286" s="1">
        <v>946.73</v>
      </c>
      <c r="AA286" s="1">
        <v>0</v>
      </c>
      <c r="AB286" s="1">
        <v>946.73</v>
      </c>
      <c r="AC286" s="1">
        <v>0</v>
      </c>
      <c r="AD286" s="1">
        <v>946.73</v>
      </c>
      <c r="AE286" s="1">
        <v>0</v>
      </c>
      <c r="AF286" s="1">
        <v>946.73</v>
      </c>
      <c r="AG286" s="1">
        <v>0</v>
      </c>
      <c r="AH286" s="1">
        <v>946.73</v>
      </c>
      <c r="AI286" s="1">
        <v>0</v>
      </c>
      <c r="AJ286" s="1">
        <v>946.73</v>
      </c>
      <c r="AK286" s="1">
        <v>13311.65</v>
      </c>
      <c r="AL286" s="1">
        <v>974.76</v>
      </c>
      <c r="AM286" s="3">
        <v>20658.17</v>
      </c>
      <c r="AN286" s="3">
        <v>974.76</v>
      </c>
      <c r="AO286" s="1">
        <v>32796.05</v>
      </c>
      <c r="AP286" s="1">
        <v>974.76</v>
      </c>
      <c r="AQ286" s="1">
        <v>424.75</v>
      </c>
      <c r="AR286" s="1">
        <v>1510.42</v>
      </c>
      <c r="AS286" s="1">
        <v>0</v>
      </c>
      <c r="AT286" s="1">
        <v>1052.23</v>
      </c>
      <c r="AU286" s="1">
        <v>0</v>
      </c>
      <c r="AV286" s="1">
        <v>974.76</v>
      </c>
      <c r="AW286" s="7">
        <f t="shared" si="85"/>
        <v>67190.62</v>
      </c>
      <c r="AX286" s="7">
        <f t="shared" si="86"/>
        <v>12142.07</v>
      </c>
      <c r="AY286" s="7">
        <f t="shared" si="87"/>
        <v>79332.69</v>
      </c>
      <c r="AZ286" s="7"/>
      <c r="BA286" s="7"/>
      <c r="BB286" s="7"/>
      <c r="BC286" s="102">
        <f t="shared" si="88"/>
        <v>-46309.770000000004</v>
      </c>
      <c r="BD286" s="3"/>
      <c r="BE286" s="3"/>
      <c r="BF286" s="3">
        <v>1370.12</v>
      </c>
      <c r="BG286" s="128">
        <f t="shared" si="82"/>
        <v>-47679.89000000001</v>
      </c>
      <c r="BH286" s="128">
        <v>0</v>
      </c>
      <c r="BI286" s="3">
        <v>-2126.7</v>
      </c>
      <c r="BJ286" s="3">
        <v>31560.23</v>
      </c>
      <c r="BK286" s="179">
        <v>0</v>
      </c>
      <c r="BL286" s="3"/>
      <c r="BM286" s="3"/>
      <c r="BN286" s="3"/>
      <c r="BO286" s="3">
        <v>0</v>
      </c>
      <c r="BP286" s="3">
        <v>4323.87</v>
      </c>
    </row>
    <row r="287" spans="1:68" ht="15.75">
      <c r="A287" s="3">
        <v>276</v>
      </c>
      <c r="B287" s="25" t="s">
        <v>233</v>
      </c>
      <c r="C287" s="46">
        <v>4863.7</v>
      </c>
      <c r="D287" s="46">
        <v>0</v>
      </c>
      <c r="E287" s="3">
        <f t="shared" si="75"/>
        <v>4863.7</v>
      </c>
      <c r="F287" s="52">
        <v>3.32</v>
      </c>
      <c r="G287" s="52">
        <v>8.97</v>
      </c>
      <c r="H287" s="52">
        <f t="shared" si="91"/>
        <v>12.290000000000001</v>
      </c>
      <c r="I287" s="7">
        <f t="shared" si="76"/>
        <v>59774.873</v>
      </c>
      <c r="J287" s="6">
        <f t="shared" si="77"/>
        <v>358649.238</v>
      </c>
      <c r="K287" s="52">
        <v>12.85</v>
      </c>
      <c r="L287" s="7">
        <f t="shared" si="89"/>
        <v>62498.545</v>
      </c>
      <c r="M287" s="6">
        <f t="shared" si="78"/>
        <v>374991.27</v>
      </c>
      <c r="N287" s="40">
        <f t="shared" si="90"/>
        <v>733640.508</v>
      </c>
      <c r="O287" s="26">
        <v>-179650.01</v>
      </c>
      <c r="P287" s="5">
        <f t="shared" si="84"/>
        <v>553990.498</v>
      </c>
      <c r="Q287" s="43">
        <f t="shared" si="79"/>
        <v>-0.24487471457887383</v>
      </c>
      <c r="R287" s="55"/>
      <c r="S287" s="95">
        <f t="shared" si="83"/>
        <v>553990.498</v>
      </c>
      <c r="T287" s="7">
        <f t="shared" si="73"/>
        <v>0</v>
      </c>
      <c r="U287" s="1">
        <v>26465.61</v>
      </c>
      <c r="V287" s="1">
        <v>19773.02</v>
      </c>
      <c r="W287" s="61">
        <v>317587.33</v>
      </c>
      <c r="X287" s="2">
        <v>237276.3</v>
      </c>
      <c r="Y287" s="1">
        <v>66427.91</v>
      </c>
      <c r="Z287" s="1">
        <v>18608.31</v>
      </c>
      <c r="AA287" s="1">
        <v>22452.35</v>
      </c>
      <c r="AB287" s="1">
        <v>24400.35</v>
      </c>
      <c r="AC287" s="1">
        <v>13181.25</v>
      </c>
      <c r="AD287" s="1">
        <v>11972</v>
      </c>
      <c r="AE287" s="1">
        <v>14916.73</v>
      </c>
      <c r="AF287" s="1">
        <v>14265.13</v>
      </c>
      <c r="AG287" s="1">
        <v>57885.97</v>
      </c>
      <c r="AH287" s="1">
        <v>20759.12</v>
      </c>
      <c r="AI287" s="1">
        <v>127987.04</v>
      </c>
      <c r="AJ287" s="1">
        <v>18096.39</v>
      </c>
      <c r="AK287" s="1">
        <v>38879.98</v>
      </c>
      <c r="AL287" s="1">
        <v>12232.99</v>
      </c>
      <c r="AM287" s="3">
        <v>23014.88</v>
      </c>
      <c r="AN287" s="3">
        <v>12232.99</v>
      </c>
      <c r="AO287" s="1">
        <v>28577.46</v>
      </c>
      <c r="AP287" s="1">
        <v>10770.88</v>
      </c>
      <c r="AQ287" s="1">
        <v>18431.63</v>
      </c>
      <c r="AR287" s="1">
        <v>17070.05</v>
      </c>
      <c r="AS287" s="1">
        <v>18736.44</v>
      </c>
      <c r="AT287" s="1">
        <v>11437.47</v>
      </c>
      <c r="AU287" s="1">
        <v>29818.24</v>
      </c>
      <c r="AV287" s="1">
        <v>27826.87</v>
      </c>
      <c r="AW287" s="7">
        <f t="shared" si="85"/>
        <v>460309.88</v>
      </c>
      <c r="AX287" s="7">
        <f t="shared" si="86"/>
        <v>199672.55</v>
      </c>
      <c r="AY287" s="7">
        <f t="shared" si="87"/>
        <v>659982.4299999999</v>
      </c>
      <c r="AZ287" s="7">
        <v>890</v>
      </c>
      <c r="BA287" s="7"/>
      <c r="BB287" s="7"/>
      <c r="BC287" s="102">
        <f t="shared" si="88"/>
        <v>-106881.93199999991</v>
      </c>
      <c r="BD287" s="3"/>
      <c r="BE287" s="3">
        <v>6899</v>
      </c>
      <c r="BF287" s="3">
        <v>10002.32</v>
      </c>
      <c r="BG287" s="128">
        <f t="shared" si="82"/>
        <v>-109985.25199999992</v>
      </c>
      <c r="BH287" s="128">
        <v>0</v>
      </c>
      <c r="BI287" s="3">
        <v>-179650.01</v>
      </c>
      <c r="BJ287" s="3">
        <v>423115.91</v>
      </c>
      <c r="BK287" s="179">
        <v>49709.86</v>
      </c>
      <c r="BL287" s="3"/>
      <c r="BM287" s="3"/>
      <c r="BN287" s="3"/>
      <c r="BO287" s="3">
        <v>0</v>
      </c>
      <c r="BP287" s="3">
        <v>367606.71</v>
      </c>
    </row>
    <row r="288" spans="1:68" ht="15.75">
      <c r="A288" s="3">
        <v>277</v>
      </c>
      <c r="B288" s="12" t="s">
        <v>313</v>
      </c>
      <c r="C288" s="46">
        <v>377.5</v>
      </c>
      <c r="D288" s="46">
        <v>0</v>
      </c>
      <c r="E288" s="3">
        <f t="shared" si="75"/>
        <v>377.5</v>
      </c>
      <c r="F288" s="52">
        <v>3.32</v>
      </c>
      <c r="G288" s="52">
        <v>3.7</v>
      </c>
      <c r="H288" s="147">
        <f t="shared" si="91"/>
        <v>7.02</v>
      </c>
      <c r="I288" s="7">
        <f t="shared" si="76"/>
        <v>2650.0499999999997</v>
      </c>
      <c r="J288" s="6">
        <f t="shared" si="77"/>
        <v>15900.3</v>
      </c>
      <c r="K288" s="147">
        <v>6.6</v>
      </c>
      <c r="L288" s="7">
        <f t="shared" si="89"/>
        <v>2491.5</v>
      </c>
      <c r="M288" s="6">
        <f t="shared" si="78"/>
        <v>14949</v>
      </c>
      <c r="N288" s="40">
        <f t="shared" si="90"/>
        <v>30849.3</v>
      </c>
      <c r="O288" s="35">
        <v>-11830.83</v>
      </c>
      <c r="P288" s="5">
        <f t="shared" si="84"/>
        <v>19018.47</v>
      </c>
      <c r="Q288" s="43">
        <f t="shared" si="79"/>
        <v>-0.38350400171154614</v>
      </c>
      <c r="R288" s="55" t="s">
        <v>378</v>
      </c>
      <c r="S288" s="95">
        <f t="shared" si="83"/>
        <v>19018.47</v>
      </c>
      <c r="T288" s="7">
        <f t="shared" si="73"/>
        <v>0</v>
      </c>
      <c r="U288" s="1">
        <v>0</v>
      </c>
      <c r="V288" s="1">
        <v>1727.75</v>
      </c>
      <c r="W288" s="61">
        <v>0</v>
      </c>
      <c r="X288" s="2">
        <v>20732.98</v>
      </c>
      <c r="Y288" s="1">
        <v>0</v>
      </c>
      <c r="Z288" s="1">
        <v>3559.21</v>
      </c>
      <c r="AA288" s="1">
        <v>0</v>
      </c>
      <c r="AB288" s="1">
        <v>8074.65</v>
      </c>
      <c r="AC288" s="1">
        <v>0</v>
      </c>
      <c r="AD288" s="1">
        <v>796.53</v>
      </c>
      <c r="AE288" s="1">
        <v>0</v>
      </c>
      <c r="AF288" s="1">
        <v>796.53</v>
      </c>
      <c r="AG288" s="1">
        <v>0</v>
      </c>
      <c r="AH288" s="1">
        <v>796.53</v>
      </c>
      <c r="AI288" s="1">
        <v>0</v>
      </c>
      <c r="AJ288" s="1">
        <v>796.53</v>
      </c>
      <c r="AK288" s="1">
        <v>0</v>
      </c>
      <c r="AL288" s="1">
        <v>834.28</v>
      </c>
      <c r="AM288" s="3">
        <v>0</v>
      </c>
      <c r="AN288" s="3">
        <v>834.28</v>
      </c>
      <c r="AO288" s="1">
        <v>0</v>
      </c>
      <c r="AP288" s="1">
        <v>834.28</v>
      </c>
      <c r="AQ288" s="1">
        <v>0</v>
      </c>
      <c r="AR288" s="1">
        <v>1530.49</v>
      </c>
      <c r="AS288" s="1">
        <v>0</v>
      </c>
      <c r="AT288" s="1">
        <v>4041.31</v>
      </c>
      <c r="AU288" s="1">
        <v>0</v>
      </c>
      <c r="AV288" s="1">
        <v>834.28</v>
      </c>
      <c r="AW288" s="7">
        <f t="shared" si="85"/>
        <v>0</v>
      </c>
      <c r="AX288" s="7">
        <f t="shared" si="86"/>
        <v>23728.900000000005</v>
      </c>
      <c r="AY288" s="7">
        <f t="shared" si="87"/>
        <v>23728.900000000005</v>
      </c>
      <c r="AZ288" s="7"/>
      <c r="BA288" s="7"/>
      <c r="BB288" s="7"/>
      <c r="BC288" s="102">
        <f t="shared" si="88"/>
        <v>-4710.430000000004</v>
      </c>
      <c r="BD288" s="3"/>
      <c r="BE288" s="3"/>
      <c r="BF288" s="3">
        <v>1934.85</v>
      </c>
      <c r="BG288" s="128">
        <f t="shared" si="82"/>
        <v>-6645.280000000004</v>
      </c>
      <c r="BH288" s="128">
        <v>0</v>
      </c>
      <c r="BI288" s="3">
        <v>-11830.83</v>
      </c>
      <c r="BJ288" s="3">
        <v>58970.19</v>
      </c>
      <c r="BK288" s="179">
        <v>0</v>
      </c>
      <c r="BL288" s="3"/>
      <c r="BM288" s="3"/>
      <c r="BN288" s="3"/>
      <c r="BO288" s="3">
        <v>0</v>
      </c>
      <c r="BP288" s="3">
        <v>65851.61</v>
      </c>
    </row>
    <row r="289" spans="1:68" ht="15.75">
      <c r="A289" s="3">
        <v>278</v>
      </c>
      <c r="B289" s="32" t="s">
        <v>234</v>
      </c>
      <c r="C289" s="46">
        <v>839.2</v>
      </c>
      <c r="D289" s="46">
        <v>0</v>
      </c>
      <c r="E289" s="3">
        <f t="shared" si="75"/>
        <v>839.2</v>
      </c>
      <c r="F289" s="52">
        <v>3.32</v>
      </c>
      <c r="G289" s="52">
        <v>8.11</v>
      </c>
      <c r="H289" s="41">
        <f t="shared" si="91"/>
        <v>11.43</v>
      </c>
      <c r="I289" s="7">
        <f t="shared" si="76"/>
        <v>9592.056</v>
      </c>
      <c r="J289" s="6">
        <f t="shared" si="77"/>
        <v>57552.336</v>
      </c>
      <c r="K289" s="41">
        <v>11.19</v>
      </c>
      <c r="L289" s="7">
        <f t="shared" si="89"/>
        <v>9390.648</v>
      </c>
      <c r="M289" s="6">
        <f t="shared" si="78"/>
        <v>56343.88799999999</v>
      </c>
      <c r="N289" s="40">
        <f t="shared" si="90"/>
        <v>113896.22399999999</v>
      </c>
      <c r="O289" s="33">
        <v>-68702.37</v>
      </c>
      <c r="P289" s="5">
        <f t="shared" si="84"/>
        <v>45193.85399999999</v>
      </c>
      <c r="Q289" s="43">
        <f t="shared" si="79"/>
        <v>-0.6032014722454715</v>
      </c>
      <c r="R289" s="55" t="s">
        <v>374</v>
      </c>
      <c r="S289" s="95">
        <f t="shared" si="83"/>
        <v>45193.85399999999</v>
      </c>
      <c r="T289" s="7">
        <f t="shared" si="73"/>
        <v>0</v>
      </c>
      <c r="U289" s="1">
        <v>0</v>
      </c>
      <c r="V289" s="1">
        <v>4097.07</v>
      </c>
      <c r="W289" s="61">
        <v>0</v>
      </c>
      <c r="X289" s="2">
        <v>49164.81</v>
      </c>
      <c r="Y289" s="1">
        <v>0</v>
      </c>
      <c r="Z289" s="1">
        <v>8121.49</v>
      </c>
      <c r="AA289" s="1">
        <v>0</v>
      </c>
      <c r="AB289" s="1">
        <v>84088.13</v>
      </c>
      <c r="AC289" s="1">
        <v>0</v>
      </c>
      <c r="AD289" s="1">
        <v>3220.94</v>
      </c>
      <c r="AE289" s="1">
        <v>0</v>
      </c>
      <c r="AF289" s="1">
        <v>7356.85</v>
      </c>
      <c r="AG289" s="1">
        <v>0</v>
      </c>
      <c r="AH289" s="1">
        <v>13392.36</v>
      </c>
      <c r="AI289" s="1">
        <v>0</v>
      </c>
      <c r="AJ289" s="1">
        <v>10506.49</v>
      </c>
      <c r="AK289" s="1">
        <v>0</v>
      </c>
      <c r="AL289" s="1">
        <v>7681.57</v>
      </c>
      <c r="AM289" s="3">
        <v>0</v>
      </c>
      <c r="AN289" s="3">
        <v>3275.72</v>
      </c>
      <c r="AO289" s="1">
        <v>0</v>
      </c>
      <c r="AP289" s="1">
        <v>2937</v>
      </c>
      <c r="AQ289" s="1">
        <v>0</v>
      </c>
      <c r="AR289" s="1">
        <v>2992.69</v>
      </c>
      <c r="AS289" s="1">
        <v>0</v>
      </c>
      <c r="AT289" s="1">
        <v>2594.79</v>
      </c>
      <c r="AU289" s="1">
        <v>0</v>
      </c>
      <c r="AV289" s="1">
        <v>2032.28</v>
      </c>
      <c r="AW289" s="7">
        <f t="shared" si="85"/>
        <v>0</v>
      </c>
      <c r="AX289" s="7">
        <f t="shared" si="86"/>
        <v>148200.31000000003</v>
      </c>
      <c r="AY289" s="7">
        <f t="shared" si="87"/>
        <v>148200.31000000003</v>
      </c>
      <c r="AZ289" s="7"/>
      <c r="BA289" s="7"/>
      <c r="BB289" s="7"/>
      <c r="BC289" s="102">
        <f t="shared" si="88"/>
        <v>-103006.45600000003</v>
      </c>
      <c r="BD289" s="3"/>
      <c r="BE289" s="3"/>
      <c r="BF289" s="3">
        <v>6138.82</v>
      </c>
      <c r="BG289" s="128">
        <f t="shared" si="82"/>
        <v>-109145.27600000004</v>
      </c>
      <c r="BH289" s="128">
        <v>0</v>
      </c>
      <c r="BI289" s="3">
        <v>-68702.37</v>
      </c>
      <c r="BJ289" s="3">
        <v>47334.49</v>
      </c>
      <c r="BK289" s="179">
        <v>0</v>
      </c>
      <c r="BL289" s="3"/>
      <c r="BM289" s="3"/>
      <c r="BN289" s="3"/>
      <c r="BO289" s="3">
        <v>0</v>
      </c>
      <c r="BP289" s="3">
        <v>41113.04</v>
      </c>
    </row>
    <row r="290" spans="1:68" ht="15.75">
      <c r="A290" s="3">
        <v>279</v>
      </c>
      <c r="B290" s="32" t="s">
        <v>235</v>
      </c>
      <c r="C290" s="46">
        <v>497.3</v>
      </c>
      <c r="D290" s="46">
        <v>0</v>
      </c>
      <c r="E290" s="3">
        <f t="shared" si="75"/>
        <v>497.3</v>
      </c>
      <c r="F290" s="52">
        <v>3.32</v>
      </c>
      <c r="G290" s="52">
        <v>7.98</v>
      </c>
      <c r="H290" s="41">
        <f t="shared" si="91"/>
        <v>11.3</v>
      </c>
      <c r="I290" s="7">
        <f t="shared" si="76"/>
        <v>5619.490000000001</v>
      </c>
      <c r="J290" s="6">
        <f t="shared" si="77"/>
        <v>33716.94</v>
      </c>
      <c r="K290" s="41">
        <v>11.16</v>
      </c>
      <c r="L290" s="7">
        <f t="shared" si="89"/>
        <v>5549.868</v>
      </c>
      <c r="M290" s="6">
        <f t="shared" si="78"/>
        <v>33299.208</v>
      </c>
      <c r="N290" s="40">
        <f t="shared" si="90"/>
        <v>67016.148</v>
      </c>
      <c r="O290" s="33"/>
      <c r="P290" s="5">
        <f t="shared" si="84"/>
        <v>67016.148</v>
      </c>
      <c r="Q290" s="43">
        <f t="shared" si="79"/>
        <v>0</v>
      </c>
      <c r="R290" s="57" t="s">
        <v>374</v>
      </c>
      <c r="S290" s="95">
        <f t="shared" si="83"/>
        <v>67016.148</v>
      </c>
      <c r="T290" s="7">
        <f t="shared" si="73"/>
        <v>0</v>
      </c>
      <c r="U290" s="1">
        <v>0</v>
      </c>
      <c r="V290" s="1">
        <v>5754.36</v>
      </c>
      <c r="W290" s="61">
        <v>0</v>
      </c>
      <c r="X290" s="2">
        <v>69052.29</v>
      </c>
      <c r="Y290" s="1">
        <v>0</v>
      </c>
      <c r="Z290" s="1">
        <v>1049.3</v>
      </c>
      <c r="AA290" s="1">
        <v>0</v>
      </c>
      <c r="AB290" s="1">
        <v>32735.12</v>
      </c>
      <c r="AC290" s="1">
        <v>0</v>
      </c>
      <c r="AD290" s="1">
        <v>2321.88</v>
      </c>
      <c r="AE290" s="1">
        <v>0</v>
      </c>
      <c r="AF290" s="1">
        <v>1049.3</v>
      </c>
      <c r="AG290" s="1">
        <v>0</v>
      </c>
      <c r="AH290" s="1">
        <v>1049.3</v>
      </c>
      <c r="AI290" s="1">
        <v>0</v>
      </c>
      <c r="AJ290" s="1">
        <v>1805.76</v>
      </c>
      <c r="AK290" s="1">
        <v>0</v>
      </c>
      <c r="AL290" s="1">
        <v>15080.16</v>
      </c>
      <c r="AM290" s="3">
        <v>0</v>
      </c>
      <c r="AN290" s="3">
        <v>1099.03</v>
      </c>
      <c r="AO290" s="1">
        <v>0</v>
      </c>
      <c r="AP290" s="1">
        <v>2228.28</v>
      </c>
      <c r="AQ290" s="1">
        <v>0</v>
      </c>
      <c r="AR290" s="1">
        <v>2059.44</v>
      </c>
      <c r="AS290" s="1">
        <v>0</v>
      </c>
      <c r="AT290" s="1">
        <v>1584.07</v>
      </c>
      <c r="AU290" s="1">
        <v>0</v>
      </c>
      <c r="AV290" s="1">
        <v>1765.62</v>
      </c>
      <c r="AW290" s="7">
        <f t="shared" si="85"/>
        <v>0</v>
      </c>
      <c r="AX290" s="7">
        <f t="shared" si="86"/>
        <v>63827.26000000001</v>
      </c>
      <c r="AY290" s="7">
        <f t="shared" si="87"/>
        <v>63827.26000000001</v>
      </c>
      <c r="AZ290" s="7"/>
      <c r="BA290" s="7"/>
      <c r="BB290" s="7"/>
      <c r="BC290" s="102">
        <f t="shared" si="88"/>
        <v>3188.8879999999917</v>
      </c>
      <c r="BD290" s="3"/>
      <c r="BE290" s="3"/>
      <c r="BF290" s="3">
        <v>23443.3</v>
      </c>
      <c r="BG290" s="128">
        <f t="shared" si="82"/>
        <v>-20254.412000000008</v>
      </c>
      <c r="BH290" s="128">
        <v>0</v>
      </c>
      <c r="BI290" s="3">
        <v>24899.45</v>
      </c>
      <c r="BJ290" s="3">
        <v>14170.43</v>
      </c>
      <c r="BK290" s="179">
        <v>0</v>
      </c>
      <c r="BL290" s="3"/>
      <c r="BM290" s="3"/>
      <c r="BN290" s="3"/>
      <c r="BO290" s="3">
        <v>867.13</v>
      </c>
      <c r="BP290" s="3">
        <v>20905.43</v>
      </c>
    </row>
    <row r="291" spans="1:68" ht="15.75">
      <c r="A291" s="3">
        <v>280</v>
      </c>
      <c r="B291" s="32" t="s">
        <v>236</v>
      </c>
      <c r="C291" s="46">
        <v>494.2</v>
      </c>
      <c r="D291" s="46">
        <v>0</v>
      </c>
      <c r="E291" s="3">
        <f t="shared" si="75"/>
        <v>494.2</v>
      </c>
      <c r="F291" s="52">
        <v>3.32</v>
      </c>
      <c r="G291" s="52">
        <v>3.76</v>
      </c>
      <c r="H291" s="41">
        <f t="shared" si="91"/>
        <v>7.08</v>
      </c>
      <c r="I291" s="7">
        <f t="shared" si="76"/>
        <v>3498.936</v>
      </c>
      <c r="J291" s="6">
        <f t="shared" si="77"/>
        <v>20993.616</v>
      </c>
      <c r="K291" s="41">
        <v>7.87</v>
      </c>
      <c r="L291" s="7">
        <f t="shared" si="89"/>
        <v>3889.354</v>
      </c>
      <c r="M291" s="6">
        <f t="shared" si="78"/>
        <v>23336.124</v>
      </c>
      <c r="N291" s="40">
        <f t="shared" si="90"/>
        <v>44329.740000000005</v>
      </c>
      <c r="O291" s="33">
        <v>-5803.65</v>
      </c>
      <c r="P291" s="5">
        <f t="shared" si="84"/>
        <v>38526.090000000004</v>
      </c>
      <c r="Q291" s="43">
        <f t="shared" si="79"/>
        <v>-0.13092000990756994</v>
      </c>
      <c r="R291" s="55" t="s">
        <v>378</v>
      </c>
      <c r="S291" s="95">
        <f t="shared" si="83"/>
        <v>38526.090000000004</v>
      </c>
      <c r="T291" s="7">
        <f t="shared" si="73"/>
        <v>0</v>
      </c>
      <c r="U291" s="1">
        <v>0</v>
      </c>
      <c r="V291" s="1">
        <v>3099.27</v>
      </c>
      <c r="W291" s="61">
        <v>0</v>
      </c>
      <c r="X291" s="2">
        <v>37191.28</v>
      </c>
      <c r="Y291" s="1">
        <v>0</v>
      </c>
      <c r="Z291" s="1">
        <v>1220.41</v>
      </c>
      <c r="AA291" s="1">
        <v>0</v>
      </c>
      <c r="AB291" s="1">
        <v>3210.39</v>
      </c>
      <c r="AC291" s="1">
        <v>0</v>
      </c>
      <c r="AD291" s="1">
        <v>1428.48</v>
      </c>
      <c r="AE291" s="1">
        <v>0</v>
      </c>
      <c r="AF291" s="1">
        <v>1220.41</v>
      </c>
      <c r="AG291" s="1">
        <v>0</v>
      </c>
      <c r="AH291" s="1">
        <v>1873.39</v>
      </c>
      <c r="AI291" s="1">
        <v>0</v>
      </c>
      <c r="AJ291" s="1">
        <v>1220.41</v>
      </c>
      <c r="AK291" s="1">
        <v>0</v>
      </c>
      <c r="AL291" s="1">
        <v>2623.56</v>
      </c>
      <c r="AM291" s="3">
        <v>0</v>
      </c>
      <c r="AN291" s="3">
        <v>1269.83</v>
      </c>
      <c r="AO291" s="1">
        <v>0</v>
      </c>
      <c r="AP291" s="1">
        <v>1269.83</v>
      </c>
      <c r="AQ291" s="1">
        <v>0</v>
      </c>
      <c r="AR291" s="1">
        <v>2230.24</v>
      </c>
      <c r="AS291" s="1">
        <v>0</v>
      </c>
      <c r="AT291" s="1">
        <v>1269.83</v>
      </c>
      <c r="AU291" s="1">
        <v>0</v>
      </c>
      <c r="AV291" s="1">
        <v>1347.3</v>
      </c>
      <c r="AW291" s="7">
        <f t="shared" si="85"/>
        <v>0</v>
      </c>
      <c r="AX291" s="7">
        <f t="shared" si="86"/>
        <v>20184.079999999998</v>
      </c>
      <c r="AY291" s="7">
        <f t="shared" si="87"/>
        <v>20184.079999999998</v>
      </c>
      <c r="AZ291" s="7"/>
      <c r="BA291" s="7"/>
      <c r="BB291" s="7"/>
      <c r="BC291" s="102">
        <f t="shared" si="88"/>
        <v>18342.010000000006</v>
      </c>
      <c r="BD291" s="3"/>
      <c r="BE291" s="3"/>
      <c r="BF291" s="3">
        <v>35645.64</v>
      </c>
      <c r="BG291" s="128">
        <f t="shared" si="82"/>
        <v>-17303.629999999994</v>
      </c>
      <c r="BH291" s="128">
        <v>0</v>
      </c>
      <c r="BI291" s="3">
        <v>-5803.65</v>
      </c>
      <c r="BJ291" s="3">
        <v>11721.24</v>
      </c>
      <c r="BK291" s="179">
        <v>0</v>
      </c>
      <c r="BL291" s="3"/>
      <c r="BM291" s="3"/>
      <c r="BN291" s="3"/>
      <c r="BO291" s="3">
        <v>0</v>
      </c>
      <c r="BP291" s="3">
        <v>14078.85</v>
      </c>
    </row>
    <row r="292" spans="1:68" ht="15.75">
      <c r="A292" s="3">
        <v>281</v>
      </c>
      <c r="B292" s="12" t="s">
        <v>314</v>
      </c>
      <c r="C292" s="46">
        <v>385.4</v>
      </c>
      <c r="D292" s="46">
        <v>0</v>
      </c>
      <c r="E292" s="3">
        <f t="shared" si="75"/>
        <v>385.4</v>
      </c>
      <c r="F292" s="52">
        <v>3.32</v>
      </c>
      <c r="G292" s="52">
        <v>3.7</v>
      </c>
      <c r="H292" s="147">
        <f t="shared" si="91"/>
        <v>7.02</v>
      </c>
      <c r="I292" s="7">
        <f t="shared" si="76"/>
        <v>2705.508</v>
      </c>
      <c r="J292" s="6">
        <f t="shared" si="77"/>
        <v>16233.047999999999</v>
      </c>
      <c r="K292" s="147">
        <v>6.6</v>
      </c>
      <c r="L292" s="7">
        <f t="shared" si="89"/>
        <v>2543.64</v>
      </c>
      <c r="M292" s="6">
        <f t="shared" si="78"/>
        <v>15261.84</v>
      </c>
      <c r="N292" s="40">
        <f t="shared" si="90"/>
        <v>31494.888</v>
      </c>
      <c r="O292" s="35">
        <v>0</v>
      </c>
      <c r="P292" s="5">
        <f t="shared" si="84"/>
        <v>31494.888</v>
      </c>
      <c r="Q292" s="43">
        <f t="shared" si="79"/>
        <v>0</v>
      </c>
      <c r="R292" s="55" t="s">
        <v>378</v>
      </c>
      <c r="S292" s="95">
        <f t="shared" si="83"/>
        <v>31494.888</v>
      </c>
      <c r="T292" s="7">
        <f t="shared" si="73"/>
        <v>0</v>
      </c>
      <c r="U292" s="1">
        <v>0</v>
      </c>
      <c r="V292" s="1">
        <v>2770.44</v>
      </c>
      <c r="W292" s="61">
        <v>0</v>
      </c>
      <c r="X292" s="2">
        <v>33245.28</v>
      </c>
      <c r="Y292" s="1">
        <v>0</v>
      </c>
      <c r="Z292" s="1">
        <v>1233.61</v>
      </c>
      <c r="AA292" s="1">
        <v>0</v>
      </c>
      <c r="AB292" s="1">
        <v>2063.19</v>
      </c>
      <c r="AC292" s="1">
        <v>0</v>
      </c>
      <c r="AD292" s="1">
        <v>813.19</v>
      </c>
      <c r="AE292" s="1">
        <v>0</v>
      </c>
      <c r="AF292" s="1">
        <v>11252.57</v>
      </c>
      <c r="AG292" s="1">
        <v>0</v>
      </c>
      <c r="AH292" s="1">
        <v>1539.92</v>
      </c>
      <c r="AI292" s="1">
        <v>0</v>
      </c>
      <c r="AJ292" s="1">
        <v>1084.65</v>
      </c>
      <c r="AK292" s="1">
        <v>0</v>
      </c>
      <c r="AL292" s="1">
        <v>851.73</v>
      </c>
      <c r="AM292" s="3">
        <v>0</v>
      </c>
      <c r="AN292" s="3">
        <v>851.73</v>
      </c>
      <c r="AO292" s="1">
        <v>0</v>
      </c>
      <c r="AP292" s="1">
        <v>1394.66</v>
      </c>
      <c r="AQ292" s="1">
        <v>0</v>
      </c>
      <c r="AR292" s="1">
        <v>1683.68</v>
      </c>
      <c r="AS292" s="1">
        <v>0</v>
      </c>
      <c r="AT292" s="1">
        <v>3035.12</v>
      </c>
      <c r="AU292" s="1">
        <v>0</v>
      </c>
      <c r="AV292" s="1">
        <v>851.73</v>
      </c>
      <c r="AW292" s="7">
        <f t="shared" si="85"/>
        <v>0</v>
      </c>
      <c r="AX292" s="7">
        <f t="shared" si="86"/>
        <v>26655.78</v>
      </c>
      <c r="AY292" s="7">
        <f t="shared" si="87"/>
        <v>26655.78</v>
      </c>
      <c r="AZ292" s="7"/>
      <c r="BA292" s="7"/>
      <c r="BB292" s="7"/>
      <c r="BC292" s="102">
        <f t="shared" si="88"/>
        <v>4839.108</v>
      </c>
      <c r="BD292" s="3"/>
      <c r="BE292" s="3"/>
      <c r="BF292" s="3">
        <v>1365.9</v>
      </c>
      <c r="BG292" s="128">
        <f t="shared" si="82"/>
        <v>3473.208</v>
      </c>
      <c r="BH292" s="128">
        <v>0</v>
      </c>
      <c r="BI292" s="3">
        <v>66.28</v>
      </c>
      <c r="BJ292" s="3">
        <v>-871.55</v>
      </c>
      <c r="BK292" s="179">
        <v>0</v>
      </c>
      <c r="BL292" s="3"/>
      <c r="BM292" s="3"/>
      <c r="BN292" s="3"/>
      <c r="BO292" s="3">
        <v>2.31</v>
      </c>
      <c r="BP292" s="3">
        <v>5741.71</v>
      </c>
    </row>
    <row r="293" spans="1:68" ht="15.75">
      <c r="A293" s="3">
        <v>282</v>
      </c>
      <c r="B293" s="32" t="s">
        <v>237</v>
      </c>
      <c r="C293" s="46">
        <v>465.4</v>
      </c>
      <c r="D293" s="46">
        <v>0</v>
      </c>
      <c r="E293" s="3">
        <f t="shared" si="75"/>
        <v>465.4</v>
      </c>
      <c r="F293" s="52">
        <v>3.32</v>
      </c>
      <c r="G293" s="52">
        <v>3.76</v>
      </c>
      <c r="H293" s="41">
        <f t="shared" si="91"/>
        <v>7.08</v>
      </c>
      <c r="I293" s="7">
        <f t="shared" si="76"/>
        <v>3295.0319999999997</v>
      </c>
      <c r="J293" s="6">
        <f t="shared" si="77"/>
        <v>19770.192</v>
      </c>
      <c r="K293" s="41">
        <v>7.87</v>
      </c>
      <c r="L293" s="7">
        <f t="shared" si="89"/>
        <v>3662.698</v>
      </c>
      <c r="M293" s="6">
        <f t="shared" si="78"/>
        <v>21976.188</v>
      </c>
      <c r="N293" s="40">
        <f t="shared" si="90"/>
        <v>41746.38</v>
      </c>
      <c r="O293" s="33">
        <v>-3737.18</v>
      </c>
      <c r="P293" s="5">
        <f t="shared" si="84"/>
        <v>38009.2</v>
      </c>
      <c r="Q293" s="43">
        <f t="shared" si="79"/>
        <v>-0.08952105547834327</v>
      </c>
      <c r="R293" s="55" t="s">
        <v>378</v>
      </c>
      <c r="S293" s="95">
        <f t="shared" si="83"/>
        <v>38009.2</v>
      </c>
      <c r="T293" s="7">
        <f t="shared" si="73"/>
        <v>0</v>
      </c>
      <c r="U293" s="1">
        <v>0</v>
      </c>
      <c r="V293" s="1">
        <v>3062.68</v>
      </c>
      <c r="W293" s="61">
        <v>0</v>
      </c>
      <c r="X293" s="2">
        <v>36752.17</v>
      </c>
      <c r="Y293" s="1">
        <v>0</v>
      </c>
      <c r="Z293" s="1">
        <v>981.99</v>
      </c>
      <c r="AA293" s="1">
        <v>0</v>
      </c>
      <c r="AB293" s="1">
        <v>981.99</v>
      </c>
      <c r="AC293" s="1">
        <v>0</v>
      </c>
      <c r="AD293" s="1">
        <v>4132.72</v>
      </c>
      <c r="AE293" s="1">
        <v>0</v>
      </c>
      <c r="AF293" s="1">
        <v>9139.57</v>
      </c>
      <c r="AG293" s="1">
        <v>0</v>
      </c>
      <c r="AH293" s="1">
        <v>7910.87</v>
      </c>
      <c r="AI293" s="1">
        <v>0</v>
      </c>
      <c r="AJ293" s="1">
        <v>4415.98</v>
      </c>
      <c r="AK293" s="1">
        <v>0</v>
      </c>
      <c r="AL293" s="1">
        <v>1989.01</v>
      </c>
      <c r="AM293" s="3">
        <v>0</v>
      </c>
      <c r="AN293" s="3">
        <v>1028.53</v>
      </c>
      <c r="AO293" s="1">
        <v>0</v>
      </c>
      <c r="AP293" s="1">
        <v>1028.53</v>
      </c>
      <c r="AQ293" s="1">
        <v>0</v>
      </c>
      <c r="AR293" s="1">
        <v>1988.94</v>
      </c>
      <c r="AS293" s="1">
        <v>0</v>
      </c>
      <c r="AT293" s="1">
        <v>1028.53</v>
      </c>
      <c r="AU293" s="1">
        <v>0</v>
      </c>
      <c r="AV293" s="1">
        <v>1028.53</v>
      </c>
      <c r="AW293" s="7">
        <f t="shared" si="85"/>
        <v>0</v>
      </c>
      <c r="AX293" s="7">
        <f t="shared" si="86"/>
        <v>35655.189999999995</v>
      </c>
      <c r="AY293" s="7">
        <f t="shared" si="87"/>
        <v>35655.189999999995</v>
      </c>
      <c r="AZ293" s="7"/>
      <c r="BA293" s="7"/>
      <c r="BB293" s="7"/>
      <c r="BC293" s="102">
        <f t="shared" si="88"/>
        <v>2354.010000000002</v>
      </c>
      <c r="BD293" s="3"/>
      <c r="BE293" s="3"/>
      <c r="BF293" s="3">
        <v>1113.43</v>
      </c>
      <c r="BG293" s="128">
        <f t="shared" si="82"/>
        <v>1240.580000000002</v>
      </c>
      <c r="BH293" s="128">
        <v>0</v>
      </c>
      <c r="BI293" s="3">
        <v>-3737.18</v>
      </c>
      <c r="BJ293" s="3">
        <v>11826.31</v>
      </c>
      <c r="BK293" s="179">
        <v>0</v>
      </c>
      <c r="BL293" s="3"/>
      <c r="BM293" s="3"/>
      <c r="BN293" s="3"/>
      <c r="BO293" s="3">
        <v>0</v>
      </c>
      <c r="BP293" s="3">
        <v>11249.04</v>
      </c>
    </row>
    <row r="294" spans="1:68" ht="15.75">
      <c r="A294" s="3">
        <v>283</v>
      </c>
      <c r="B294" s="12" t="s">
        <v>315</v>
      </c>
      <c r="C294" s="46">
        <v>382</v>
      </c>
      <c r="D294" s="46">
        <v>0</v>
      </c>
      <c r="E294" s="3">
        <f t="shared" si="75"/>
        <v>382</v>
      </c>
      <c r="F294" s="52">
        <v>3.32</v>
      </c>
      <c r="G294" s="52">
        <v>3.7</v>
      </c>
      <c r="H294" s="147">
        <f t="shared" si="91"/>
        <v>7.02</v>
      </c>
      <c r="I294" s="7">
        <f t="shared" si="76"/>
        <v>2681.64</v>
      </c>
      <c r="J294" s="6">
        <f t="shared" si="77"/>
        <v>16089.84</v>
      </c>
      <c r="K294" s="147">
        <v>6.6</v>
      </c>
      <c r="L294" s="7">
        <f t="shared" si="89"/>
        <v>2521.2</v>
      </c>
      <c r="M294" s="6">
        <f t="shared" si="78"/>
        <v>15127.199999999999</v>
      </c>
      <c r="N294" s="40">
        <f t="shared" si="90"/>
        <v>31217.04</v>
      </c>
      <c r="O294" s="35"/>
      <c r="P294" s="5">
        <f t="shared" si="84"/>
        <v>31217.04</v>
      </c>
      <c r="Q294" s="43">
        <f t="shared" si="79"/>
        <v>0</v>
      </c>
      <c r="R294" s="55" t="s">
        <v>378</v>
      </c>
      <c r="S294" s="95">
        <f t="shared" si="83"/>
        <v>31217.04</v>
      </c>
      <c r="T294" s="7">
        <f t="shared" si="73"/>
        <v>0</v>
      </c>
      <c r="U294" s="1">
        <v>0</v>
      </c>
      <c r="V294" s="1">
        <v>2746</v>
      </c>
      <c r="W294" s="61">
        <v>0</v>
      </c>
      <c r="X294" s="2">
        <v>32951.99</v>
      </c>
      <c r="Y294" s="1">
        <v>0</v>
      </c>
      <c r="Z294" s="1">
        <v>1066.45</v>
      </c>
      <c r="AA294" s="1">
        <v>0</v>
      </c>
      <c r="AB294" s="1">
        <v>2056.02</v>
      </c>
      <c r="AC294" s="1">
        <v>0</v>
      </c>
      <c r="AD294" s="1">
        <v>806.02</v>
      </c>
      <c r="AE294" s="1">
        <v>0</v>
      </c>
      <c r="AF294" s="1">
        <v>806.02</v>
      </c>
      <c r="AG294" s="1">
        <v>0</v>
      </c>
      <c r="AH294" s="1">
        <v>806.02</v>
      </c>
      <c r="AI294" s="1">
        <v>0</v>
      </c>
      <c r="AJ294" s="1">
        <v>806.02</v>
      </c>
      <c r="AK294" s="1">
        <v>0</v>
      </c>
      <c r="AL294" s="1">
        <v>844.22</v>
      </c>
      <c r="AM294" s="3">
        <v>0</v>
      </c>
      <c r="AN294" s="3">
        <v>844.22</v>
      </c>
      <c r="AO294" s="1">
        <v>0</v>
      </c>
      <c r="AP294" s="1">
        <v>1542.09</v>
      </c>
      <c r="AQ294" s="1">
        <v>0</v>
      </c>
      <c r="AR294" s="1">
        <v>1811.9</v>
      </c>
      <c r="AS294" s="1">
        <v>0</v>
      </c>
      <c r="AT294" s="1">
        <v>3182.55</v>
      </c>
      <c r="AU294" s="1">
        <v>0</v>
      </c>
      <c r="AV294" s="1">
        <v>921.69</v>
      </c>
      <c r="AW294" s="7">
        <f t="shared" si="85"/>
        <v>0</v>
      </c>
      <c r="AX294" s="7">
        <f t="shared" si="86"/>
        <v>15493.220000000003</v>
      </c>
      <c r="AY294" s="7">
        <f t="shared" si="87"/>
        <v>15493.220000000003</v>
      </c>
      <c r="AZ294" s="7"/>
      <c r="BA294" s="7"/>
      <c r="BB294" s="7"/>
      <c r="BC294" s="102">
        <f t="shared" si="88"/>
        <v>15723.819999999998</v>
      </c>
      <c r="BD294" s="3"/>
      <c r="BE294" s="3"/>
      <c r="BF294" s="3">
        <v>16090.47</v>
      </c>
      <c r="BG294" s="128">
        <f t="shared" si="82"/>
        <v>-366.65000000000146</v>
      </c>
      <c r="BH294" s="128">
        <v>0</v>
      </c>
      <c r="BI294" s="3">
        <v>14170.39</v>
      </c>
      <c r="BJ294" s="3">
        <v>151299.44</v>
      </c>
      <c r="BK294" s="179">
        <v>0</v>
      </c>
      <c r="BL294" s="3"/>
      <c r="BM294" s="3"/>
      <c r="BN294" s="3"/>
      <c r="BO294" s="3">
        <v>493.49</v>
      </c>
      <c r="BP294" s="3">
        <v>203448</v>
      </c>
    </row>
    <row r="295" spans="1:68" ht="15.75">
      <c r="A295" s="3">
        <v>284</v>
      </c>
      <c r="B295" s="32" t="s">
        <v>238</v>
      </c>
      <c r="C295" s="46">
        <v>781.2</v>
      </c>
      <c r="D295" s="46">
        <v>0</v>
      </c>
      <c r="E295" s="3">
        <f t="shared" si="75"/>
        <v>781.2</v>
      </c>
      <c r="F295" s="52">
        <v>3.32</v>
      </c>
      <c r="G295" s="52">
        <v>8.11</v>
      </c>
      <c r="H295" s="41">
        <f t="shared" si="91"/>
        <v>11.43</v>
      </c>
      <c r="I295" s="7">
        <f t="shared" si="76"/>
        <v>8929.116</v>
      </c>
      <c r="J295" s="6">
        <f t="shared" si="77"/>
        <v>53574.695999999996</v>
      </c>
      <c r="K295" s="41">
        <v>11.19</v>
      </c>
      <c r="L295" s="7">
        <f t="shared" si="89"/>
        <v>8741.628</v>
      </c>
      <c r="M295" s="6">
        <f t="shared" si="78"/>
        <v>52449.768000000004</v>
      </c>
      <c r="N295" s="40">
        <f t="shared" si="90"/>
        <v>106024.464</v>
      </c>
      <c r="O295" s="33">
        <v>0</v>
      </c>
      <c r="P295" s="5">
        <f t="shared" si="84"/>
        <v>106024.464</v>
      </c>
      <c r="Q295" s="43">
        <f t="shared" si="79"/>
        <v>0</v>
      </c>
      <c r="R295" s="57" t="s">
        <v>374</v>
      </c>
      <c r="S295" s="95">
        <f t="shared" si="83"/>
        <v>106024.464</v>
      </c>
      <c r="T295" s="7">
        <f t="shared" si="73"/>
        <v>0</v>
      </c>
      <c r="U295" s="1">
        <v>0</v>
      </c>
      <c r="V295" s="1">
        <v>9143.41</v>
      </c>
      <c r="W295" s="61">
        <v>0</v>
      </c>
      <c r="X295" s="2">
        <v>109720.98</v>
      </c>
      <c r="Y295" s="1">
        <v>0</v>
      </c>
      <c r="Z295" s="1">
        <v>4230.65</v>
      </c>
      <c r="AA295" s="1">
        <v>0</v>
      </c>
      <c r="AB295" s="1">
        <v>1648.33</v>
      </c>
      <c r="AC295" s="1">
        <v>0</v>
      </c>
      <c r="AD295" s="1">
        <v>2238.67</v>
      </c>
      <c r="AE295" s="1">
        <v>0</v>
      </c>
      <c r="AF295" s="1">
        <v>12116.04</v>
      </c>
      <c r="AG295" s="1">
        <v>0</v>
      </c>
      <c r="AH295" s="1">
        <v>1648.33</v>
      </c>
      <c r="AI295" s="1">
        <v>0</v>
      </c>
      <c r="AJ295" s="1">
        <v>1648.33</v>
      </c>
      <c r="AK295" s="1">
        <v>0</v>
      </c>
      <c r="AL295" s="1">
        <v>1726.45</v>
      </c>
      <c r="AM295" s="3">
        <v>0</v>
      </c>
      <c r="AN295" s="3">
        <v>1726.45</v>
      </c>
      <c r="AO295" s="1">
        <v>0</v>
      </c>
      <c r="AP295" s="1">
        <v>58842.22</v>
      </c>
      <c r="AQ295" s="1">
        <v>0</v>
      </c>
      <c r="AR295" s="1">
        <v>2686.86</v>
      </c>
      <c r="AS295" s="1">
        <v>0</v>
      </c>
      <c r="AT295" s="1">
        <v>2404.78</v>
      </c>
      <c r="AU295" s="1">
        <v>0</v>
      </c>
      <c r="AV295" s="1">
        <v>1726.45</v>
      </c>
      <c r="AW295" s="7">
        <f t="shared" si="85"/>
        <v>0</v>
      </c>
      <c r="AX295" s="7">
        <f t="shared" si="86"/>
        <v>92643.56</v>
      </c>
      <c r="AY295" s="7">
        <f t="shared" si="87"/>
        <v>92643.56</v>
      </c>
      <c r="AZ295" s="7"/>
      <c r="BA295" s="7"/>
      <c r="BB295" s="7"/>
      <c r="BC295" s="102">
        <f t="shared" si="88"/>
        <v>13380.90400000001</v>
      </c>
      <c r="BD295" s="3"/>
      <c r="BE295" s="3"/>
      <c r="BF295" s="3">
        <v>65608.89</v>
      </c>
      <c r="BG295" s="128">
        <f t="shared" si="82"/>
        <v>-52227.98599999999</v>
      </c>
      <c r="BH295" s="128">
        <v>0</v>
      </c>
      <c r="BI295" s="3">
        <v>25705.04</v>
      </c>
      <c r="BJ295" s="3">
        <v>151661.53</v>
      </c>
      <c r="BK295" s="179">
        <v>0</v>
      </c>
      <c r="BL295" s="3"/>
      <c r="BM295" s="3"/>
      <c r="BN295" s="3"/>
      <c r="BO295" s="3">
        <v>895.19</v>
      </c>
      <c r="BP295" s="3">
        <v>186479.58</v>
      </c>
    </row>
    <row r="296" spans="1:68" ht="15.75">
      <c r="A296" s="3">
        <v>285</v>
      </c>
      <c r="B296" s="32" t="s">
        <v>239</v>
      </c>
      <c r="C296" s="46">
        <v>453.7</v>
      </c>
      <c r="D296" s="46"/>
      <c r="E296" s="3">
        <f t="shared" si="75"/>
        <v>453.7</v>
      </c>
      <c r="F296" s="52">
        <v>3.32</v>
      </c>
      <c r="G296" s="52">
        <v>3.76</v>
      </c>
      <c r="H296" s="41">
        <f t="shared" si="91"/>
        <v>7.08</v>
      </c>
      <c r="I296" s="7">
        <f t="shared" si="76"/>
        <v>3212.196</v>
      </c>
      <c r="J296" s="6">
        <f t="shared" si="77"/>
        <v>19273.176</v>
      </c>
      <c r="K296" s="41">
        <v>7.87</v>
      </c>
      <c r="L296" s="7">
        <f t="shared" si="89"/>
        <v>3570.619</v>
      </c>
      <c r="M296" s="6">
        <f t="shared" si="78"/>
        <v>21423.714</v>
      </c>
      <c r="N296" s="40">
        <f t="shared" si="90"/>
        <v>40696.89</v>
      </c>
      <c r="O296" s="33">
        <v>0</v>
      </c>
      <c r="P296" s="5">
        <f t="shared" si="84"/>
        <v>40696.89</v>
      </c>
      <c r="Q296" s="43">
        <f t="shared" si="79"/>
        <v>0</v>
      </c>
      <c r="R296" s="55" t="s">
        <v>378</v>
      </c>
      <c r="S296" s="95">
        <f t="shared" si="83"/>
        <v>40696.89</v>
      </c>
      <c r="T296" s="7">
        <f aca="true" t="shared" si="92" ref="T296:T353">S296-P296</f>
        <v>0</v>
      </c>
      <c r="U296" s="1">
        <v>0</v>
      </c>
      <c r="V296" s="1">
        <v>3289.29</v>
      </c>
      <c r="W296" s="61">
        <v>0</v>
      </c>
      <c r="X296" s="2">
        <v>39471.46</v>
      </c>
      <c r="Y296" s="1">
        <v>0</v>
      </c>
      <c r="Z296" s="1">
        <v>1134.96</v>
      </c>
      <c r="AA296" s="1">
        <v>0</v>
      </c>
      <c r="AB296" s="1">
        <v>1134.96</v>
      </c>
      <c r="AC296" s="1">
        <v>0</v>
      </c>
      <c r="AD296" s="1">
        <v>3440.57</v>
      </c>
      <c r="AE296" s="1">
        <v>0</v>
      </c>
      <c r="AF296" s="1">
        <v>1134.96</v>
      </c>
      <c r="AG296" s="1">
        <v>0</v>
      </c>
      <c r="AH296" s="1">
        <v>1134.96</v>
      </c>
      <c r="AI296" s="1">
        <v>0</v>
      </c>
      <c r="AJ296" s="1">
        <v>1134.96</v>
      </c>
      <c r="AK296" s="1">
        <v>0</v>
      </c>
      <c r="AL296" s="1">
        <v>1722.67</v>
      </c>
      <c r="AM296" s="3">
        <v>0</v>
      </c>
      <c r="AN296" s="3">
        <v>5643.15</v>
      </c>
      <c r="AO296" s="1">
        <v>0</v>
      </c>
      <c r="AP296" s="1">
        <v>1180.33</v>
      </c>
      <c r="AQ296" s="1">
        <v>0</v>
      </c>
      <c r="AR296" s="1">
        <v>2140.74</v>
      </c>
      <c r="AS296" s="1">
        <v>0</v>
      </c>
      <c r="AT296" s="1">
        <v>32128.69</v>
      </c>
      <c r="AU296" s="1">
        <v>0</v>
      </c>
      <c r="AV296" s="1">
        <v>1180.33</v>
      </c>
      <c r="AW296" s="7">
        <f t="shared" si="85"/>
        <v>0</v>
      </c>
      <c r="AX296" s="7">
        <f t="shared" si="86"/>
        <v>53111.28</v>
      </c>
      <c r="AY296" s="7">
        <f t="shared" si="87"/>
        <v>53111.28</v>
      </c>
      <c r="AZ296" s="7"/>
      <c r="BA296" s="7">
        <v>13665.41</v>
      </c>
      <c r="BB296" s="7"/>
      <c r="BC296" s="102">
        <f t="shared" si="88"/>
        <v>-26079.8</v>
      </c>
      <c r="BD296" s="3"/>
      <c r="BE296" s="3">
        <v>5867</v>
      </c>
      <c r="BF296" s="3">
        <v>-1699.98</v>
      </c>
      <c r="BG296" s="128">
        <f t="shared" si="82"/>
        <v>-18512.82</v>
      </c>
      <c r="BH296" s="128">
        <v>0</v>
      </c>
      <c r="BI296" s="3">
        <v>7724.1</v>
      </c>
      <c r="BJ296" s="3">
        <v>58228.42</v>
      </c>
      <c r="BK296" s="179">
        <v>0</v>
      </c>
      <c r="BL296" s="3"/>
      <c r="BM296" s="3">
        <v>7455.1</v>
      </c>
      <c r="BN296" s="3"/>
      <c r="BO296" s="3">
        <v>269</v>
      </c>
      <c r="BP296" s="3">
        <v>59645.37</v>
      </c>
    </row>
    <row r="297" spans="1:68" ht="15.75">
      <c r="A297" s="3">
        <v>286</v>
      </c>
      <c r="B297" s="32" t="s">
        <v>240</v>
      </c>
      <c r="C297" s="46">
        <v>463.6</v>
      </c>
      <c r="D297" s="46">
        <v>0</v>
      </c>
      <c r="E297" s="3">
        <f t="shared" si="75"/>
        <v>463.6</v>
      </c>
      <c r="F297" s="52">
        <v>3.32</v>
      </c>
      <c r="G297" s="52">
        <v>3.76</v>
      </c>
      <c r="H297" s="41">
        <f t="shared" si="91"/>
        <v>7.08</v>
      </c>
      <c r="I297" s="7">
        <f t="shared" si="76"/>
        <v>3282.288</v>
      </c>
      <c r="J297" s="6">
        <f t="shared" si="77"/>
        <v>19693.728</v>
      </c>
      <c r="K297" s="41">
        <v>7.87</v>
      </c>
      <c r="L297" s="7">
        <f t="shared" si="89"/>
        <v>3648.532</v>
      </c>
      <c r="M297" s="6">
        <f t="shared" si="78"/>
        <v>21891.192000000003</v>
      </c>
      <c r="N297" s="40">
        <f t="shared" si="90"/>
        <v>41584.92</v>
      </c>
      <c r="O297" s="33"/>
      <c r="P297" s="5">
        <f t="shared" si="84"/>
        <v>41584.92</v>
      </c>
      <c r="Q297" s="43">
        <f t="shared" si="79"/>
        <v>0</v>
      </c>
      <c r="R297" s="55" t="s">
        <v>378</v>
      </c>
      <c r="S297" s="95">
        <f t="shared" si="83"/>
        <v>41584.92</v>
      </c>
      <c r="T297" s="7">
        <f t="shared" si="92"/>
        <v>0</v>
      </c>
      <c r="U297" s="1">
        <v>0</v>
      </c>
      <c r="V297" s="1">
        <v>3361.06</v>
      </c>
      <c r="W297" s="61">
        <v>0</v>
      </c>
      <c r="X297" s="2">
        <v>40332.75</v>
      </c>
      <c r="Y297" s="1">
        <v>0</v>
      </c>
      <c r="Z297" s="1">
        <v>1605.66</v>
      </c>
      <c r="AA297" s="1">
        <v>0</v>
      </c>
      <c r="AB297" s="1">
        <v>4424.93</v>
      </c>
      <c r="AC297" s="1">
        <v>0</v>
      </c>
      <c r="AD297" s="1">
        <v>978.2</v>
      </c>
      <c r="AE297" s="1">
        <v>0</v>
      </c>
      <c r="AF297" s="1">
        <v>978.2</v>
      </c>
      <c r="AG297" s="1">
        <v>0</v>
      </c>
      <c r="AH297" s="1">
        <v>978.2</v>
      </c>
      <c r="AI297" s="1">
        <v>0</v>
      </c>
      <c r="AJ297" s="1">
        <v>978.2</v>
      </c>
      <c r="AK297" s="1">
        <v>0</v>
      </c>
      <c r="AL297" s="1">
        <v>1797.36</v>
      </c>
      <c r="AM297" s="3">
        <v>0</v>
      </c>
      <c r="AN297" s="3">
        <v>1024.56</v>
      </c>
      <c r="AO297" s="1">
        <v>0</v>
      </c>
      <c r="AP297" s="1">
        <v>1024.56</v>
      </c>
      <c r="AQ297" s="1">
        <v>0</v>
      </c>
      <c r="AR297" s="1">
        <v>1984.97</v>
      </c>
      <c r="AS297" s="1">
        <v>0</v>
      </c>
      <c r="AT297" s="1">
        <v>1296.02</v>
      </c>
      <c r="AU297" s="1">
        <v>0</v>
      </c>
      <c r="AV297" s="1">
        <v>1024.56</v>
      </c>
      <c r="AW297" s="7">
        <f t="shared" si="85"/>
        <v>0</v>
      </c>
      <c r="AX297" s="7">
        <f t="shared" si="86"/>
        <v>18095.420000000002</v>
      </c>
      <c r="AY297" s="7">
        <f t="shared" si="87"/>
        <v>18095.420000000002</v>
      </c>
      <c r="AZ297" s="7"/>
      <c r="BA297" s="7">
        <v>9248.16</v>
      </c>
      <c r="BB297" s="7"/>
      <c r="BC297" s="102">
        <f t="shared" si="88"/>
        <v>14241.339999999997</v>
      </c>
      <c r="BD297" s="3"/>
      <c r="BE297" s="3">
        <v>7587</v>
      </c>
      <c r="BF297" s="3">
        <v>-619.22</v>
      </c>
      <c r="BG297" s="128">
        <f t="shared" si="82"/>
        <v>22447.559999999998</v>
      </c>
      <c r="BH297" s="128">
        <v>0</v>
      </c>
      <c r="BI297" s="3">
        <v>20432.41</v>
      </c>
      <c r="BJ297" s="3">
        <v>132866.49</v>
      </c>
      <c r="BK297" s="179">
        <v>0</v>
      </c>
      <c r="BL297" s="3"/>
      <c r="BM297" s="3">
        <v>19720.84</v>
      </c>
      <c r="BN297" s="3"/>
      <c r="BO297" s="3">
        <v>711.57</v>
      </c>
      <c r="BP297" s="3">
        <v>160066.59</v>
      </c>
    </row>
    <row r="298" spans="1:68" ht="15.75">
      <c r="A298" s="3">
        <v>287</v>
      </c>
      <c r="B298" s="12" t="s">
        <v>316</v>
      </c>
      <c r="C298" s="46">
        <v>372.9</v>
      </c>
      <c r="D298" s="46">
        <v>0</v>
      </c>
      <c r="E298" s="3">
        <f t="shared" si="75"/>
        <v>372.9</v>
      </c>
      <c r="F298" s="52">
        <v>3.32</v>
      </c>
      <c r="G298" s="52">
        <v>3.7</v>
      </c>
      <c r="H298" s="147">
        <f t="shared" si="91"/>
        <v>7.02</v>
      </c>
      <c r="I298" s="7">
        <f t="shared" si="76"/>
        <v>2617.758</v>
      </c>
      <c r="J298" s="6">
        <f t="shared" si="77"/>
        <v>15706.547999999999</v>
      </c>
      <c r="K298" s="147">
        <v>6.6</v>
      </c>
      <c r="L298" s="7">
        <f t="shared" si="89"/>
        <v>2461.14</v>
      </c>
      <c r="M298" s="6">
        <f t="shared" si="78"/>
        <v>14766.84</v>
      </c>
      <c r="N298" s="40">
        <f t="shared" si="90"/>
        <v>30473.388</v>
      </c>
      <c r="O298" s="35"/>
      <c r="P298" s="5">
        <f t="shared" si="84"/>
        <v>30473.388</v>
      </c>
      <c r="Q298" s="43">
        <f t="shared" si="79"/>
        <v>0</v>
      </c>
      <c r="R298" s="55" t="s">
        <v>378</v>
      </c>
      <c r="S298" s="95">
        <f t="shared" si="83"/>
        <v>30473.388</v>
      </c>
      <c r="T298" s="7">
        <f t="shared" si="92"/>
        <v>0</v>
      </c>
      <c r="U298" s="1">
        <v>0</v>
      </c>
      <c r="V298" s="1">
        <v>2680.58</v>
      </c>
      <c r="W298" s="61">
        <v>0</v>
      </c>
      <c r="X298" s="2">
        <v>32167.01</v>
      </c>
      <c r="Y298" s="1">
        <v>0</v>
      </c>
      <c r="Z298" s="1">
        <v>3595.63</v>
      </c>
      <c r="AA298" s="1">
        <v>0</v>
      </c>
      <c r="AB298" s="1">
        <v>2036.82</v>
      </c>
      <c r="AC298" s="1">
        <v>0</v>
      </c>
      <c r="AD298" s="1">
        <v>786.82</v>
      </c>
      <c r="AE298" s="1">
        <v>0</v>
      </c>
      <c r="AF298" s="1">
        <v>786.82</v>
      </c>
      <c r="AG298" s="1">
        <v>0</v>
      </c>
      <c r="AH298" s="1">
        <v>1897.76</v>
      </c>
      <c r="AI298" s="1">
        <v>0</v>
      </c>
      <c r="AJ298" s="1">
        <v>786.82</v>
      </c>
      <c r="AK298" s="1">
        <v>0</v>
      </c>
      <c r="AL298" s="1">
        <v>824.11</v>
      </c>
      <c r="AM298" s="3">
        <v>0</v>
      </c>
      <c r="AN298" s="3">
        <v>824.11</v>
      </c>
      <c r="AO298" s="1">
        <v>0</v>
      </c>
      <c r="AP298" s="1">
        <v>824.11</v>
      </c>
      <c r="AQ298" s="1">
        <v>0</v>
      </c>
      <c r="AR298" s="1">
        <v>1248.86</v>
      </c>
      <c r="AS298" s="1">
        <v>0</v>
      </c>
      <c r="AT298" s="1">
        <v>4031.14</v>
      </c>
      <c r="AU298" s="1">
        <v>0</v>
      </c>
      <c r="AV298" s="1">
        <v>824.11</v>
      </c>
      <c r="AW298" s="7">
        <f t="shared" si="85"/>
        <v>0</v>
      </c>
      <c r="AX298" s="7">
        <f t="shared" si="86"/>
        <v>18467.11</v>
      </c>
      <c r="AY298" s="7">
        <f t="shared" si="87"/>
        <v>18467.11</v>
      </c>
      <c r="AZ298" s="7"/>
      <c r="BA298" s="7"/>
      <c r="BB298" s="7"/>
      <c r="BC298" s="102">
        <f t="shared" si="88"/>
        <v>12006.277999999998</v>
      </c>
      <c r="BD298" s="3"/>
      <c r="BE298" s="3"/>
      <c r="BF298" s="3">
        <v>5858.31</v>
      </c>
      <c r="BG298" s="128">
        <f t="shared" si="82"/>
        <v>6147.967999999998</v>
      </c>
      <c r="BH298" s="128">
        <v>0</v>
      </c>
      <c r="BI298" s="3">
        <v>25125.99</v>
      </c>
      <c r="BJ298" s="3">
        <v>212562.71</v>
      </c>
      <c r="BK298" s="179">
        <v>0</v>
      </c>
      <c r="BL298" s="3"/>
      <c r="BM298" s="3"/>
      <c r="BN298" s="3"/>
      <c r="BO298" s="3">
        <v>875.02</v>
      </c>
      <c r="BP298" s="3">
        <v>205636.17</v>
      </c>
    </row>
    <row r="299" spans="1:68" ht="15.75">
      <c r="A299" s="3">
        <v>288</v>
      </c>
      <c r="B299" s="32" t="s">
        <v>376</v>
      </c>
      <c r="C299" s="96">
        <v>1589</v>
      </c>
      <c r="D299" s="51">
        <v>0</v>
      </c>
      <c r="E299" s="3">
        <f>C299+D299</f>
        <v>1589</v>
      </c>
      <c r="F299" s="52">
        <v>3.32</v>
      </c>
      <c r="G299" s="52">
        <v>8.97</v>
      </c>
      <c r="H299" s="41">
        <f>F299+G299</f>
        <v>12.290000000000001</v>
      </c>
      <c r="I299" s="7">
        <f>H299*E299</f>
        <v>19528.81</v>
      </c>
      <c r="J299" s="6">
        <f t="shared" si="77"/>
        <v>117172.86000000002</v>
      </c>
      <c r="K299" s="41">
        <v>13.78</v>
      </c>
      <c r="L299" s="7">
        <f t="shared" si="89"/>
        <v>21896.42</v>
      </c>
      <c r="M299" s="6">
        <f t="shared" si="78"/>
        <v>131378.52</v>
      </c>
      <c r="N299" s="40">
        <f t="shared" si="90"/>
        <v>248551.38</v>
      </c>
      <c r="O299" s="33"/>
      <c r="P299" s="5">
        <f t="shared" si="84"/>
        <v>248551.38</v>
      </c>
      <c r="Q299" s="43">
        <f>O299/N299</f>
        <v>0</v>
      </c>
      <c r="R299" s="55"/>
      <c r="S299" s="95">
        <f t="shared" si="83"/>
        <v>248551.38</v>
      </c>
      <c r="T299" s="7">
        <f t="shared" si="92"/>
        <v>0</v>
      </c>
      <c r="U299" s="1">
        <v>0</v>
      </c>
      <c r="V299" s="1">
        <v>19997.5</v>
      </c>
      <c r="W299" s="61">
        <v>0</v>
      </c>
      <c r="X299" s="2">
        <v>239970.02</v>
      </c>
      <c r="Y299" s="1">
        <v>0</v>
      </c>
      <c r="Z299" s="119">
        <v>14615.91</v>
      </c>
      <c r="AA299" s="1">
        <v>0</v>
      </c>
      <c r="AB299" s="1">
        <v>3985.2</v>
      </c>
      <c r="AC299" s="1">
        <v>0</v>
      </c>
      <c r="AD299" s="1">
        <v>38149.84</v>
      </c>
      <c r="AE299" s="119">
        <v>0</v>
      </c>
      <c r="AF299" s="1">
        <v>3529.17</v>
      </c>
      <c r="AG299" s="1">
        <v>0</v>
      </c>
      <c r="AH299" s="1">
        <v>9702.81</v>
      </c>
      <c r="AI299" s="1">
        <v>0</v>
      </c>
      <c r="AJ299" s="1">
        <v>3529.17</v>
      </c>
      <c r="AK299" s="1">
        <v>0</v>
      </c>
      <c r="AL299" s="1">
        <v>3688.01</v>
      </c>
      <c r="AM299" s="3">
        <v>0</v>
      </c>
      <c r="AN299" s="3">
        <v>5582.44</v>
      </c>
      <c r="AO299" s="1">
        <v>0</v>
      </c>
      <c r="AP299" s="1">
        <v>3688.01</v>
      </c>
      <c r="AQ299" s="1">
        <v>0</v>
      </c>
      <c r="AR299" s="1">
        <v>10501.07</v>
      </c>
      <c r="AS299" s="1">
        <v>0</v>
      </c>
      <c r="AT299" s="1">
        <v>54161.45</v>
      </c>
      <c r="AU299" s="1">
        <v>0</v>
      </c>
      <c r="AV299" s="1">
        <v>4997.9</v>
      </c>
      <c r="AW299" s="7">
        <f t="shared" si="85"/>
        <v>0</v>
      </c>
      <c r="AX299" s="7">
        <f t="shared" si="86"/>
        <v>156130.97999999995</v>
      </c>
      <c r="AY299" s="7">
        <f t="shared" si="87"/>
        <v>156130.97999999995</v>
      </c>
      <c r="AZ299" s="7"/>
      <c r="BA299" s="7"/>
      <c r="BB299" s="7"/>
      <c r="BC299" s="102">
        <f t="shared" si="88"/>
        <v>92420.40000000005</v>
      </c>
      <c r="BD299" s="3"/>
      <c r="BE299" s="3">
        <v>2408</v>
      </c>
      <c r="BF299" s="3">
        <v>-12688.3</v>
      </c>
      <c r="BG299" s="128">
        <f t="shared" si="82"/>
        <v>107516.70000000006</v>
      </c>
      <c r="BH299" s="128">
        <v>0</v>
      </c>
      <c r="BI299" s="3">
        <v>77004.42</v>
      </c>
      <c r="BJ299" s="3">
        <v>26151.59</v>
      </c>
      <c r="BK299" s="179">
        <v>0</v>
      </c>
      <c r="BL299" s="3"/>
      <c r="BM299" s="3"/>
      <c r="BN299" s="3"/>
      <c r="BO299" s="180">
        <v>2681.71</v>
      </c>
      <c r="BP299" s="3">
        <v>30742.22</v>
      </c>
    </row>
    <row r="300" spans="1:68" ht="15.75">
      <c r="A300" s="3">
        <v>289</v>
      </c>
      <c r="B300" s="32" t="s">
        <v>241</v>
      </c>
      <c r="C300" s="46">
        <v>906.8</v>
      </c>
      <c r="D300" s="46">
        <v>0</v>
      </c>
      <c r="E300" s="3">
        <f aca="true" t="shared" si="93" ref="E300:E319">C300+D300</f>
        <v>906.8</v>
      </c>
      <c r="F300" s="52">
        <v>3.32</v>
      </c>
      <c r="G300" s="52">
        <v>8.75</v>
      </c>
      <c r="H300" s="41">
        <f aca="true" t="shared" si="94" ref="H300:H353">F300+G300</f>
        <v>12.07</v>
      </c>
      <c r="I300" s="7">
        <f aca="true" t="shared" si="95" ref="I300:I320">H300*E300</f>
        <v>10945.076</v>
      </c>
      <c r="J300" s="6">
        <f aca="true" t="shared" si="96" ref="J300:J320">I300*6</f>
        <v>65670.45599999999</v>
      </c>
      <c r="K300" s="41">
        <v>12.47</v>
      </c>
      <c r="L300" s="7">
        <f t="shared" si="89"/>
        <v>11307.796</v>
      </c>
      <c r="M300" s="6">
        <f aca="true" t="shared" si="97" ref="M300:M320">L300*6</f>
        <v>67846.776</v>
      </c>
      <c r="N300" s="40">
        <f t="shared" si="90"/>
        <v>133517.232</v>
      </c>
      <c r="O300" s="33"/>
      <c r="P300" s="5">
        <f t="shared" si="84"/>
        <v>133517.232</v>
      </c>
      <c r="Q300" s="43">
        <f aca="true" t="shared" si="98" ref="Q300:Q326">O300/N300</f>
        <v>0</v>
      </c>
      <c r="R300" s="55" t="s">
        <v>374</v>
      </c>
      <c r="S300" s="95">
        <f t="shared" si="83"/>
        <v>133517.232</v>
      </c>
      <c r="T300" s="7">
        <f t="shared" si="92"/>
        <v>0</v>
      </c>
      <c r="U300" s="1">
        <v>0</v>
      </c>
      <c r="V300" s="1">
        <v>11207.76</v>
      </c>
      <c r="W300" s="61">
        <v>0</v>
      </c>
      <c r="X300" s="2">
        <v>134493.09</v>
      </c>
      <c r="Y300" s="1">
        <v>0</v>
      </c>
      <c r="Z300" s="119">
        <v>38007.05</v>
      </c>
      <c r="AA300" s="1">
        <v>0</v>
      </c>
      <c r="AB300" s="1">
        <v>6399.12</v>
      </c>
      <c r="AC300" s="1">
        <v>0</v>
      </c>
      <c r="AD300" s="1">
        <v>37118.84</v>
      </c>
      <c r="AE300" s="119">
        <v>0</v>
      </c>
      <c r="AF300" s="1">
        <v>18457.89</v>
      </c>
      <c r="AG300" s="1">
        <v>0</v>
      </c>
      <c r="AH300" s="1">
        <v>6145.69</v>
      </c>
      <c r="AI300" s="1">
        <v>0</v>
      </c>
      <c r="AJ300" s="1">
        <v>23792.52</v>
      </c>
      <c r="AK300" s="1">
        <v>0</v>
      </c>
      <c r="AL300" s="1">
        <v>17953.08</v>
      </c>
      <c r="AM300" s="3">
        <v>0</v>
      </c>
      <c r="AN300" s="3">
        <v>13782.77</v>
      </c>
      <c r="AO300" s="1">
        <v>0</v>
      </c>
      <c r="AP300" s="1">
        <v>2181.68</v>
      </c>
      <c r="AQ300" s="1">
        <v>0</v>
      </c>
      <c r="AR300" s="1">
        <v>3142.09</v>
      </c>
      <c r="AS300" s="1">
        <v>0</v>
      </c>
      <c r="AT300" s="1">
        <v>15547.89</v>
      </c>
      <c r="AU300" s="1">
        <v>0</v>
      </c>
      <c r="AV300" s="1">
        <v>2181.68</v>
      </c>
      <c r="AW300" s="7">
        <f t="shared" si="85"/>
        <v>0</v>
      </c>
      <c r="AX300" s="7">
        <f t="shared" si="86"/>
        <v>184710.3</v>
      </c>
      <c r="AY300" s="7">
        <f t="shared" si="87"/>
        <v>184710.3</v>
      </c>
      <c r="AZ300" s="7"/>
      <c r="BA300" s="7"/>
      <c r="BB300" s="7"/>
      <c r="BC300" s="102">
        <f t="shared" si="88"/>
        <v>-51193.068</v>
      </c>
      <c r="BD300" s="3">
        <v>341.05</v>
      </c>
      <c r="BE300" s="3">
        <v>6536</v>
      </c>
      <c r="BF300" s="3">
        <v>-3142.51</v>
      </c>
      <c r="BG300" s="128">
        <f t="shared" si="82"/>
        <v>-41173.507999999994</v>
      </c>
      <c r="BH300" s="128">
        <v>0</v>
      </c>
      <c r="BI300" s="3">
        <v>34216.63</v>
      </c>
      <c r="BJ300" s="3">
        <v>33762.36</v>
      </c>
      <c r="BK300" s="179">
        <v>0</v>
      </c>
      <c r="BL300" s="3"/>
      <c r="BM300" s="3"/>
      <c r="BN300" s="3"/>
      <c r="BO300" s="180">
        <v>1191.61</v>
      </c>
      <c r="BP300" s="3">
        <v>15682.37</v>
      </c>
    </row>
    <row r="301" spans="1:68" ht="15.75">
      <c r="A301" s="3">
        <v>290</v>
      </c>
      <c r="B301" s="32" t="s">
        <v>242</v>
      </c>
      <c r="C301" s="46">
        <v>511.9</v>
      </c>
      <c r="D301" s="46">
        <v>0</v>
      </c>
      <c r="E301" s="3">
        <f t="shared" si="93"/>
        <v>511.9</v>
      </c>
      <c r="F301" s="52">
        <v>3.32</v>
      </c>
      <c r="G301" s="52">
        <v>8.75</v>
      </c>
      <c r="H301" s="41">
        <f t="shared" si="94"/>
        <v>12.07</v>
      </c>
      <c r="I301" s="7">
        <f t="shared" si="95"/>
        <v>6178.633</v>
      </c>
      <c r="J301" s="6">
        <f t="shared" si="96"/>
        <v>37071.797999999995</v>
      </c>
      <c r="K301" s="41">
        <v>12.43</v>
      </c>
      <c r="L301" s="7">
        <f t="shared" si="89"/>
        <v>6362.9169999999995</v>
      </c>
      <c r="M301" s="6">
        <f t="shared" si="97"/>
        <v>38177.50199999999</v>
      </c>
      <c r="N301" s="40">
        <f t="shared" si="90"/>
        <v>75249.29999999999</v>
      </c>
      <c r="O301" s="33">
        <v>-1441.01</v>
      </c>
      <c r="P301" s="5">
        <f t="shared" si="84"/>
        <v>73808.29</v>
      </c>
      <c r="Q301" s="43">
        <f t="shared" si="98"/>
        <v>-0.019149812689287476</v>
      </c>
      <c r="R301" s="55" t="s">
        <v>374</v>
      </c>
      <c r="S301" s="95">
        <f t="shared" si="83"/>
        <v>73808.29</v>
      </c>
      <c r="T301" s="7">
        <f t="shared" si="92"/>
        <v>0</v>
      </c>
      <c r="U301" s="1">
        <v>0</v>
      </c>
      <c r="V301" s="1">
        <v>6206.84</v>
      </c>
      <c r="W301" s="61">
        <v>0</v>
      </c>
      <c r="X301" s="2">
        <v>74482.03</v>
      </c>
      <c r="Y301" s="1">
        <v>0</v>
      </c>
      <c r="Z301" s="1">
        <v>9363.99</v>
      </c>
      <c r="AA301" s="1">
        <v>0</v>
      </c>
      <c r="AB301" s="1">
        <v>1718.44</v>
      </c>
      <c r="AC301" s="1">
        <v>0</v>
      </c>
      <c r="AD301" s="1">
        <v>39893.46</v>
      </c>
      <c r="AE301" s="1">
        <v>0</v>
      </c>
      <c r="AF301" s="1">
        <v>1257.76</v>
      </c>
      <c r="AG301" s="1">
        <v>0</v>
      </c>
      <c r="AH301" s="1">
        <v>1335.23</v>
      </c>
      <c r="AI301" s="1">
        <v>0</v>
      </c>
      <c r="AJ301" s="1">
        <v>21381.11</v>
      </c>
      <c r="AK301" s="1">
        <v>0</v>
      </c>
      <c r="AL301" s="1">
        <v>1308.95</v>
      </c>
      <c r="AM301" s="3">
        <v>0</v>
      </c>
      <c r="AN301" s="3">
        <v>1308.95</v>
      </c>
      <c r="AO301" s="1">
        <v>0</v>
      </c>
      <c r="AP301" s="1">
        <v>2794.08</v>
      </c>
      <c r="AQ301" s="1">
        <v>0</v>
      </c>
      <c r="AR301" s="1">
        <v>2269.36</v>
      </c>
      <c r="AS301" s="1">
        <v>0</v>
      </c>
      <c r="AT301" s="1">
        <v>2019.82</v>
      </c>
      <c r="AU301" s="1">
        <v>0</v>
      </c>
      <c r="AV301" s="1">
        <v>1308.95</v>
      </c>
      <c r="AW301" s="7">
        <f t="shared" si="85"/>
        <v>0</v>
      </c>
      <c r="AX301" s="7">
        <f t="shared" si="86"/>
        <v>85960.1</v>
      </c>
      <c r="AY301" s="7">
        <f t="shared" si="87"/>
        <v>85960.1</v>
      </c>
      <c r="AZ301" s="7"/>
      <c r="BA301" s="7"/>
      <c r="BB301" s="7"/>
      <c r="BC301" s="102">
        <f t="shared" si="88"/>
        <v>-12151.810000000012</v>
      </c>
      <c r="BD301" s="3"/>
      <c r="BE301" s="3">
        <v>6192</v>
      </c>
      <c r="BF301" s="3">
        <v>4405.81</v>
      </c>
      <c r="BG301" s="128">
        <f t="shared" si="82"/>
        <v>-10365.620000000014</v>
      </c>
      <c r="BH301" s="128">
        <v>0</v>
      </c>
      <c r="BI301" s="3">
        <v>-1441.01</v>
      </c>
      <c r="BJ301" s="3">
        <v>409101.22</v>
      </c>
      <c r="BK301" s="179">
        <v>1479.65</v>
      </c>
      <c r="BL301" s="3"/>
      <c r="BM301" s="3"/>
      <c r="BN301" s="3"/>
      <c r="BO301" s="3">
        <v>0</v>
      </c>
      <c r="BP301" s="3">
        <v>399759.99</v>
      </c>
    </row>
    <row r="302" spans="1:68" ht="15.75">
      <c r="A302" s="3">
        <v>291</v>
      </c>
      <c r="B302" s="25" t="s">
        <v>243</v>
      </c>
      <c r="C302" s="46">
        <v>1345.9</v>
      </c>
      <c r="D302" s="46">
        <v>0</v>
      </c>
      <c r="E302" s="3">
        <f t="shared" si="93"/>
        <v>1345.9</v>
      </c>
      <c r="F302" s="52">
        <v>3.32</v>
      </c>
      <c r="G302" s="52">
        <v>8.97</v>
      </c>
      <c r="H302" s="52">
        <f t="shared" si="94"/>
        <v>12.290000000000001</v>
      </c>
      <c r="I302" s="7">
        <f t="shared" si="95"/>
        <v>16541.111</v>
      </c>
      <c r="J302" s="6">
        <f t="shared" si="96"/>
        <v>99246.666</v>
      </c>
      <c r="K302" s="52">
        <v>12.78</v>
      </c>
      <c r="L302" s="7">
        <f t="shared" si="89"/>
        <v>17200.602</v>
      </c>
      <c r="M302" s="6">
        <f t="shared" si="97"/>
        <v>103203.612</v>
      </c>
      <c r="N302" s="40">
        <f t="shared" si="90"/>
        <v>202450.278</v>
      </c>
      <c r="O302" s="26"/>
      <c r="P302" s="5">
        <f t="shared" si="84"/>
        <v>202450.278</v>
      </c>
      <c r="Q302" s="43">
        <f t="shared" si="98"/>
        <v>0</v>
      </c>
      <c r="R302" s="55"/>
      <c r="S302" s="95">
        <f t="shared" si="83"/>
        <v>202450.278</v>
      </c>
      <c r="T302" s="7">
        <f t="shared" si="92"/>
        <v>0</v>
      </c>
      <c r="U302" s="1">
        <v>9975.04</v>
      </c>
      <c r="V302" s="1">
        <v>6963.06</v>
      </c>
      <c r="W302" s="61">
        <v>119700.43</v>
      </c>
      <c r="X302" s="2">
        <v>83556.74</v>
      </c>
      <c r="Y302" s="1">
        <v>4021.13</v>
      </c>
      <c r="Z302" s="119">
        <v>4405.65</v>
      </c>
      <c r="AA302" s="1">
        <v>16212.65</v>
      </c>
      <c r="AB302" s="1">
        <v>4468.37</v>
      </c>
      <c r="AC302" s="1">
        <v>28485.77</v>
      </c>
      <c r="AD302" s="1">
        <v>3320.14</v>
      </c>
      <c r="AE302" s="119">
        <v>6262.93</v>
      </c>
      <c r="AF302" s="1">
        <v>4213.5</v>
      </c>
      <c r="AG302" s="1">
        <v>5802.08</v>
      </c>
      <c r="AH302" s="1">
        <v>4729.65</v>
      </c>
      <c r="AI302" s="1">
        <v>3566.64</v>
      </c>
      <c r="AJ302" s="1">
        <v>3017.5</v>
      </c>
      <c r="AK302" s="1">
        <v>4522.22</v>
      </c>
      <c r="AL302" s="1">
        <v>4433.4</v>
      </c>
      <c r="AM302" s="3">
        <v>4522.22</v>
      </c>
      <c r="AN302" s="3">
        <v>5082.2</v>
      </c>
      <c r="AO302" s="1">
        <v>26196.73</v>
      </c>
      <c r="AP302" s="1">
        <v>4065.19</v>
      </c>
      <c r="AQ302" s="1">
        <v>4946.97</v>
      </c>
      <c r="AR302" s="1">
        <v>6264.97</v>
      </c>
      <c r="AS302" s="1">
        <v>5407.24</v>
      </c>
      <c r="AT302" s="1">
        <v>4797.49</v>
      </c>
      <c r="AU302" s="1">
        <v>5431.2</v>
      </c>
      <c r="AV302" s="1">
        <v>3818.68</v>
      </c>
      <c r="AW302" s="7">
        <f t="shared" si="85"/>
        <v>115377.78</v>
      </c>
      <c r="AX302" s="7">
        <f t="shared" si="86"/>
        <v>52616.74</v>
      </c>
      <c r="AY302" s="7">
        <f t="shared" si="87"/>
        <v>167994.52</v>
      </c>
      <c r="AZ302" s="7"/>
      <c r="BA302" s="7"/>
      <c r="BB302" s="7"/>
      <c r="BC302" s="102">
        <f t="shared" si="88"/>
        <v>34455.758</v>
      </c>
      <c r="BD302" s="3"/>
      <c r="BE302" s="3">
        <v>6192</v>
      </c>
      <c r="BF302" s="3">
        <v>-4250.48</v>
      </c>
      <c r="BG302" s="128">
        <f t="shared" si="82"/>
        <v>44898.238</v>
      </c>
      <c r="BH302" s="128">
        <v>0</v>
      </c>
      <c r="BI302" s="3">
        <v>198644.85</v>
      </c>
      <c r="BJ302" s="3">
        <v>13287.1</v>
      </c>
      <c r="BK302" s="179">
        <v>1968.62</v>
      </c>
      <c r="BL302" s="3"/>
      <c r="BM302" s="3"/>
      <c r="BN302" s="3"/>
      <c r="BO302" s="180">
        <v>6917.9</v>
      </c>
      <c r="BP302" s="3">
        <v>20334.4</v>
      </c>
    </row>
    <row r="303" spans="1:68" ht="15.75">
      <c r="A303" s="3">
        <v>292</v>
      </c>
      <c r="B303" s="32" t="s">
        <v>244</v>
      </c>
      <c r="C303" s="46">
        <v>959.9</v>
      </c>
      <c r="D303" s="46">
        <v>0</v>
      </c>
      <c r="E303" s="3">
        <f t="shared" si="93"/>
        <v>959.9</v>
      </c>
      <c r="F303" s="52">
        <v>3.32</v>
      </c>
      <c r="G303" s="52">
        <v>4.53</v>
      </c>
      <c r="H303" s="41">
        <f t="shared" si="94"/>
        <v>7.85</v>
      </c>
      <c r="I303" s="7">
        <f t="shared" si="95"/>
        <v>7535.214999999999</v>
      </c>
      <c r="J303" s="6">
        <f t="shared" si="96"/>
        <v>45211.28999999999</v>
      </c>
      <c r="K303" s="41">
        <v>9.51</v>
      </c>
      <c r="L303" s="7">
        <f t="shared" si="89"/>
        <v>9128.649</v>
      </c>
      <c r="M303" s="6">
        <f t="shared" si="97"/>
        <v>54771.894</v>
      </c>
      <c r="N303" s="40">
        <f t="shared" si="90"/>
        <v>99983.184</v>
      </c>
      <c r="O303" s="33"/>
      <c r="P303" s="5">
        <f t="shared" si="84"/>
        <v>99983.184</v>
      </c>
      <c r="Q303" s="43">
        <f t="shared" si="98"/>
        <v>0</v>
      </c>
      <c r="R303" s="55" t="s">
        <v>378</v>
      </c>
      <c r="S303" s="95">
        <f t="shared" si="83"/>
        <v>99983.184</v>
      </c>
      <c r="T303" s="7">
        <f t="shared" si="92"/>
        <v>0</v>
      </c>
      <c r="U303" s="1">
        <v>0</v>
      </c>
      <c r="V303" s="1">
        <v>7716.06</v>
      </c>
      <c r="W303" s="61">
        <v>0</v>
      </c>
      <c r="X303" s="2">
        <v>92592.72</v>
      </c>
      <c r="Y303" s="1">
        <v>0</v>
      </c>
      <c r="Z303" s="1">
        <v>9612.48</v>
      </c>
      <c r="AA303" s="1">
        <v>0</v>
      </c>
      <c r="AB303" s="1">
        <v>4140.11</v>
      </c>
      <c r="AC303" s="1">
        <v>0</v>
      </c>
      <c r="AD303" s="1">
        <v>2203.04</v>
      </c>
      <c r="AE303" s="1">
        <v>0</v>
      </c>
      <c r="AF303" s="1">
        <v>3082.41</v>
      </c>
      <c r="AG303" s="1">
        <v>0</v>
      </c>
      <c r="AH303" s="1">
        <v>2933.49</v>
      </c>
      <c r="AI303" s="1">
        <v>0</v>
      </c>
      <c r="AJ303" s="1">
        <v>2944.46</v>
      </c>
      <c r="AK303" s="1">
        <v>0</v>
      </c>
      <c r="AL303" s="1">
        <v>3311.95</v>
      </c>
      <c r="AM303" s="3">
        <v>0</v>
      </c>
      <c r="AN303" s="3">
        <v>2587</v>
      </c>
      <c r="AO303" s="1">
        <v>0</v>
      </c>
      <c r="AP303" s="1">
        <v>2299.03</v>
      </c>
      <c r="AQ303" s="1">
        <v>0</v>
      </c>
      <c r="AR303" s="1">
        <v>3259.44</v>
      </c>
      <c r="AS303" s="1">
        <v>0</v>
      </c>
      <c r="AT303" s="1">
        <v>2299.03</v>
      </c>
      <c r="AU303" s="1">
        <v>0</v>
      </c>
      <c r="AV303" s="1">
        <v>19039.03</v>
      </c>
      <c r="AW303" s="7">
        <f t="shared" si="85"/>
        <v>0</v>
      </c>
      <c r="AX303" s="7">
        <f t="shared" si="86"/>
        <v>57711.47</v>
      </c>
      <c r="AY303" s="7">
        <f t="shared" si="87"/>
        <v>57711.47</v>
      </c>
      <c r="AZ303" s="7"/>
      <c r="BA303" s="7"/>
      <c r="BB303" s="7"/>
      <c r="BC303" s="102">
        <f t="shared" si="88"/>
        <v>42271.71399999999</v>
      </c>
      <c r="BD303" s="3"/>
      <c r="BE303" s="3">
        <v>4816</v>
      </c>
      <c r="BF303" s="3">
        <v>-3805.83</v>
      </c>
      <c r="BG303" s="128">
        <f t="shared" si="82"/>
        <v>50893.543999999994</v>
      </c>
      <c r="BH303" s="128">
        <v>0</v>
      </c>
      <c r="BI303" s="3">
        <v>5000.63</v>
      </c>
      <c r="BJ303" s="3">
        <v>149309.36</v>
      </c>
      <c r="BK303" s="179">
        <v>7751.37</v>
      </c>
      <c r="BL303" s="3"/>
      <c r="BM303" s="3"/>
      <c r="BN303" s="3"/>
      <c r="BO303" s="3">
        <v>174.15</v>
      </c>
      <c r="BP303" s="3">
        <v>163588.29</v>
      </c>
    </row>
    <row r="304" spans="1:68" ht="15.75">
      <c r="A304" s="3">
        <v>293</v>
      </c>
      <c r="B304" s="25" t="s">
        <v>245</v>
      </c>
      <c r="C304" s="46">
        <v>745.2</v>
      </c>
      <c r="D304" s="46">
        <v>0</v>
      </c>
      <c r="E304" s="3">
        <f t="shared" si="93"/>
        <v>745.2</v>
      </c>
      <c r="F304" s="52">
        <v>3.32</v>
      </c>
      <c r="G304" s="52">
        <v>8.97</v>
      </c>
      <c r="H304" s="52">
        <f t="shared" si="94"/>
        <v>12.290000000000001</v>
      </c>
      <c r="I304" s="7">
        <f t="shared" si="95"/>
        <v>9158.508000000002</v>
      </c>
      <c r="J304" s="6">
        <f t="shared" si="96"/>
        <v>54951.04800000001</v>
      </c>
      <c r="K304" s="52">
        <v>12.78</v>
      </c>
      <c r="L304" s="7">
        <f t="shared" si="89"/>
        <v>9523.656</v>
      </c>
      <c r="M304" s="6">
        <f t="shared" si="97"/>
        <v>57141.936</v>
      </c>
      <c r="N304" s="40">
        <f t="shared" si="90"/>
        <v>112092.98400000001</v>
      </c>
      <c r="O304" s="26">
        <v>-59786.33</v>
      </c>
      <c r="P304" s="5">
        <f t="shared" si="84"/>
        <v>52306.65400000001</v>
      </c>
      <c r="Q304" s="43">
        <f t="shared" si="98"/>
        <v>-0.533363711684221</v>
      </c>
      <c r="R304" s="55" t="s">
        <v>374</v>
      </c>
      <c r="S304" s="95">
        <f t="shared" si="83"/>
        <v>52306.65400000001</v>
      </c>
      <c r="T304" s="7">
        <f t="shared" si="92"/>
        <v>0</v>
      </c>
      <c r="U304" s="1">
        <v>2505.79</v>
      </c>
      <c r="V304" s="1">
        <v>1890.33</v>
      </c>
      <c r="W304" s="61">
        <v>30069.45</v>
      </c>
      <c r="X304" s="2">
        <v>22683.97</v>
      </c>
      <c r="Y304" s="1">
        <v>454.49</v>
      </c>
      <c r="Z304" s="1">
        <v>2072.94</v>
      </c>
      <c r="AA304" s="1">
        <v>0</v>
      </c>
      <c r="AB304" s="1">
        <v>1750.02</v>
      </c>
      <c r="AC304" s="1">
        <v>0</v>
      </c>
      <c r="AD304" s="1">
        <v>3492.83</v>
      </c>
      <c r="AE304" s="1">
        <v>0</v>
      </c>
      <c r="AF304" s="1">
        <v>1750.02</v>
      </c>
      <c r="AG304" s="1">
        <v>0</v>
      </c>
      <c r="AH304" s="1">
        <v>1982.44</v>
      </c>
      <c r="AI304" s="1">
        <v>941.61</v>
      </c>
      <c r="AJ304" s="1">
        <v>1750.02</v>
      </c>
      <c r="AK304" s="1">
        <v>26800.54</v>
      </c>
      <c r="AL304" s="1">
        <v>1824.54</v>
      </c>
      <c r="AM304" s="3">
        <v>0</v>
      </c>
      <c r="AN304" s="3">
        <v>7855.61</v>
      </c>
      <c r="AO304" s="1">
        <v>1956.51</v>
      </c>
      <c r="AP304" s="1">
        <v>1824.54</v>
      </c>
      <c r="AQ304" s="1">
        <v>424.75</v>
      </c>
      <c r="AR304" s="1">
        <v>2360.2</v>
      </c>
      <c r="AS304" s="1">
        <v>0</v>
      </c>
      <c r="AT304" s="1">
        <v>1902.01</v>
      </c>
      <c r="AU304" s="1">
        <v>0</v>
      </c>
      <c r="AV304" s="1">
        <v>2289.37</v>
      </c>
      <c r="AW304" s="7">
        <f t="shared" si="85"/>
        <v>30577.899999999998</v>
      </c>
      <c r="AX304" s="7">
        <f t="shared" si="86"/>
        <v>30854.54</v>
      </c>
      <c r="AY304" s="7">
        <f t="shared" si="87"/>
        <v>61432.44</v>
      </c>
      <c r="AZ304" s="7"/>
      <c r="BA304" s="7">
        <v>980</v>
      </c>
      <c r="BB304" s="7"/>
      <c r="BC304" s="102">
        <f t="shared" si="88"/>
        <v>-10105.785999999993</v>
      </c>
      <c r="BD304" s="3"/>
      <c r="BE304" s="3">
        <v>6536</v>
      </c>
      <c r="BF304" s="3">
        <v>7167.28</v>
      </c>
      <c r="BG304" s="128">
        <f t="shared" si="82"/>
        <v>-10737.065999999992</v>
      </c>
      <c r="BH304" s="128">
        <v>0</v>
      </c>
      <c r="BI304" s="3">
        <v>-59786.33</v>
      </c>
      <c r="BJ304" s="3">
        <v>118108.87</v>
      </c>
      <c r="BK304" s="179">
        <v>0</v>
      </c>
      <c r="BL304" s="3"/>
      <c r="BM304" s="3"/>
      <c r="BN304" s="3"/>
      <c r="BO304" s="3">
        <v>0</v>
      </c>
      <c r="BP304" s="3">
        <v>207846.47</v>
      </c>
    </row>
    <row r="305" spans="1:68" ht="15.75">
      <c r="A305" s="3">
        <v>294</v>
      </c>
      <c r="B305" s="25" t="s">
        <v>246</v>
      </c>
      <c r="C305" s="46">
        <v>3239.6</v>
      </c>
      <c r="D305" s="46">
        <v>71.5</v>
      </c>
      <c r="E305" s="3">
        <f t="shared" si="93"/>
        <v>3311.1</v>
      </c>
      <c r="F305" s="52">
        <v>3.32</v>
      </c>
      <c r="G305" s="52">
        <v>8.3</v>
      </c>
      <c r="H305" s="52">
        <f t="shared" si="94"/>
        <v>11.620000000000001</v>
      </c>
      <c r="I305" s="7">
        <f t="shared" si="95"/>
        <v>38474.982</v>
      </c>
      <c r="J305" s="6">
        <f t="shared" si="96"/>
        <v>230849.89200000002</v>
      </c>
      <c r="K305" s="52">
        <v>11.99</v>
      </c>
      <c r="L305" s="7">
        <f t="shared" si="89"/>
        <v>39700.089</v>
      </c>
      <c r="M305" s="6">
        <f t="shared" si="97"/>
        <v>238200.53399999999</v>
      </c>
      <c r="N305" s="40">
        <f t="shared" si="90"/>
        <v>469050.426</v>
      </c>
      <c r="O305" s="26">
        <v>-62181.48</v>
      </c>
      <c r="P305" s="5">
        <f t="shared" si="84"/>
        <v>406868.946</v>
      </c>
      <c r="Q305" s="43">
        <f t="shared" si="98"/>
        <v>-0.13256885945137167</v>
      </c>
      <c r="R305" s="55"/>
      <c r="S305" s="95">
        <f t="shared" si="83"/>
        <v>406868.946</v>
      </c>
      <c r="T305" s="7">
        <f t="shared" si="92"/>
        <v>0</v>
      </c>
      <c r="U305" s="1">
        <v>20491.4</v>
      </c>
      <c r="V305" s="1">
        <v>13725.19</v>
      </c>
      <c r="W305" s="61">
        <v>245896.81</v>
      </c>
      <c r="X305" s="2">
        <v>164702.29</v>
      </c>
      <c r="Y305" s="1">
        <v>17498.86</v>
      </c>
      <c r="Z305" s="1">
        <v>11875.59</v>
      </c>
      <c r="AA305" s="1">
        <v>34545.19</v>
      </c>
      <c r="AB305" s="1">
        <v>41555.8</v>
      </c>
      <c r="AC305" s="1">
        <v>20620.57</v>
      </c>
      <c r="AD305" s="1">
        <v>7164.49</v>
      </c>
      <c r="AE305" s="1">
        <v>12377.08</v>
      </c>
      <c r="AF305" s="1">
        <v>14367.3</v>
      </c>
      <c r="AG305" s="1">
        <v>15086.09</v>
      </c>
      <c r="AH305" s="1">
        <v>8223.66</v>
      </c>
      <c r="AI305" s="1">
        <v>27267.18</v>
      </c>
      <c r="AJ305" s="1">
        <v>10270.53</v>
      </c>
      <c r="AK305" s="1">
        <v>48288.02</v>
      </c>
      <c r="AL305" s="1">
        <v>9528.92</v>
      </c>
      <c r="AM305" s="3">
        <v>51421.29</v>
      </c>
      <c r="AN305" s="3">
        <v>17976.83</v>
      </c>
      <c r="AO305" s="1">
        <v>50416.89</v>
      </c>
      <c r="AP305" s="1">
        <v>22071.77</v>
      </c>
      <c r="AQ305" s="1">
        <v>50266.79</v>
      </c>
      <c r="AR305" s="1">
        <v>27383.42</v>
      </c>
      <c r="AS305" s="1">
        <v>12555.13</v>
      </c>
      <c r="AT305" s="1">
        <v>15075.26</v>
      </c>
      <c r="AU305" s="1">
        <v>9506.74</v>
      </c>
      <c r="AV305" s="1">
        <v>7495.62</v>
      </c>
      <c r="AW305" s="7">
        <f t="shared" si="85"/>
        <v>349849.82999999996</v>
      </c>
      <c r="AX305" s="7">
        <f t="shared" si="86"/>
        <v>192989.19</v>
      </c>
      <c r="AY305" s="7">
        <f t="shared" si="87"/>
        <v>542839.02</v>
      </c>
      <c r="AZ305" s="7">
        <v>180</v>
      </c>
      <c r="BA305" s="7"/>
      <c r="BB305" s="7"/>
      <c r="BC305" s="102">
        <f t="shared" si="88"/>
        <v>-136150.07400000002</v>
      </c>
      <c r="BD305" s="3"/>
      <c r="BE305" s="3">
        <v>5867</v>
      </c>
      <c r="BF305" s="3">
        <v>111955.23</v>
      </c>
      <c r="BG305" s="128">
        <f t="shared" si="82"/>
        <v>-242238.304</v>
      </c>
      <c r="BH305" s="128">
        <v>0</v>
      </c>
      <c r="BI305" s="3">
        <v>-62181.48</v>
      </c>
      <c r="BJ305" s="3">
        <v>213350.23</v>
      </c>
      <c r="BK305" s="179">
        <v>36681.07</v>
      </c>
      <c r="BL305" s="3"/>
      <c r="BM305" s="3"/>
      <c r="BN305" s="3"/>
      <c r="BO305" s="3">
        <v>0</v>
      </c>
      <c r="BP305" s="3">
        <v>258218.68</v>
      </c>
    </row>
    <row r="306" spans="1:68" ht="15.75">
      <c r="A306" s="3">
        <v>295</v>
      </c>
      <c r="B306" s="25" t="s">
        <v>247</v>
      </c>
      <c r="C306" s="46">
        <v>3584.2</v>
      </c>
      <c r="D306" s="46">
        <v>480.2</v>
      </c>
      <c r="E306" s="3">
        <f t="shared" si="93"/>
        <v>4064.3999999999996</v>
      </c>
      <c r="F306" s="52">
        <v>3.32</v>
      </c>
      <c r="G306" s="52">
        <v>8.97</v>
      </c>
      <c r="H306" s="52">
        <f t="shared" si="94"/>
        <v>12.290000000000001</v>
      </c>
      <c r="I306" s="7">
        <f t="shared" si="95"/>
        <v>49951.476</v>
      </c>
      <c r="J306" s="6">
        <f t="shared" si="96"/>
        <v>299708.856</v>
      </c>
      <c r="K306" s="52">
        <v>12.85</v>
      </c>
      <c r="L306" s="7">
        <f t="shared" si="89"/>
        <v>52227.53999999999</v>
      </c>
      <c r="M306" s="6">
        <f t="shared" si="97"/>
        <v>313365.24</v>
      </c>
      <c r="N306" s="40">
        <f t="shared" si="90"/>
        <v>613074.096</v>
      </c>
      <c r="O306" s="26"/>
      <c r="P306" s="5">
        <f t="shared" si="84"/>
        <v>613074.096</v>
      </c>
      <c r="Q306" s="43">
        <f t="shared" si="98"/>
        <v>0</v>
      </c>
      <c r="R306" s="55"/>
      <c r="S306" s="95">
        <f t="shared" si="83"/>
        <v>613074.096</v>
      </c>
      <c r="T306" s="7">
        <f t="shared" si="92"/>
        <v>0</v>
      </c>
      <c r="U306" s="1">
        <v>30122.99</v>
      </c>
      <c r="V306" s="1">
        <v>21027.32</v>
      </c>
      <c r="W306" s="61">
        <v>361475.92</v>
      </c>
      <c r="X306" s="2">
        <v>252327.82</v>
      </c>
      <c r="Y306" s="1">
        <v>199451.25</v>
      </c>
      <c r="Z306" s="1">
        <v>18990.54</v>
      </c>
      <c r="AA306" s="1">
        <v>92492.34</v>
      </c>
      <c r="AB306" s="1">
        <v>25805.67</v>
      </c>
      <c r="AC306" s="1">
        <v>11036.6</v>
      </c>
      <c r="AD306" s="1">
        <v>10418.88</v>
      </c>
      <c r="AE306" s="1">
        <v>15556.14</v>
      </c>
      <c r="AF306" s="1">
        <v>10898.36</v>
      </c>
      <c r="AG306" s="1">
        <v>14045.91</v>
      </c>
      <c r="AH306" s="1">
        <v>15395.82</v>
      </c>
      <c r="AI306" s="1">
        <v>17924.98</v>
      </c>
      <c r="AJ306" s="1">
        <v>14533.66</v>
      </c>
      <c r="AK306" s="1">
        <v>38965.99</v>
      </c>
      <c r="AL306" s="1">
        <v>8982.32</v>
      </c>
      <c r="AM306" s="3">
        <v>72276.5</v>
      </c>
      <c r="AN306" s="3">
        <v>29456.65</v>
      </c>
      <c r="AO306" s="1">
        <v>24527.49</v>
      </c>
      <c r="AP306" s="1">
        <v>13083.35</v>
      </c>
      <c r="AQ306" s="1">
        <v>16714.65</v>
      </c>
      <c r="AR306" s="1">
        <v>13763.48</v>
      </c>
      <c r="AS306" s="1">
        <v>13656.38</v>
      </c>
      <c r="AT306" s="1">
        <v>21484.46</v>
      </c>
      <c r="AU306" s="1">
        <v>43598.38</v>
      </c>
      <c r="AV306" s="1">
        <v>8982.32</v>
      </c>
      <c r="AW306" s="7">
        <f t="shared" si="85"/>
        <v>560246.6099999999</v>
      </c>
      <c r="AX306" s="7">
        <f t="shared" si="86"/>
        <v>191795.51</v>
      </c>
      <c r="AY306" s="7">
        <f t="shared" si="87"/>
        <v>752042.1199999999</v>
      </c>
      <c r="AZ306" s="7">
        <f>4840+3548</f>
        <v>8388</v>
      </c>
      <c r="BA306" s="7"/>
      <c r="BB306" s="7"/>
      <c r="BC306" s="102">
        <f t="shared" si="88"/>
        <v>-147356.02399999986</v>
      </c>
      <c r="BD306" s="3"/>
      <c r="BE306" s="3">
        <v>5281</v>
      </c>
      <c r="BF306" s="3">
        <v>-17070.53</v>
      </c>
      <c r="BG306" s="128">
        <f t="shared" si="82"/>
        <v>-125004.49399999986</v>
      </c>
      <c r="BH306" s="128">
        <v>0</v>
      </c>
      <c r="BI306" s="3">
        <v>3466.98</v>
      </c>
      <c r="BJ306" s="3">
        <v>122935.59</v>
      </c>
      <c r="BK306" s="179">
        <v>36509.38</v>
      </c>
      <c r="BL306" s="3"/>
      <c r="BM306" s="3">
        <v>980</v>
      </c>
      <c r="BN306" s="3"/>
      <c r="BO306" s="3">
        <v>120.74</v>
      </c>
      <c r="BP306" s="3">
        <v>129027.14</v>
      </c>
    </row>
    <row r="307" spans="1:68" ht="15.75">
      <c r="A307" s="3">
        <v>296</v>
      </c>
      <c r="B307" s="25" t="s">
        <v>248</v>
      </c>
      <c r="C307" s="46">
        <v>4144.2</v>
      </c>
      <c r="D307" s="46">
        <v>485.5</v>
      </c>
      <c r="E307" s="3">
        <f t="shared" si="93"/>
        <v>4629.7</v>
      </c>
      <c r="F307" s="52">
        <v>3.32</v>
      </c>
      <c r="G307" s="52">
        <v>8.52</v>
      </c>
      <c r="H307" s="52">
        <f t="shared" si="94"/>
        <v>11.84</v>
      </c>
      <c r="I307" s="7">
        <f t="shared" si="95"/>
        <v>54815.647999999994</v>
      </c>
      <c r="J307" s="6">
        <f t="shared" si="96"/>
        <v>328893.888</v>
      </c>
      <c r="K307" s="52">
        <v>12.33</v>
      </c>
      <c r="L307" s="7">
        <f t="shared" si="89"/>
        <v>57084.201</v>
      </c>
      <c r="M307" s="6">
        <f t="shared" si="97"/>
        <v>342505.206</v>
      </c>
      <c r="N307" s="40">
        <f t="shared" si="90"/>
        <v>671399.094</v>
      </c>
      <c r="O307" s="26"/>
      <c r="P307" s="5">
        <f t="shared" si="84"/>
        <v>671399.094</v>
      </c>
      <c r="Q307" s="43">
        <f t="shared" si="98"/>
        <v>0</v>
      </c>
      <c r="R307" s="55"/>
      <c r="S307" s="95">
        <f t="shared" si="83"/>
        <v>671399.094</v>
      </c>
      <c r="T307" s="7">
        <f t="shared" si="92"/>
        <v>0</v>
      </c>
      <c r="U307" s="1">
        <v>34308.22</v>
      </c>
      <c r="V307" s="1">
        <v>21823.01</v>
      </c>
      <c r="W307" s="61">
        <v>411698.61</v>
      </c>
      <c r="X307" s="2">
        <v>261876.07</v>
      </c>
      <c r="Y307" s="1">
        <v>12719.22</v>
      </c>
      <c r="Z307" s="119">
        <v>14595.24</v>
      </c>
      <c r="AA307" s="1">
        <v>12946.47</v>
      </c>
      <c r="AB307" s="1">
        <v>14507.13</v>
      </c>
      <c r="AC307" s="1">
        <v>66123.97</v>
      </c>
      <c r="AD307" s="1">
        <v>10120.8</v>
      </c>
      <c r="AE307" s="119">
        <v>16816.36</v>
      </c>
      <c r="AF307" s="1">
        <v>47040.48</v>
      </c>
      <c r="AG307" s="1">
        <v>18305.81</v>
      </c>
      <c r="AH307" s="1">
        <v>14456.65</v>
      </c>
      <c r="AI307" s="1">
        <v>13657.62</v>
      </c>
      <c r="AJ307" s="1">
        <v>33800.62</v>
      </c>
      <c r="AK307" s="1">
        <v>31535.67</v>
      </c>
      <c r="AL307" s="1">
        <v>62935.11</v>
      </c>
      <c r="AM307" s="3">
        <v>22064.86</v>
      </c>
      <c r="AN307" s="3">
        <v>22885.88</v>
      </c>
      <c r="AO307" s="1">
        <v>48600.94</v>
      </c>
      <c r="AP307" s="1">
        <v>21867.28</v>
      </c>
      <c r="AQ307" s="1">
        <v>15975.5</v>
      </c>
      <c r="AR307" s="1">
        <v>18709.61</v>
      </c>
      <c r="AS307" s="1">
        <v>21081.16</v>
      </c>
      <c r="AT307" s="1">
        <v>10583.62</v>
      </c>
      <c r="AU307" s="1">
        <v>17378.75</v>
      </c>
      <c r="AV307" s="1">
        <v>11916.81</v>
      </c>
      <c r="AW307" s="7">
        <f t="shared" si="85"/>
        <v>297206.32999999996</v>
      </c>
      <c r="AX307" s="7">
        <f t="shared" si="86"/>
        <v>283419.23</v>
      </c>
      <c r="AY307" s="7">
        <f t="shared" si="87"/>
        <v>580625.5599999999</v>
      </c>
      <c r="AZ307" s="7"/>
      <c r="BA307" s="7"/>
      <c r="BB307" s="7"/>
      <c r="BC307" s="102">
        <f t="shared" si="88"/>
        <v>90773.5340000001</v>
      </c>
      <c r="BD307" s="3"/>
      <c r="BE307" s="3">
        <v>5867</v>
      </c>
      <c r="BF307" s="3">
        <v>5831.55</v>
      </c>
      <c r="BG307" s="128">
        <f t="shared" si="82"/>
        <v>90808.9840000001</v>
      </c>
      <c r="BH307" s="128">
        <v>0</v>
      </c>
      <c r="BI307" s="3">
        <v>316660.38</v>
      </c>
      <c r="BJ307" s="3">
        <v>233301.7</v>
      </c>
      <c r="BK307" s="179">
        <v>0</v>
      </c>
      <c r="BL307" s="3"/>
      <c r="BM307" s="3">
        <v>16969</v>
      </c>
      <c r="BN307" s="3"/>
      <c r="BO307" s="180">
        <v>11027.84</v>
      </c>
      <c r="BP307" s="3">
        <v>243544.96</v>
      </c>
    </row>
    <row r="308" spans="1:68" ht="15.75">
      <c r="A308" s="3">
        <v>297</v>
      </c>
      <c r="B308" s="34" t="s">
        <v>249</v>
      </c>
      <c r="C308" s="46">
        <v>187.7</v>
      </c>
      <c r="D308" s="46">
        <v>0</v>
      </c>
      <c r="E308" s="3">
        <f t="shared" si="93"/>
        <v>187.7</v>
      </c>
      <c r="F308" s="52">
        <v>3.32</v>
      </c>
      <c r="G308" s="52">
        <v>3.79</v>
      </c>
      <c r="H308" s="149">
        <f t="shared" si="94"/>
        <v>7.109999999999999</v>
      </c>
      <c r="I308" s="7">
        <f t="shared" si="95"/>
        <v>1334.5469999999998</v>
      </c>
      <c r="J308" s="6">
        <f t="shared" si="96"/>
        <v>8007.281999999999</v>
      </c>
      <c r="K308" s="149">
        <v>6.6</v>
      </c>
      <c r="L308" s="7">
        <f t="shared" si="89"/>
        <v>1238.82</v>
      </c>
      <c r="M308" s="6">
        <f t="shared" si="97"/>
        <v>7432.92</v>
      </c>
      <c r="N308" s="40">
        <f t="shared" si="90"/>
        <v>15440.202</v>
      </c>
      <c r="O308" s="36"/>
      <c r="P308" s="5">
        <f t="shared" si="84"/>
        <v>15440.202</v>
      </c>
      <c r="Q308" s="43">
        <f t="shared" si="98"/>
        <v>0</v>
      </c>
      <c r="R308" s="55"/>
      <c r="S308" s="95">
        <f t="shared" si="83"/>
        <v>15440.202</v>
      </c>
      <c r="T308" s="7">
        <f t="shared" si="92"/>
        <v>0</v>
      </c>
      <c r="U308" s="1">
        <v>721.67</v>
      </c>
      <c r="V308" s="1">
        <v>644.91</v>
      </c>
      <c r="W308" s="61">
        <v>8660.05</v>
      </c>
      <c r="X308" s="2">
        <v>7738.86</v>
      </c>
      <c r="Y308" s="1">
        <v>0</v>
      </c>
      <c r="Z308" s="1">
        <v>262.48</v>
      </c>
      <c r="AA308" s="1">
        <v>0</v>
      </c>
      <c r="AB308" s="1">
        <v>262.48</v>
      </c>
      <c r="AC308" s="1">
        <v>0</v>
      </c>
      <c r="AD308" s="1">
        <v>262.48</v>
      </c>
      <c r="AE308" s="1">
        <v>0</v>
      </c>
      <c r="AF308" s="1">
        <v>262.48</v>
      </c>
      <c r="AG308" s="1">
        <v>0</v>
      </c>
      <c r="AH308" s="1">
        <v>262.48</v>
      </c>
      <c r="AI308" s="1">
        <v>0</v>
      </c>
      <c r="AJ308" s="1">
        <v>262.48</v>
      </c>
      <c r="AK308" s="1">
        <v>0</v>
      </c>
      <c r="AL308" s="1">
        <v>284.88</v>
      </c>
      <c r="AM308" s="3">
        <v>0</v>
      </c>
      <c r="AN308" s="3">
        <v>274.92</v>
      </c>
      <c r="AO308" s="1">
        <v>0</v>
      </c>
      <c r="AP308" s="1">
        <v>274.92</v>
      </c>
      <c r="AQ308" s="1">
        <v>424.75</v>
      </c>
      <c r="AR308" s="1">
        <v>699.67</v>
      </c>
      <c r="AS308" s="1">
        <v>0</v>
      </c>
      <c r="AT308" s="1">
        <v>274.92</v>
      </c>
      <c r="AU308" s="1">
        <v>0</v>
      </c>
      <c r="AV308" s="1">
        <v>274.92</v>
      </c>
      <c r="AW308" s="7">
        <f t="shared" si="85"/>
        <v>424.75</v>
      </c>
      <c r="AX308" s="7">
        <f t="shared" si="86"/>
        <v>3659.1100000000006</v>
      </c>
      <c r="AY308" s="7">
        <f t="shared" si="87"/>
        <v>4083.8600000000006</v>
      </c>
      <c r="AZ308" s="7"/>
      <c r="BA308" s="7"/>
      <c r="BB308" s="7"/>
      <c r="BC308" s="102">
        <f t="shared" si="88"/>
        <v>11356.341999999999</v>
      </c>
      <c r="BD308" s="3"/>
      <c r="BE308" s="3"/>
      <c r="BF308" s="3">
        <v>0</v>
      </c>
      <c r="BG308" s="128">
        <f t="shared" si="82"/>
        <v>11356.341999999999</v>
      </c>
      <c r="BH308" s="128">
        <v>0</v>
      </c>
      <c r="BI308" s="3">
        <v>6945.7</v>
      </c>
      <c r="BJ308" s="3">
        <v>79052.49</v>
      </c>
      <c r="BK308" s="179">
        <v>0</v>
      </c>
      <c r="BL308" s="3"/>
      <c r="BM308" s="3"/>
      <c r="BN308" s="3"/>
      <c r="BO308" s="3">
        <v>241.89</v>
      </c>
      <c r="BP308" s="3">
        <v>107004.71</v>
      </c>
    </row>
    <row r="309" spans="1:68" ht="15.75">
      <c r="A309" s="3">
        <v>298</v>
      </c>
      <c r="B309" s="12" t="s">
        <v>250</v>
      </c>
      <c r="C309" s="46">
        <v>255.5</v>
      </c>
      <c r="D309" s="46">
        <v>0</v>
      </c>
      <c r="E309" s="3">
        <f t="shared" si="93"/>
        <v>255.5</v>
      </c>
      <c r="F309" s="52">
        <v>3.32</v>
      </c>
      <c r="G309" s="52">
        <v>3.79</v>
      </c>
      <c r="H309" s="147">
        <f t="shared" si="94"/>
        <v>7.109999999999999</v>
      </c>
      <c r="I309" s="7">
        <f t="shared" si="95"/>
        <v>1816.6049999999998</v>
      </c>
      <c r="J309" s="6">
        <f t="shared" si="96"/>
        <v>10899.63</v>
      </c>
      <c r="K309" s="147">
        <v>6.6</v>
      </c>
      <c r="L309" s="7">
        <f t="shared" si="89"/>
        <v>1686.3</v>
      </c>
      <c r="M309" s="6">
        <f t="shared" si="97"/>
        <v>10117.8</v>
      </c>
      <c r="N309" s="40">
        <f t="shared" si="90"/>
        <v>21017.43</v>
      </c>
      <c r="O309" s="35">
        <v>-141.02</v>
      </c>
      <c r="P309" s="5">
        <f t="shared" si="84"/>
        <v>20876.41</v>
      </c>
      <c r="Q309" s="43">
        <f t="shared" si="98"/>
        <v>-0.0067096690699100705</v>
      </c>
      <c r="R309" s="55"/>
      <c r="S309" s="95">
        <f t="shared" si="83"/>
        <v>20876.41</v>
      </c>
      <c r="T309" s="7">
        <f t="shared" si="92"/>
        <v>0</v>
      </c>
      <c r="U309" s="1">
        <v>0</v>
      </c>
      <c r="V309" s="1">
        <v>1848.45</v>
      </c>
      <c r="W309" s="61">
        <v>0</v>
      </c>
      <c r="X309" s="2">
        <v>22181.42</v>
      </c>
      <c r="Y309" s="1">
        <v>0</v>
      </c>
      <c r="Z309" s="1">
        <v>539.11</v>
      </c>
      <c r="AA309" s="1">
        <v>0</v>
      </c>
      <c r="AB309" s="1">
        <v>539.11</v>
      </c>
      <c r="AC309" s="1">
        <v>0</v>
      </c>
      <c r="AD309" s="1">
        <v>539.11</v>
      </c>
      <c r="AE309" s="1">
        <v>0</v>
      </c>
      <c r="AF309" s="1">
        <v>539.11</v>
      </c>
      <c r="AG309" s="1">
        <v>0</v>
      </c>
      <c r="AH309" s="1">
        <v>539.11</v>
      </c>
      <c r="AI309" s="1">
        <v>0</v>
      </c>
      <c r="AJ309" s="1">
        <v>539.11</v>
      </c>
      <c r="AK309" s="1">
        <v>0</v>
      </c>
      <c r="AL309" s="1">
        <v>585.1</v>
      </c>
      <c r="AM309" s="3">
        <v>0</v>
      </c>
      <c r="AN309" s="3">
        <v>564.66</v>
      </c>
      <c r="AO309" s="1">
        <v>0</v>
      </c>
      <c r="AP309" s="1">
        <v>564.66</v>
      </c>
      <c r="AQ309" s="1">
        <v>0</v>
      </c>
      <c r="AR309" s="1">
        <v>989.41</v>
      </c>
      <c r="AS309" s="1">
        <v>0</v>
      </c>
      <c r="AT309" s="1">
        <v>564.66</v>
      </c>
      <c r="AU309" s="1">
        <v>0</v>
      </c>
      <c r="AV309" s="1">
        <v>564.66</v>
      </c>
      <c r="AW309" s="7">
        <f t="shared" si="85"/>
        <v>0</v>
      </c>
      <c r="AX309" s="7">
        <f t="shared" si="86"/>
        <v>7067.8099999999995</v>
      </c>
      <c r="AY309" s="7">
        <f t="shared" si="87"/>
        <v>7067.8099999999995</v>
      </c>
      <c r="AZ309" s="7"/>
      <c r="BA309" s="7"/>
      <c r="BB309" s="7"/>
      <c r="BC309" s="102">
        <f t="shared" si="88"/>
        <v>13808.6</v>
      </c>
      <c r="BD309" s="3"/>
      <c r="BE309" s="3"/>
      <c r="BF309" s="3">
        <v>53762.79</v>
      </c>
      <c r="BG309" s="128">
        <f t="shared" si="82"/>
        <v>-39954.19</v>
      </c>
      <c r="BH309" s="128">
        <v>0</v>
      </c>
      <c r="BI309" s="3">
        <v>-141.02</v>
      </c>
      <c r="BJ309" s="3">
        <v>218578.86</v>
      </c>
      <c r="BK309" s="179">
        <v>0</v>
      </c>
      <c r="BL309" s="3"/>
      <c r="BM309" s="3"/>
      <c r="BN309" s="3"/>
      <c r="BO309" s="3">
        <v>0</v>
      </c>
      <c r="BP309" s="3">
        <v>255533.08</v>
      </c>
    </row>
    <row r="310" spans="1:68" ht="15.75">
      <c r="A310" s="3">
        <v>299</v>
      </c>
      <c r="B310" s="25" t="s">
        <v>251</v>
      </c>
      <c r="C310" s="46">
        <v>479.6</v>
      </c>
      <c r="D310" s="46">
        <v>0</v>
      </c>
      <c r="E310" s="3">
        <f t="shared" si="93"/>
        <v>479.6</v>
      </c>
      <c r="F310" s="52">
        <v>3.32</v>
      </c>
      <c r="G310" s="52">
        <v>7.98</v>
      </c>
      <c r="H310" s="52">
        <f t="shared" si="94"/>
        <v>11.3</v>
      </c>
      <c r="I310" s="7">
        <f t="shared" si="95"/>
        <v>5419.4800000000005</v>
      </c>
      <c r="J310" s="6">
        <f t="shared" si="96"/>
        <v>32516.880000000005</v>
      </c>
      <c r="K310" s="52">
        <v>11.16</v>
      </c>
      <c r="L310" s="7">
        <f t="shared" si="89"/>
        <v>5352.336</v>
      </c>
      <c r="M310" s="6">
        <f t="shared" si="97"/>
        <v>32114.016000000003</v>
      </c>
      <c r="N310" s="40">
        <f t="shared" si="90"/>
        <v>64630.89600000001</v>
      </c>
      <c r="O310" s="26"/>
      <c r="P310" s="5">
        <f t="shared" si="84"/>
        <v>64630.89600000001</v>
      </c>
      <c r="Q310" s="43">
        <f t="shared" si="98"/>
        <v>0</v>
      </c>
      <c r="R310" s="55" t="s">
        <v>374</v>
      </c>
      <c r="S310" s="95">
        <f t="shared" si="83"/>
        <v>64630.89600000001</v>
      </c>
      <c r="T310" s="7">
        <f t="shared" si="92"/>
        <v>0</v>
      </c>
      <c r="U310" s="1">
        <v>3277.43</v>
      </c>
      <c r="V310" s="1">
        <v>2272.12</v>
      </c>
      <c r="W310" s="61">
        <v>39329.12</v>
      </c>
      <c r="X310" s="2">
        <v>27265.45</v>
      </c>
      <c r="Y310" s="1">
        <v>1270.94</v>
      </c>
      <c r="Z310" s="1">
        <v>1011.96</v>
      </c>
      <c r="AA310" s="1">
        <v>1270.94</v>
      </c>
      <c r="AB310" s="1">
        <v>1011.96</v>
      </c>
      <c r="AC310" s="1">
        <v>1270.94</v>
      </c>
      <c r="AD310" s="1">
        <v>1011.96</v>
      </c>
      <c r="AE310" s="1">
        <v>1270.94</v>
      </c>
      <c r="AF310" s="1">
        <v>1011.96</v>
      </c>
      <c r="AG310" s="1">
        <v>1270.94</v>
      </c>
      <c r="AH310" s="1">
        <v>1011.96</v>
      </c>
      <c r="AI310" s="1">
        <v>9556.54</v>
      </c>
      <c r="AJ310" s="1">
        <v>1541.54</v>
      </c>
      <c r="AK310" s="1">
        <v>1304.51</v>
      </c>
      <c r="AL310" s="1">
        <v>1059.92</v>
      </c>
      <c r="AM310" s="3">
        <v>2012.22</v>
      </c>
      <c r="AN310" s="3">
        <v>34086.86</v>
      </c>
      <c r="AO310" s="1">
        <v>5035.75</v>
      </c>
      <c r="AP310" s="1">
        <v>1137.39</v>
      </c>
      <c r="AQ310" s="1">
        <v>582.61</v>
      </c>
      <c r="AR310" s="1">
        <v>1595.58</v>
      </c>
      <c r="AS310" s="1">
        <v>153.55</v>
      </c>
      <c r="AT310" s="1">
        <v>1059.92</v>
      </c>
      <c r="AU310" s="1">
        <v>0</v>
      </c>
      <c r="AV310" s="1">
        <v>1059.92</v>
      </c>
      <c r="AW310" s="7">
        <f t="shared" si="85"/>
        <v>24999.88</v>
      </c>
      <c r="AX310" s="7">
        <f t="shared" si="86"/>
        <v>46600.93</v>
      </c>
      <c r="AY310" s="7">
        <f t="shared" si="87"/>
        <v>71600.81</v>
      </c>
      <c r="AZ310" s="7"/>
      <c r="BA310" s="7"/>
      <c r="BB310" s="7"/>
      <c r="BC310" s="102">
        <f t="shared" si="88"/>
        <v>-6969.91399999999</v>
      </c>
      <c r="BD310" s="3"/>
      <c r="BE310" s="3"/>
      <c r="BF310" s="3">
        <v>96006.7</v>
      </c>
      <c r="BG310" s="128">
        <f t="shared" si="82"/>
        <v>-102976.61399999999</v>
      </c>
      <c r="BH310" s="128">
        <v>0</v>
      </c>
      <c r="BI310" s="3">
        <v>14203.13</v>
      </c>
      <c r="BJ310" s="3">
        <v>113662.98</v>
      </c>
      <c r="BK310" s="179">
        <v>0</v>
      </c>
      <c r="BL310" s="3"/>
      <c r="BM310" s="3"/>
      <c r="BN310" s="3"/>
      <c r="BO310" s="3">
        <v>494.63</v>
      </c>
      <c r="BP310" s="3">
        <v>84923.19</v>
      </c>
    </row>
    <row r="311" spans="1:68" ht="15.75">
      <c r="A311" s="3">
        <v>300</v>
      </c>
      <c r="B311" s="32" t="s">
        <v>252</v>
      </c>
      <c r="C311" s="46">
        <v>1331.7</v>
      </c>
      <c r="D311" s="46">
        <v>482.3</v>
      </c>
      <c r="E311" s="3">
        <f t="shared" si="93"/>
        <v>1814</v>
      </c>
      <c r="F311" s="52">
        <v>3.32</v>
      </c>
      <c r="G311" s="52">
        <v>4.08</v>
      </c>
      <c r="H311" s="41">
        <f t="shared" si="94"/>
        <v>7.4</v>
      </c>
      <c r="I311" s="7">
        <f t="shared" si="95"/>
        <v>13423.6</v>
      </c>
      <c r="J311" s="6">
        <f t="shared" si="96"/>
        <v>80541.6</v>
      </c>
      <c r="K311" s="41">
        <v>11.14</v>
      </c>
      <c r="L311" s="7">
        <f t="shared" si="89"/>
        <v>20207.960000000003</v>
      </c>
      <c r="M311" s="6">
        <f t="shared" si="97"/>
        <v>121247.76000000001</v>
      </c>
      <c r="N311" s="40">
        <f t="shared" si="90"/>
        <v>201789.36000000002</v>
      </c>
      <c r="O311" s="33"/>
      <c r="P311" s="5">
        <f t="shared" si="84"/>
        <v>201789.36000000002</v>
      </c>
      <c r="Q311" s="43">
        <f t="shared" si="98"/>
        <v>0</v>
      </c>
      <c r="R311" s="55" t="s">
        <v>378</v>
      </c>
      <c r="S311" s="95">
        <f t="shared" si="83"/>
        <v>201789.36000000002</v>
      </c>
      <c r="T311" s="7">
        <f t="shared" si="92"/>
        <v>0</v>
      </c>
      <c r="U311" s="1">
        <v>0</v>
      </c>
      <c r="V311" s="1">
        <v>13745.77</v>
      </c>
      <c r="W311" s="61">
        <v>0</v>
      </c>
      <c r="X311" s="2">
        <v>164949.2</v>
      </c>
      <c r="Y311" s="1">
        <v>0</v>
      </c>
      <c r="Z311" s="119">
        <v>4980.97</v>
      </c>
      <c r="AA311" s="1">
        <v>0</v>
      </c>
      <c r="AB311" s="1">
        <v>4010.47</v>
      </c>
      <c r="AC311" s="1">
        <v>0</v>
      </c>
      <c r="AD311" s="1">
        <v>10489.35</v>
      </c>
      <c r="AE311" s="119">
        <v>0</v>
      </c>
      <c r="AF311" s="1">
        <v>4973.34</v>
      </c>
      <c r="AG311" s="1">
        <v>0</v>
      </c>
      <c r="AH311" s="1">
        <v>6617.5</v>
      </c>
      <c r="AI311" s="1">
        <v>0</v>
      </c>
      <c r="AJ311" s="1">
        <v>7099.57</v>
      </c>
      <c r="AK311" s="1">
        <v>0</v>
      </c>
      <c r="AL311" s="1">
        <v>38241.43</v>
      </c>
      <c r="AM311" s="3">
        <v>0</v>
      </c>
      <c r="AN311" s="3">
        <v>23770.22</v>
      </c>
      <c r="AO311" s="1">
        <v>0</v>
      </c>
      <c r="AP311" s="1">
        <v>12252.34</v>
      </c>
      <c r="AQ311" s="1">
        <v>0</v>
      </c>
      <c r="AR311" s="1">
        <v>9381.44</v>
      </c>
      <c r="AS311" s="1">
        <v>0</v>
      </c>
      <c r="AT311" s="1">
        <v>118818.36</v>
      </c>
      <c r="AU311" s="1">
        <v>0</v>
      </c>
      <c r="AV311" s="1">
        <v>8917.67</v>
      </c>
      <c r="AW311" s="7">
        <f t="shared" si="85"/>
        <v>0</v>
      </c>
      <c r="AX311" s="7">
        <f t="shared" si="86"/>
        <v>249552.66</v>
      </c>
      <c r="AY311" s="7">
        <f t="shared" si="87"/>
        <v>249552.66</v>
      </c>
      <c r="AZ311" s="7"/>
      <c r="BA311" s="7"/>
      <c r="BB311" s="7"/>
      <c r="BC311" s="102">
        <f t="shared" si="88"/>
        <v>-47763.29999999999</v>
      </c>
      <c r="BD311" s="3"/>
      <c r="BE311" s="3">
        <v>2408</v>
      </c>
      <c r="BF311" s="3">
        <v>14828.19</v>
      </c>
      <c r="BG311" s="128">
        <f t="shared" si="82"/>
        <v>-60183.48999999999</v>
      </c>
      <c r="BH311" s="128">
        <v>0</v>
      </c>
      <c r="BI311" s="3">
        <v>74065.5</v>
      </c>
      <c r="BJ311" s="3">
        <v>138462.4</v>
      </c>
      <c r="BK311" s="179">
        <v>13181.2</v>
      </c>
      <c r="BL311" s="3">
        <v>446</v>
      </c>
      <c r="BM311" s="3"/>
      <c r="BN311" s="3"/>
      <c r="BO311" s="180">
        <v>2579.36</v>
      </c>
      <c r="BP311" s="3">
        <v>136884.26</v>
      </c>
    </row>
    <row r="312" spans="1:68" ht="15.75">
      <c r="A312" s="3">
        <v>301</v>
      </c>
      <c r="B312" s="32" t="s">
        <v>253</v>
      </c>
      <c r="C312" s="46">
        <v>790.4</v>
      </c>
      <c r="D312" s="46">
        <v>0</v>
      </c>
      <c r="E312" s="3">
        <f t="shared" si="93"/>
        <v>790.4</v>
      </c>
      <c r="F312" s="52">
        <v>3.32</v>
      </c>
      <c r="G312" s="52">
        <v>8.11</v>
      </c>
      <c r="H312" s="41">
        <f t="shared" si="94"/>
        <v>11.43</v>
      </c>
      <c r="I312" s="7">
        <f t="shared" si="95"/>
        <v>9034.271999999999</v>
      </c>
      <c r="J312" s="6">
        <f t="shared" si="96"/>
        <v>54205.632</v>
      </c>
      <c r="K312" s="41">
        <v>11.19</v>
      </c>
      <c r="L312" s="7">
        <f t="shared" si="89"/>
        <v>8844.576</v>
      </c>
      <c r="M312" s="6">
        <f t="shared" si="97"/>
        <v>53067.45599999999</v>
      </c>
      <c r="N312" s="40">
        <f t="shared" si="90"/>
        <v>107273.08799999999</v>
      </c>
      <c r="O312" s="33">
        <v>-8239.95</v>
      </c>
      <c r="P312" s="5">
        <f t="shared" si="84"/>
        <v>99033.13799999999</v>
      </c>
      <c r="Q312" s="43">
        <f t="shared" si="98"/>
        <v>-0.07681283492090767</v>
      </c>
      <c r="R312" s="57" t="s">
        <v>374</v>
      </c>
      <c r="S312" s="95">
        <f t="shared" si="83"/>
        <v>99033.13799999999</v>
      </c>
      <c r="T312" s="7">
        <f t="shared" si="92"/>
        <v>0</v>
      </c>
      <c r="U312" s="1">
        <v>0</v>
      </c>
      <c r="V312" s="1">
        <v>8564.43</v>
      </c>
      <c r="W312" s="61">
        <v>0</v>
      </c>
      <c r="X312" s="2">
        <v>102773.18</v>
      </c>
      <c r="Y312" s="1">
        <v>0</v>
      </c>
      <c r="Z312" s="1">
        <v>1667.74</v>
      </c>
      <c r="AA312" s="1">
        <v>0</v>
      </c>
      <c r="AB312" s="1">
        <v>1667.74</v>
      </c>
      <c r="AC312" s="1">
        <v>0</v>
      </c>
      <c r="AD312" s="1">
        <v>2113.73</v>
      </c>
      <c r="AE312" s="1">
        <v>0</v>
      </c>
      <c r="AF312" s="1">
        <v>1667.74</v>
      </c>
      <c r="AG312" s="1">
        <v>0</v>
      </c>
      <c r="AH312" s="1">
        <v>2778.68</v>
      </c>
      <c r="AI312" s="1">
        <v>0</v>
      </c>
      <c r="AJ312" s="1">
        <v>1667.74</v>
      </c>
      <c r="AK312" s="1">
        <v>0</v>
      </c>
      <c r="AL312" s="1">
        <v>1746.78</v>
      </c>
      <c r="AM312" s="3">
        <v>0</v>
      </c>
      <c r="AN312" s="3">
        <v>1746.78</v>
      </c>
      <c r="AO312" s="1">
        <v>0</v>
      </c>
      <c r="AP312" s="1">
        <v>2063.41</v>
      </c>
      <c r="AQ312" s="1">
        <v>0</v>
      </c>
      <c r="AR312" s="1">
        <v>3318.49</v>
      </c>
      <c r="AS312" s="1">
        <v>0</v>
      </c>
      <c r="AT312" s="1">
        <v>2358.08</v>
      </c>
      <c r="AU312" s="1">
        <v>0</v>
      </c>
      <c r="AV312" s="1">
        <v>1824.25</v>
      </c>
      <c r="AW312" s="7">
        <f t="shared" si="85"/>
        <v>0</v>
      </c>
      <c r="AX312" s="7">
        <f t="shared" si="86"/>
        <v>24621.160000000003</v>
      </c>
      <c r="AY312" s="7">
        <f t="shared" si="87"/>
        <v>24621.160000000003</v>
      </c>
      <c r="AZ312" s="7"/>
      <c r="BA312" s="7"/>
      <c r="BB312" s="7"/>
      <c r="BC312" s="102">
        <f t="shared" si="88"/>
        <v>74411.97799999999</v>
      </c>
      <c r="BD312" s="3"/>
      <c r="BE312" s="3"/>
      <c r="BF312" s="3">
        <v>13702.21</v>
      </c>
      <c r="BG312" s="128">
        <f t="shared" si="82"/>
        <v>60709.76799999999</v>
      </c>
      <c r="BH312" s="128">
        <v>0</v>
      </c>
      <c r="BI312" s="3">
        <v>-8239.95</v>
      </c>
      <c r="BJ312" s="3">
        <v>13947.98</v>
      </c>
      <c r="BK312" s="179">
        <v>0</v>
      </c>
      <c r="BL312" s="3"/>
      <c r="BM312" s="3"/>
      <c r="BN312" s="3"/>
      <c r="BO312" s="3">
        <v>0</v>
      </c>
      <c r="BP312" s="3">
        <v>14274.1</v>
      </c>
    </row>
    <row r="313" spans="1:68" ht="15.75">
      <c r="A313" s="3">
        <v>302</v>
      </c>
      <c r="B313" s="32" t="s">
        <v>254</v>
      </c>
      <c r="C313" s="46">
        <v>450.9</v>
      </c>
      <c r="D313" s="46">
        <v>0</v>
      </c>
      <c r="E313" s="3">
        <f t="shared" si="93"/>
        <v>450.9</v>
      </c>
      <c r="F313" s="52">
        <v>3.32</v>
      </c>
      <c r="G313" s="52">
        <v>7.98</v>
      </c>
      <c r="H313" s="41">
        <f t="shared" si="94"/>
        <v>11.3</v>
      </c>
      <c r="I313" s="7">
        <f t="shared" si="95"/>
        <v>5095.17</v>
      </c>
      <c r="J313" s="6">
        <f t="shared" si="96"/>
        <v>30571.02</v>
      </c>
      <c r="K313" s="41">
        <v>11.16</v>
      </c>
      <c r="L313" s="7">
        <f t="shared" si="89"/>
        <v>5032.044</v>
      </c>
      <c r="M313" s="6">
        <f t="shared" si="97"/>
        <v>30192.264</v>
      </c>
      <c r="N313" s="40">
        <f t="shared" si="90"/>
        <v>60763.284</v>
      </c>
      <c r="O313" s="33">
        <v>-6874.78</v>
      </c>
      <c r="P313" s="5">
        <f t="shared" si="84"/>
        <v>53888.504</v>
      </c>
      <c r="Q313" s="43">
        <f t="shared" si="98"/>
        <v>-0.11314036285464756</v>
      </c>
      <c r="R313" s="57" t="s">
        <v>374</v>
      </c>
      <c r="S313" s="95">
        <f t="shared" si="83"/>
        <v>53888.504</v>
      </c>
      <c r="T313" s="7">
        <f t="shared" si="92"/>
        <v>0</v>
      </c>
      <c r="U313" s="1">
        <v>0</v>
      </c>
      <c r="V313" s="1">
        <v>4644.56</v>
      </c>
      <c r="W313" s="61">
        <v>0</v>
      </c>
      <c r="X313" s="2">
        <v>55734.67</v>
      </c>
      <c r="Y313" s="1">
        <v>0</v>
      </c>
      <c r="Z313" s="1">
        <v>1129.05</v>
      </c>
      <c r="AA313" s="1">
        <v>0</v>
      </c>
      <c r="AB313" s="1">
        <v>1129.05</v>
      </c>
      <c r="AC313" s="1">
        <v>0</v>
      </c>
      <c r="AD313" s="1">
        <v>3424.84</v>
      </c>
      <c r="AE313" s="1">
        <v>0</v>
      </c>
      <c r="AF313" s="1">
        <v>1129.05</v>
      </c>
      <c r="AG313" s="1">
        <v>0</v>
      </c>
      <c r="AH313" s="1">
        <v>1129.05</v>
      </c>
      <c r="AI313" s="1">
        <v>0</v>
      </c>
      <c r="AJ313" s="1">
        <v>3493.67</v>
      </c>
      <c r="AK313" s="1">
        <v>0</v>
      </c>
      <c r="AL313" s="1">
        <v>1174.14</v>
      </c>
      <c r="AM313" s="3">
        <v>0</v>
      </c>
      <c r="AN313" s="3">
        <v>1174.14</v>
      </c>
      <c r="AO313" s="1">
        <v>0</v>
      </c>
      <c r="AP313" s="1">
        <v>1174.14</v>
      </c>
      <c r="AQ313" s="1">
        <v>0</v>
      </c>
      <c r="AR313" s="1">
        <v>2134.55</v>
      </c>
      <c r="AS313" s="1">
        <v>0</v>
      </c>
      <c r="AT313" s="1">
        <v>1174.14</v>
      </c>
      <c r="AU313" s="1">
        <v>0</v>
      </c>
      <c r="AV313" s="1">
        <v>1174.14</v>
      </c>
      <c r="AW313" s="7">
        <f t="shared" si="85"/>
        <v>0</v>
      </c>
      <c r="AX313" s="7">
        <f t="shared" si="86"/>
        <v>19439.96</v>
      </c>
      <c r="AY313" s="7">
        <f t="shared" si="87"/>
        <v>19439.96</v>
      </c>
      <c r="AZ313" s="7"/>
      <c r="BA313" s="7"/>
      <c r="BB313" s="7"/>
      <c r="BC313" s="102">
        <f t="shared" si="88"/>
        <v>34448.544</v>
      </c>
      <c r="BD313" s="3"/>
      <c r="BE313" s="3"/>
      <c r="BF313" s="3">
        <v>8822.71</v>
      </c>
      <c r="BG313" s="128">
        <f t="shared" si="82"/>
        <v>25625.834000000003</v>
      </c>
      <c r="BH313" s="128">
        <v>0</v>
      </c>
      <c r="BI313" s="3">
        <v>-6874.78</v>
      </c>
      <c r="BJ313" s="3">
        <v>62208.89</v>
      </c>
      <c r="BK313" s="179">
        <v>0</v>
      </c>
      <c r="BL313" s="3"/>
      <c r="BM313" s="3"/>
      <c r="BN313" s="3"/>
      <c r="BO313" s="3">
        <v>0</v>
      </c>
      <c r="BP313" s="3">
        <v>86156.82</v>
      </c>
    </row>
    <row r="314" spans="1:68" ht="15.75">
      <c r="A314" s="3">
        <v>303</v>
      </c>
      <c r="B314" s="32" t="s">
        <v>255</v>
      </c>
      <c r="C314" s="46">
        <v>818.6</v>
      </c>
      <c r="D314" s="46">
        <v>0</v>
      </c>
      <c r="E314" s="3">
        <f t="shared" si="93"/>
        <v>818.6</v>
      </c>
      <c r="F314" s="52">
        <v>3.32</v>
      </c>
      <c r="G314" s="52">
        <v>8.11</v>
      </c>
      <c r="H314" s="41">
        <f t="shared" si="94"/>
        <v>11.43</v>
      </c>
      <c r="I314" s="7">
        <f t="shared" si="95"/>
        <v>9356.598</v>
      </c>
      <c r="J314" s="6">
        <f t="shared" si="96"/>
        <v>56139.588</v>
      </c>
      <c r="K314" s="41">
        <v>11.19</v>
      </c>
      <c r="L314" s="7">
        <f t="shared" si="89"/>
        <v>9160.134</v>
      </c>
      <c r="M314" s="6">
        <f t="shared" si="97"/>
        <v>54960.804000000004</v>
      </c>
      <c r="N314" s="40">
        <f t="shared" si="90"/>
        <v>111100.392</v>
      </c>
      <c r="O314" s="33"/>
      <c r="P314" s="5">
        <f t="shared" si="84"/>
        <v>111100.392</v>
      </c>
      <c r="Q314" s="43">
        <f t="shared" si="98"/>
        <v>0</v>
      </c>
      <c r="R314" s="135" t="s">
        <v>374</v>
      </c>
      <c r="S314" s="95">
        <f t="shared" si="83"/>
        <v>111100.392</v>
      </c>
      <c r="T314" s="7">
        <f t="shared" si="92"/>
        <v>0</v>
      </c>
      <c r="U314" s="1">
        <v>0</v>
      </c>
      <c r="V314" s="1">
        <v>9581.16</v>
      </c>
      <c r="W314" s="61">
        <v>0</v>
      </c>
      <c r="X314" s="2">
        <v>114973.88</v>
      </c>
      <c r="Y314" s="1">
        <v>0</v>
      </c>
      <c r="Z314" s="1">
        <v>3896.54</v>
      </c>
      <c r="AA314" s="1">
        <v>0</v>
      </c>
      <c r="AB314" s="1">
        <v>3896.54</v>
      </c>
      <c r="AC314" s="1">
        <v>0</v>
      </c>
      <c r="AD314" s="1">
        <v>8011.34</v>
      </c>
      <c r="AE314" s="1">
        <v>0</v>
      </c>
      <c r="AF314" s="1">
        <v>7128.19</v>
      </c>
      <c r="AG314" s="1">
        <v>0</v>
      </c>
      <c r="AH314" s="1">
        <v>3896.54</v>
      </c>
      <c r="AI314" s="1">
        <v>0</v>
      </c>
      <c r="AJ314" s="1">
        <v>3896.54</v>
      </c>
      <c r="AK314" s="1">
        <v>0</v>
      </c>
      <c r="AL314" s="1">
        <v>5494.97</v>
      </c>
      <c r="AM314" s="3">
        <v>0</v>
      </c>
      <c r="AN314" s="3">
        <v>4035.7</v>
      </c>
      <c r="AO314" s="1">
        <v>0</v>
      </c>
      <c r="AP314" s="1">
        <v>4500.35</v>
      </c>
      <c r="AQ314" s="1">
        <v>0</v>
      </c>
      <c r="AR314" s="1">
        <v>70689</v>
      </c>
      <c r="AS314" s="1">
        <v>0</v>
      </c>
      <c r="AT314" s="1">
        <v>36108.22</v>
      </c>
      <c r="AU314" s="1">
        <v>0</v>
      </c>
      <c r="AV314" s="1">
        <v>4035.7</v>
      </c>
      <c r="AW314" s="7">
        <f t="shared" si="85"/>
        <v>0</v>
      </c>
      <c r="AX314" s="7">
        <f t="shared" si="86"/>
        <v>155589.63</v>
      </c>
      <c r="AY314" s="7">
        <f t="shared" si="87"/>
        <v>155589.63</v>
      </c>
      <c r="AZ314" s="7"/>
      <c r="BA314" s="7"/>
      <c r="BB314" s="7"/>
      <c r="BC314" s="102">
        <f t="shared" si="88"/>
        <v>-44489.238</v>
      </c>
      <c r="BD314" s="3"/>
      <c r="BE314" s="3"/>
      <c r="BF314" s="3">
        <v>38694.63</v>
      </c>
      <c r="BG314" s="128">
        <f t="shared" si="82"/>
        <v>-83183.86799999999</v>
      </c>
      <c r="BH314" s="128">
        <v>0</v>
      </c>
      <c r="BI314" s="3">
        <v>22427.11</v>
      </c>
      <c r="BJ314" s="3">
        <v>90490.7</v>
      </c>
      <c r="BK314" s="179">
        <v>0</v>
      </c>
      <c r="BL314" s="3">
        <v>1810</v>
      </c>
      <c r="BM314" s="3">
        <v>1382.32</v>
      </c>
      <c r="BN314" s="3"/>
      <c r="BO314" s="3">
        <v>781.03</v>
      </c>
      <c r="BP314" s="3">
        <v>89886.69</v>
      </c>
    </row>
    <row r="315" spans="1:68" ht="15.75">
      <c r="A315" s="3">
        <v>304</v>
      </c>
      <c r="B315" s="32" t="s">
        <v>256</v>
      </c>
      <c r="C315" s="46">
        <v>458.3</v>
      </c>
      <c r="D315" s="46">
        <v>0</v>
      </c>
      <c r="E315" s="3">
        <f t="shared" si="93"/>
        <v>458.3</v>
      </c>
      <c r="F315" s="52">
        <v>3.32</v>
      </c>
      <c r="G315" s="52">
        <v>7.98</v>
      </c>
      <c r="H315" s="41">
        <f t="shared" si="94"/>
        <v>11.3</v>
      </c>
      <c r="I315" s="7">
        <f t="shared" si="95"/>
        <v>5178.790000000001</v>
      </c>
      <c r="J315" s="6">
        <f t="shared" si="96"/>
        <v>31072.740000000005</v>
      </c>
      <c r="K315" s="41">
        <v>11.16</v>
      </c>
      <c r="L315" s="7">
        <f t="shared" si="89"/>
        <v>5114.628000000001</v>
      </c>
      <c r="M315" s="6">
        <f t="shared" si="97"/>
        <v>30687.768000000004</v>
      </c>
      <c r="N315" s="40">
        <f t="shared" si="90"/>
        <v>61760.50800000001</v>
      </c>
      <c r="O315" s="33">
        <v>-28596.46</v>
      </c>
      <c r="P315" s="5">
        <f t="shared" si="84"/>
        <v>33164.04800000001</v>
      </c>
      <c r="Q315" s="43">
        <f t="shared" si="98"/>
        <v>-0.4630217743675294</v>
      </c>
      <c r="R315" s="55" t="s">
        <v>374</v>
      </c>
      <c r="S315" s="95">
        <f t="shared" si="83"/>
        <v>33164.04800000001</v>
      </c>
      <c r="T315" s="7">
        <f t="shared" si="92"/>
        <v>0</v>
      </c>
      <c r="U315" s="1">
        <v>0</v>
      </c>
      <c r="V315" s="1">
        <v>2920.04</v>
      </c>
      <c r="W315" s="61">
        <v>0</v>
      </c>
      <c r="X315" s="2">
        <v>35040.51</v>
      </c>
      <c r="Y315" s="1">
        <v>0</v>
      </c>
      <c r="Z315" s="1">
        <v>1144.66</v>
      </c>
      <c r="AA315" s="1">
        <v>0</v>
      </c>
      <c r="AB315" s="1">
        <v>1144.66</v>
      </c>
      <c r="AC315" s="1">
        <v>0</v>
      </c>
      <c r="AD315" s="1">
        <v>1735</v>
      </c>
      <c r="AE315" s="1">
        <v>0</v>
      </c>
      <c r="AF315" s="1">
        <v>6697.41</v>
      </c>
      <c r="AG315" s="1">
        <v>0</v>
      </c>
      <c r="AH315" s="1">
        <v>1144.66</v>
      </c>
      <c r="AI315" s="1">
        <v>0</v>
      </c>
      <c r="AJ315" s="1">
        <v>216972.42</v>
      </c>
      <c r="AK315" s="1">
        <v>0</v>
      </c>
      <c r="AL315" s="1">
        <v>1190.49</v>
      </c>
      <c r="AM315" s="3">
        <v>0</v>
      </c>
      <c r="AN315" s="3">
        <v>1190.49</v>
      </c>
      <c r="AO315" s="1">
        <v>0</v>
      </c>
      <c r="AP315" s="1">
        <v>1190.49</v>
      </c>
      <c r="AQ315" s="1">
        <v>0</v>
      </c>
      <c r="AR315" s="1">
        <v>2693.83</v>
      </c>
      <c r="AS315" s="1">
        <v>0</v>
      </c>
      <c r="AT315" s="1">
        <v>1190.49</v>
      </c>
      <c r="AU315" s="1">
        <v>0</v>
      </c>
      <c r="AV315" s="1">
        <v>1190.49</v>
      </c>
      <c r="AW315" s="7">
        <f t="shared" si="85"/>
        <v>0</v>
      </c>
      <c r="AX315" s="7">
        <f t="shared" si="86"/>
        <v>237485.08999999994</v>
      </c>
      <c r="AY315" s="7">
        <f t="shared" si="87"/>
        <v>237485.08999999994</v>
      </c>
      <c r="AZ315" s="7"/>
      <c r="BA315" s="7"/>
      <c r="BB315" s="7"/>
      <c r="BC315" s="102">
        <f t="shared" si="88"/>
        <v>-204321.04199999993</v>
      </c>
      <c r="BD315" s="3"/>
      <c r="BE315" s="3"/>
      <c r="BF315" s="3">
        <v>2413.66</v>
      </c>
      <c r="BG315" s="128">
        <f t="shared" si="82"/>
        <v>-206734.70199999993</v>
      </c>
      <c r="BH315" s="128">
        <v>0</v>
      </c>
      <c r="BI315" s="3">
        <v>-28596.46</v>
      </c>
      <c r="BJ315" s="3">
        <v>188080.17</v>
      </c>
      <c r="BK315" s="179">
        <v>0</v>
      </c>
      <c r="BL315" s="3"/>
      <c r="BM315" s="3"/>
      <c r="BN315" s="3"/>
      <c r="BO315" s="3">
        <v>0</v>
      </c>
      <c r="BP315" s="3">
        <v>197973.78</v>
      </c>
    </row>
    <row r="316" spans="1:68" ht="15.75">
      <c r="A316" s="3">
        <v>305</v>
      </c>
      <c r="B316" s="25" t="s">
        <v>257</v>
      </c>
      <c r="C316" s="46">
        <v>1522.1</v>
      </c>
      <c r="D316" s="46">
        <v>71.6</v>
      </c>
      <c r="E316" s="3">
        <f t="shared" si="93"/>
        <v>1593.6999999999998</v>
      </c>
      <c r="F316" s="52">
        <v>3.32</v>
      </c>
      <c r="G316" s="52">
        <v>8.17</v>
      </c>
      <c r="H316" s="52">
        <f t="shared" si="94"/>
        <v>11.49</v>
      </c>
      <c r="I316" s="7">
        <f t="shared" si="95"/>
        <v>18311.612999999998</v>
      </c>
      <c r="J316" s="6">
        <f t="shared" si="96"/>
        <v>109869.67799999999</v>
      </c>
      <c r="K316" s="52">
        <v>11.91</v>
      </c>
      <c r="L316" s="7">
        <f aca="true" t="shared" si="99" ref="L316:L347">E316*K316</f>
        <v>18980.966999999997</v>
      </c>
      <c r="M316" s="6">
        <f t="shared" si="97"/>
        <v>113885.80199999998</v>
      </c>
      <c r="N316" s="40">
        <f aca="true" t="shared" si="100" ref="N316:N347">J316+M316</f>
        <v>223755.47999999998</v>
      </c>
      <c r="O316" s="26">
        <v>0</v>
      </c>
      <c r="P316" s="5">
        <f t="shared" si="84"/>
        <v>223755.47999999998</v>
      </c>
      <c r="Q316" s="43">
        <f t="shared" si="98"/>
        <v>0</v>
      </c>
      <c r="R316" s="55"/>
      <c r="S316" s="95">
        <f t="shared" si="83"/>
        <v>223755.47999999998</v>
      </c>
      <c r="T316" s="7">
        <f t="shared" si="92"/>
        <v>0</v>
      </c>
      <c r="U316" s="1">
        <v>11200.82</v>
      </c>
      <c r="V316" s="1">
        <v>7550.27</v>
      </c>
      <c r="W316" s="61">
        <v>134409.85</v>
      </c>
      <c r="X316" s="2">
        <v>90603.25</v>
      </c>
      <c r="Y316" s="1">
        <v>6800.23</v>
      </c>
      <c r="Z316" s="1">
        <v>4013.19</v>
      </c>
      <c r="AA316" s="1">
        <v>12794.36</v>
      </c>
      <c r="AB316" s="1">
        <v>20047.72</v>
      </c>
      <c r="AC316" s="1">
        <v>71867.55</v>
      </c>
      <c r="AD316" s="1">
        <v>6880.17</v>
      </c>
      <c r="AE316" s="1">
        <v>14004.76</v>
      </c>
      <c r="AF316" s="1">
        <v>15863.24</v>
      </c>
      <c r="AG316" s="1">
        <v>5863.72</v>
      </c>
      <c r="AH316" s="1">
        <v>4728.23</v>
      </c>
      <c r="AI316" s="1">
        <v>4220.92</v>
      </c>
      <c r="AJ316" s="1">
        <v>5063.69</v>
      </c>
      <c r="AK316" s="1">
        <v>13017.37</v>
      </c>
      <c r="AL316" s="1">
        <v>3930.16</v>
      </c>
      <c r="AM316" s="3">
        <v>18359.26</v>
      </c>
      <c r="AN316" s="3">
        <v>3697.74</v>
      </c>
      <c r="AO316" s="1">
        <v>4332.42</v>
      </c>
      <c r="AP316" s="1">
        <v>3930.16</v>
      </c>
      <c r="AQ316" s="1">
        <v>7345.97</v>
      </c>
      <c r="AR316" s="1">
        <v>4233.4</v>
      </c>
      <c r="AS316" s="1">
        <v>5570.71</v>
      </c>
      <c r="AT316" s="1">
        <v>3697.74</v>
      </c>
      <c r="AU316" s="1">
        <v>5781.9</v>
      </c>
      <c r="AV316" s="1">
        <v>3852.68</v>
      </c>
      <c r="AW316" s="7">
        <f t="shared" si="85"/>
        <v>169959.16999999998</v>
      </c>
      <c r="AX316" s="7">
        <f t="shared" si="86"/>
        <v>79938.12</v>
      </c>
      <c r="AY316" s="7">
        <f t="shared" si="87"/>
        <v>249897.28999999998</v>
      </c>
      <c r="AZ316" s="7"/>
      <c r="BA316" s="7">
        <v>22603.33</v>
      </c>
      <c r="BB316" s="7"/>
      <c r="BC316" s="102">
        <f t="shared" si="88"/>
        <v>-48745.14</v>
      </c>
      <c r="BD316" s="3"/>
      <c r="BE316" s="3">
        <v>5867</v>
      </c>
      <c r="BF316" s="3">
        <v>36621.36</v>
      </c>
      <c r="BG316" s="128">
        <f t="shared" si="82"/>
        <v>-79499.5</v>
      </c>
      <c r="BH316" s="128">
        <v>0</v>
      </c>
      <c r="BI316" s="3">
        <v>10417.82</v>
      </c>
      <c r="BJ316" s="3">
        <v>161925.86</v>
      </c>
      <c r="BK316" s="179">
        <v>0</v>
      </c>
      <c r="BL316" s="3"/>
      <c r="BM316" s="3"/>
      <c r="BN316" s="3"/>
      <c r="BO316" s="3">
        <v>362.81</v>
      </c>
      <c r="BP316" s="3">
        <v>169962.27</v>
      </c>
    </row>
    <row r="317" spans="1:68" ht="15.75">
      <c r="A317" s="3">
        <v>306</v>
      </c>
      <c r="B317" s="32" t="s">
        <v>258</v>
      </c>
      <c r="C317" s="46">
        <v>473.7</v>
      </c>
      <c r="D317" s="46">
        <v>0</v>
      </c>
      <c r="E317" s="3">
        <f t="shared" si="93"/>
        <v>473.7</v>
      </c>
      <c r="F317" s="52">
        <v>3.32</v>
      </c>
      <c r="G317" s="52">
        <v>7.98</v>
      </c>
      <c r="H317" s="41">
        <f t="shared" si="94"/>
        <v>11.3</v>
      </c>
      <c r="I317" s="7">
        <f t="shared" si="95"/>
        <v>5352.81</v>
      </c>
      <c r="J317" s="6">
        <f t="shared" si="96"/>
        <v>32116.86</v>
      </c>
      <c r="K317" s="41">
        <v>11.16</v>
      </c>
      <c r="L317" s="7">
        <f t="shared" si="99"/>
        <v>5286.492</v>
      </c>
      <c r="M317" s="6">
        <f t="shared" si="97"/>
        <v>31718.952</v>
      </c>
      <c r="N317" s="40">
        <f t="shared" si="100"/>
        <v>63835.812000000005</v>
      </c>
      <c r="O317" s="33">
        <v>-737.16</v>
      </c>
      <c r="P317" s="5">
        <f t="shared" si="84"/>
        <v>63098.652</v>
      </c>
      <c r="Q317" s="43">
        <f t="shared" si="98"/>
        <v>-0.011547750030970076</v>
      </c>
      <c r="R317" s="57" t="s">
        <v>374</v>
      </c>
      <c r="S317" s="95">
        <f t="shared" si="83"/>
        <v>63098.652</v>
      </c>
      <c r="T317" s="7">
        <f t="shared" si="92"/>
        <v>0</v>
      </c>
      <c r="U317" s="1">
        <v>0</v>
      </c>
      <c r="V317" s="1">
        <v>5419.85</v>
      </c>
      <c r="W317" s="61">
        <v>0</v>
      </c>
      <c r="X317" s="2">
        <v>65038.17</v>
      </c>
      <c r="Y317" s="1">
        <v>0</v>
      </c>
      <c r="Z317" s="1">
        <v>2611.26</v>
      </c>
      <c r="AA317" s="1">
        <v>0</v>
      </c>
      <c r="AB317" s="1">
        <v>999.51</v>
      </c>
      <c r="AC317" s="1">
        <v>0</v>
      </c>
      <c r="AD317" s="1">
        <v>1589.85</v>
      </c>
      <c r="AE317" s="1">
        <v>0</v>
      </c>
      <c r="AF317" s="1">
        <v>1985.13</v>
      </c>
      <c r="AG317" s="1">
        <v>0</v>
      </c>
      <c r="AH317" s="1">
        <v>999.51</v>
      </c>
      <c r="AI317" s="1">
        <v>0</v>
      </c>
      <c r="AJ317" s="1">
        <v>5345.39</v>
      </c>
      <c r="AK317" s="1">
        <v>0</v>
      </c>
      <c r="AL317" s="1">
        <v>1046.88</v>
      </c>
      <c r="AM317" s="3">
        <v>0</v>
      </c>
      <c r="AN317" s="3">
        <v>1046.88</v>
      </c>
      <c r="AO317" s="1">
        <v>0</v>
      </c>
      <c r="AP317" s="1">
        <v>1046.88</v>
      </c>
      <c r="AQ317" s="1">
        <v>0</v>
      </c>
      <c r="AR317" s="1">
        <v>2673.88</v>
      </c>
      <c r="AS317" s="1">
        <v>0</v>
      </c>
      <c r="AT317" s="1">
        <v>1725.21</v>
      </c>
      <c r="AU317" s="1">
        <v>0</v>
      </c>
      <c r="AV317" s="1">
        <v>1046.88</v>
      </c>
      <c r="AW317" s="7">
        <f t="shared" si="85"/>
        <v>0</v>
      </c>
      <c r="AX317" s="7">
        <f t="shared" si="86"/>
        <v>22117.260000000006</v>
      </c>
      <c r="AY317" s="7">
        <f t="shared" si="87"/>
        <v>22117.260000000006</v>
      </c>
      <c r="AZ317" s="7"/>
      <c r="BA317" s="7"/>
      <c r="BB317" s="7"/>
      <c r="BC317" s="102">
        <f t="shared" si="88"/>
        <v>40981.39199999999</v>
      </c>
      <c r="BD317" s="3"/>
      <c r="BE317" s="3">
        <v>4128</v>
      </c>
      <c r="BF317" s="3">
        <v>7208.41</v>
      </c>
      <c r="BG317" s="128">
        <f t="shared" si="82"/>
        <v>37900.98199999999</v>
      </c>
      <c r="BH317" s="128">
        <v>0</v>
      </c>
      <c r="BI317" s="3">
        <v>-737.16</v>
      </c>
      <c r="BJ317" s="3">
        <v>31455.73</v>
      </c>
      <c r="BK317" s="179">
        <v>0</v>
      </c>
      <c r="BL317" s="3"/>
      <c r="BM317" s="3"/>
      <c r="BN317" s="3"/>
      <c r="BO317" s="3">
        <v>0</v>
      </c>
      <c r="BP317" s="3">
        <v>42081.22</v>
      </c>
    </row>
    <row r="318" spans="1:68" ht="15.75">
      <c r="A318" s="3">
        <v>307</v>
      </c>
      <c r="B318" s="25" t="s">
        <v>259</v>
      </c>
      <c r="C318" s="46">
        <v>1093.4</v>
      </c>
      <c r="D318" s="46">
        <v>0</v>
      </c>
      <c r="E318" s="3">
        <f t="shared" si="93"/>
        <v>1093.4</v>
      </c>
      <c r="F318" s="52">
        <v>3.32</v>
      </c>
      <c r="G318" s="52">
        <v>8.97</v>
      </c>
      <c r="H318" s="52">
        <f t="shared" si="94"/>
        <v>12.290000000000001</v>
      </c>
      <c r="I318" s="7">
        <f t="shared" si="95"/>
        <v>13437.886000000002</v>
      </c>
      <c r="J318" s="6">
        <f t="shared" si="96"/>
        <v>80627.31600000002</v>
      </c>
      <c r="K318" s="52">
        <v>12.77</v>
      </c>
      <c r="L318" s="7">
        <f t="shared" si="99"/>
        <v>13962.718</v>
      </c>
      <c r="M318" s="6">
        <f t="shared" si="97"/>
        <v>83776.308</v>
      </c>
      <c r="N318" s="40">
        <f t="shared" si="100"/>
        <v>164403.624</v>
      </c>
      <c r="O318" s="26"/>
      <c r="P318" s="5">
        <f t="shared" si="84"/>
        <v>164403.624</v>
      </c>
      <c r="Q318" s="43">
        <f t="shared" si="98"/>
        <v>0</v>
      </c>
      <c r="R318" s="57" t="s">
        <v>374</v>
      </c>
      <c r="S318" s="95">
        <f t="shared" si="83"/>
        <v>164403.624</v>
      </c>
      <c r="T318" s="7">
        <f t="shared" si="92"/>
        <v>0</v>
      </c>
      <c r="U318" s="1">
        <v>8103.65</v>
      </c>
      <c r="V318" s="1">
        <v>5656.74</v>
      </c>
      <c r="W318" s="61">
        <v>97243.82</v>
      </c>
      <c r="X318" s="2">
        <v>67880.93</v>
      </c>
      <c r="Y318" s="1">
        <v>0</v>
      </c>
      <c r="Z318" s="1">
        <v>5548.15</v>
      </c>
      <c r="AA318" s="1">
        <v>0</v>
      </c>
      <c r="AB318" s="1">
        <v>4421.79</v>
      </c>
      <c r="AC318" s="1">
        <v>0</v>
      </c>
      <c r="AD318" s="1">
        <v>2484.72</v>
      </c>
      <c r="AE318" s="1">
        <v>0</v>
      </c>
      <c r="AF318" s="1">
        <v>3447.59</v>
      </c>
      <c r="AG318" s="1">
        <v>0</v>
      </c>
      <c r="AH318" s="1">
        <v>36348.5</v>
      </c>
      <c r="AI318" s="1">
        <v>0</v>
      </c>
      <c r="AJ318" s="1">
        <v>2615.32</v>
      </c>
      <c r="AK318" s="1">
        <v>0</v>
      </c>
      <c r="AL318" s="1">
        <v>2594.06</v>
      </c>
      <c r="AM318" s="3">
        <v>0</v>
      </c>
      <c r="AN318" s="3">
        <v>13380.39</v>
      </c>
      <c r="AO318" s="1">
        <v>0</v>
      </c>
      <c r="AP318" s="1">
        <v>6232.86</v>
      </c>
      <c r="AQ318" s="1">
        <v>424.75</v>
      </c>
      <c r="AR318" s="1">
        <v>5566.01</v>
      </c>
      <c r="AS318" s="1">
        <v>4273.08</v>
      </c>
      <c r="AT318" s="1">
        <v>14059.92</v>
      </c>
      <c r="AU318" s="1">
        <v>0</v>
      </c>
      <c r="AV318" s="1">
        <v>2910.69</v>
      </c>
      <c r="AW318" s="7">
        <f t="shared" si="85"/>
        <v>4697.83</v>
      </c>
      <c r="AX318" s="7">
        <f t="shared" si="86"/>
        <v>99609.99999999999</v>
      </c>
      <c r="AY318" s="7">
        <f t="shared" si="87"/>
        <v>104307.82999999999</v>
      </c>
      <c r="AZ318" s="7"/>
      <c r="BA318" s="7"/>
      <c r="BB318" s="7"/>
      <c r="BC318" s="102">
        <f t="shared" si="88"/>
        <v>60095.79400000002</v>
      </c>
      <c r="BD318" s="3"/>
      <c r="BE318" s="3"/>
      <c r="BF318" s="3">
        <v>1762.5</v>
      </c>
      <c r="BG318" s="128">
        <f t="shared" si="82"/>
        <v>58333.29400000002</v>
      </c>
      <c r="BH318" s="128">
        <v>0</v>
      </c>
      <c r="BI318" s="3">
        <v>26020.66</v>
      </c>
      <c r="BJ318" s="3">
        <v>210053.38</v>
      </c>
      <c r="BK318" s="179">
        <v>0</v>
      </c>
      <c r="BL318" s="3"/>
      <c r="BM318" s="3"/>
      <c r="BN318" s="3"/>
      <c r="BO318" s="3">
        <v>906.18</v>
      </c>
      <c r="BP318" s="3">
        <v>231880.11</v>
      </c>
    </row>
    <row r="319" spans="1:68" ht="15.75">
      <c r="A319" s="3">
        <v>308</v>
      </c>
      <c r="B319" s="25" t="s">
        <v>260</v>
      </c>
      <c r="C319" s="46">
        <v>1283.1</v>
      </c>
      <c r="D319" s="46">
        <v>0</v>
      </c>
      <c r="E319" s="3">
        <f t="shared" si="93"/>
        <v>1283.1</v>
      </c>
      <c r="F319" s="52">
        <v>3.32</v>
      </c>
      <c r="G319" s="52">
        <v>8.97</v>
      </c>
      <c r="H319" s="52">
        <f t="shared" si="94"/>
        <v>12.290000000000001</v>
      </c>
      <c r="I319" s="7">
        <f t="shared" si="95"/>
        <v>15769.299</v>
      </c>
      <c r="J319" s="6">
        <f t="shared" si="96"/>
        <v>94615.79400000001</v>
      </c>
      <c r="K319" s="52">
        <v>12.77</v>
      </c>
      <c r="L319" s="7">
        <f t="shared" si="99"/>
        <v>16385.186999999998</v>
      </c>
      <c r="M319" s="6">
        <f t="shared" si="97"/>
        <v>98311.12199999999</v>
      </c>
      <c r="N319" s="40">
        <f t="shared" si="100"/>
        <v>192926.916</v>
      </c>
      <c r="O319" s="26"/>
      <c r="P319" s="5">
        <f t="shared" si="84"/>
        <v>192926.916</v>
      </c>
      <c r="Q319" s="43">
        <f t="shared" si="98"/>
        <v>0</v>
      </c>
      <c r="R319" s="55"/>
      <c r="S319" s="95">
        <f t="shared" si="83"/>
        <v>192926.916</v>
      </c>
      <c r="T319" s="7">
        <f t="shared" si="92"/>
        <v>0</v>
      </c>
      <c r="U319" s="1">
        <v>9509.6</v>
      </c>
      <c r="V319" s="1">
        <v>6638.16</v>
      </c>
      <c r="W319" s="61">
        <v>114115.18</v>
      </c>
      <c r="X319" s="2">
        <v>79657.96</v>
      </c>
      <c r="Y319" s="1">
        <v>4662.1</v>
      </c>
      <c r="Z319" s="119">
        <v>3426.89</v>
      </c>
      <c r="AA319" s="1">
        <v>6465.82</v>
      </c>
      <c r="AB319" s="1">
        <v>23372.03</v>
      </c>
      <c r="AC319" s="1">
        <v>3400.22</v>
      </c>
      <c r="AD319" s="1">
        <v>2884.99</v>
      </c>
      <c r="AE319" s="119">
        <v>3400.22</v>
      </c>
      <c r="AF319" s="1">
        <v>3847.86</v>
      </c>
      <c r="AG319" s="1">
        <v>4211.76</v>
      </c>
      <c r="AH319" s="1">
        <v>10841.72</v>
      </c>
      <c r="AI319" s="1">
        <v>6637.97</v>
      </c>
      <c r="AJ319" s="1">
        <v>3015.59</v>
      </c>
      <c r="AK319" s="1">
        <v>8553.47</v>
      </c>
      <c r="AL319" s="1">
        <v>3013.3</v>
      </c>
      <c r="AM319" s="3">
        <v>21600.66</v>
      </c>
      <c r="AN319" s="3">
        <v>5919.44</v>
      </c>
      <c r="AO319" s="1">
        <v>5544.7</v>
      </c>
      <c r="AP319" s="1">
        <v>33980.83</v>
      </c>
      <c r="AQ319" s="1">
        <v>4735.97</v>
      </c>
      <c r="AR319" s="1">
        <v>3548.96</v>
      </c>
      <c r="AS319" s="1">
        <v>4919.2</v>
      </c>
      <c r="AT319" s="1">
        <v>3013.3</v>
      </c>
      <c r="AU319" s="1">
        <v>4811.22</v>
      </c>
      <c r="AV319" s="1">
        <v>5838.01</v>
      </c>
      <c r="AW319" s="7">
        <f t="shared" si="85"/>
        <v>78943.31</v>
      </c>
      <c r="AX319" s="7">
        <f t="shared" si="86"/>
        <v>102702.92000000001</v>
      </c>
      <c r="AY319" s="7">
        <f t="shared" si="87"/>
        <v>181646.23</v>
      </c>
      <c r="AZ319" s="7"/>
      <c r="BA319" s="7"/>
      <c r="BB319" s="7"/>
      <c r="BC319" s="102">
        <f t="shared" si="88"/>
        <v>11280.685999999987</v>
      </c>
      <c r="BD319" s="3"/>
      <c r="BE319" s="3">
        <v>2408</v>
      </c>
      <c r="BF319" s="3">
        <v>17210.71</v>
      </c>
      <c r="BG319" s="128">
        <f t="shared" si="82"/>
        <v>-3522.024000000012</v>
      </c>
      <c r="BH319" s="128">
        <v>0</v>
      </c>
      <c r="BI319" s="3">
        <v>29652.25</v>
      </c>
      <c r="BJ319" s="3">
        <v>238812.28</v>
      </c>
      <c r="BK319" s="179">
        <v>16304.24</v>
      </c>
      <c r="BL319" s="3"/>
      <c r="BM319" s="3"/>
      <c r="BN319" s="3"/>
      <c r="BO319" s="180">
        <v>1032.65</v>
      </c>
      <c r="BP319" s="3">
        <v>276709.4</v>
      </c>
    </row>
    <row r="320" spans="1:68" ht="15.75">
      <c r="A320" s="3">
        <v>309</v>
      </c>
      <c r="B320" s="25" t="s">
        <v>261</v>
      </c>
      <c r="C320" s="46">
        <v>946.5</v>
      </c>
      <c r="D320" s="46">
        <v>0</v>
      </c>
      <c r="E320" s="3">
        <f aca="true" t="shared" si="101" ref="E320:E353">C320+D320</f>
        <v>946.5</v>
      </c>
      <c r="F320" s="52">
        <v>3.32</v>
      </c>
      <c r="G320" s="52">
        <v>8.97</v>
      </c>
      <c r="H320" s="52">
        <f t="shared" si="94"/>
        <v>12.290000000000001</v>
      </c>
      <c r="I320" s="7">
        <f t="shared" si="95"/>
        <v>11632.485</v>
      </c>
      <c r="J320" s="6">
        <f t="shared" si="96"/>
        <v>69794.91</v>
      </c>
      <c r="K320" s="52">
        <v>12.77</v>
      </c>
      <c r="L320" s="7">
        <f t="shared" si="99"/>
        <v>12086.805</v>
      </c>
      <c r="M320" s="6">
        <f t="shared" si="97"/>
        <v>72520.83</v>
      </c>
      <c r="N320" s="40">
        <f t="shared" si="100"/>
        <v>142315.74</v>
      </c>
      <c r="O320" s="26">
        <v>-53783.92</v>
      </c>
      <c r="P320" s="5">
        <f t="shared" si="84"/>
        <v>88531.81999999999</v>
      </c>
      <c r="Q320" s="43">
        <f t="shared" si="98"/>
        <v>-0.37791968759042394</v>
      </c>
      <c r="R320" s="55" t="s">
        <v>374</v>
      </c>
      <c r="S320" s="95">
        <f t="shared" si="83"/>
        <v>88531.81999999999</v>
      </c>
      <c r="T320" s="7">
        <f t="shared" si="92"/>
        <v>0</v>
      </c>
      <c r="U320" s="1">
        <v>4234.91</v>
      </c>
      <c r="V320" s="1">
        <v>3194.76</v>
      </c>
      <c r="W320" s="61">
        <v>50818.95</v>
      </c>
      <c r="X320" s="2">
        <v>38337.1</v>
      </c>
      <c r="Y320" s="1">
        <v>1261.88</v>
      </c>
      <c r="Z320" s="1">
        <v>11340.18</v>
      </c>
      <c r="AA320" s="1">
        <v>1136.23</v>
      </c>
      <c r="AB320" s="1">
        <v>4459.74</v>
      </c>
      <c r="AC320" s="1">
        <v>0</v>
      </c>
      <c r="AD320" s="1">
        <v>2174.77</v>
      </c>
      <c r="AE320" s="1">
        <v>1513.81</v>
      </c>
      <c r="AF320" s="1">
        <v>19440.58</v>
      </c>
      <c r="AG320" s="1">
        <v>19706.9</v>
      </c>
      <c r="AH320" s="1">
        <v>25661.01</v>
      </c>
      <c r="AI320" s="1">
        <v>19684.02</v>
      </c>
      <c r="AJ320" s="1">
        <v>3221.53</v>
      </c>
      <c r="AK320" s="1">
        <v>5761</v>
      </c>
      <c r="AL320" s="1">
        <v>2269.42</v>
      </c>
      <c r="AM320" s="3">
        <v>6857.75</v>
      </c>
      <c r="AN320" s="3">
        <v>4235.83</v>
      </c>
      <c r="AO320" s="1">
        <v>784.6</v>
      </c>
      <c r="AP320" s="1">
        <v>3757.55</v>
      </c>
      <c r="AQ320" s="1">
        <v>424.75</v>
      </c>
      <c r="AR320" s="1">
        <v>6516.96</v>
      </c>
      <c r="AS320" s="1">
        <v>21025.76</v>
      </c>
      <c r="AT320" s="1">
        <v>4482.42</v>
      </c>
      <c r="AU320" s="1">
        <v>27548.17</v>
      </c>
      <c r="AV320" s="1">
        <v>32230.07</v>
      </c>
      <c r="AW320" s="7">
        <f t="shared" si="85"/>
        <v>105704.87</v>
      </c>
      <c r="AX320" s="7">
        <f t="shared" si="86"/>
        <v>119790.06</v>
      </c>
      <c r="AY320" s="7">
        <f t="shared" si="87"/>
        <v>225494.93</v>
      </c>
      <c r="AZ320" s="7"/>
      <c r="BA320" s="7"/>
      <c r="BB320" s="7"/>
      <c r="BC320" s="102">
        <f t="shared" si="88"/>
        <v>-136963.11</v>
      </c>
      <c r="BD320" s="3"/>
      <c r="BE320" s="3">
        <v>2408</v>
      </c>
      <c r="BF320" s="3">
        <v>5109.66</v>
      </c>
      <c r="BG320" s="128">
        <f t="shared" si="82"/>
        <v>-139664.77</v>
      </c>
      <c r="BH320" s="128">
        <v>0</v>
      </c>
      <c r="BI320" s="3">
        <v>-53783.92</v>
      </c>
      <c r="BJ320" s="3">
        <v>109909.11</v>
      </c>
      <c r="BK320" s="179">
        <v>18900.48</v>
      </c>
      <c r="BL320" s="3"/>
      <c r="BM320" s="3"/>
      <c r="BN320" s="3"/>
      <c r="BO320" s="3">
        <v>0</v>
      </c>
      <c r="BP320" s="3">
        <v>129800.23</v>
      </c>
    </row>
    <row r="321" spans="1:68" ht="15.75">
      <c r="A321" s="3">
        <v>310</v>
      </c>
      <c r="B321" s="25" t="s">
        <v>262</v>
      </c>
      <c r="C321" s="46">
        <v>525.5</v>
      </c>
      <c r="D321" s="46">
        <v>0</v>
      </c>
      <c r="E321" s="3">
        <f t="shared" si="101"/>
        <v>525.5</v>
      </c>
      <c r="F321" s="52">
        <v>3.32</v>
      </c>
      <c r="G321" s="52">
        <v>7.98</v>
      </c>
      <c r="H321" s="52">
        <f t="shared" si="94"/>
        <v>11.3</v>
      </c>
      <c r="I321" s="7">
        <f aca="true" t="shared" si="102" ref="I321:I353">H321*E321</f>
        <v>5938.150000000001</v>
      </c>
      <c r="J321" s="6">
        <f aca="true" t="shared" si="103" ref="J321:J353">I321*6</f>
        <v>35628.9</v>
      </c>
      <c r="K321" s="52">
        <v>11.25</v>
      </c>
      <c r="L321" s="7">
        <f t="shared" si="99"/>
        <v>5911.875</v>
      </c>
      <c r="M321" s="6">
        <f aca="true" t="shared" si="104" ref="M321:M353">L321*6</f>
        <v>35471.25</v>
      </c>
      <c r="N321" s="40">
        <f t="shared" si="100"/>
        <v>71100.15</v>
      </c>
      <c r="O321" s="26">
        <v>-62063.52</v>
      </c>
      <c r="P321" s="5">
        <f t="shared" si="84"/>
        <v>9036.629999999997</v>
      </c>
      <c r="Q321" s="43">
        <f t="shared" si="98"/>
        <v>-0.8729027997831228</v>
      </c>
      <c r="R321" s="55" t="s">
        <v>374</v>
      </c>
      <c r="S321" s="95">
        <f t="shared" si="83"/>
        <v>9036.629999999997</v>
      </c>
      <c r="T321" s="7">
        <f t="shared" si="92"/>
        <v>0</v>
      </c>
      <c r="U321" s="1">
        <v>745.67</v>
      </c>
      <c r="V321" s="1">
        <v>562.52</v>
      </c>
      <c r="W321" s="61">
        <v>8948.05</v>
      </c>
      <c r="X321" s="2">
        <v>6750.28</v>
      </c>
      <c r="Y321" s="1">
        <v>40141.02</v>
      </c>
      <c r="Z321" s="1">
        <v>1284.98</v>
      </c>
      <c r="AA321" s="1">
        <v>681.74</v>
      </c>
      <c r="AB321" s="1">
        <v>1284.98</v>
      </c>
      <c r="AC321" s="1">
        <v>0</v>
      </c>
      <c r="AD321" s="1">
        <v>1284.98</v>
      </c>
      <c r="AE321" s="1">
        <v>0</v>
      </c>
      <c r="AF321" s="1">
        <v>1284.98</v>
      </c>
      <c r="AG321" s="1">
        <v>0</v>
      </c>
      <c r="AH321" s="1">
        <v>1284.98</v>
      </c>
      <c r="AI321" s="1">
        <v>5029.91</v>
      </c>
      <c r="AJ321" s="1">
        <v>1284.98</v>
      </c>
      <c r="AK321" s="1">
        <v>843.78</v>
      </c>
      <c r="AL321" s="1">
        <v>1337.46</v>
      </c>
      <c r="AM321" s="3">
        <v>0</v>
      </c>
      <c r="AN321" s="3">
        <v>1337.46</v>
      </c>
      <c r="AO321" s="1">
        <v>0</v>
      </c>
      <c r="AP321" s="1">
        <v>1337.46</v>
      </c>
      <c r="AQ321" s="1">
        <v>424.75</v>
      </c>
      <c r="AR321" s="1">
        <v>1873.12</v>
      </c>
      <c r="AS321" s="1">
        <v>825.53</v>
      </c>
      <c r="AT321" s="1">
        <v>4249.39</v>
      </c>
      <c r="AU321" s="1">
        <v>4087.65</v>
      </c>
      <c r="AV321" s="1">
        <v>1337.46</v>
      </c>
      <c r="AW321" s="7">
        <f t="shared" si="85"/>
        <v>52034.38</v>
      </c>
      <c r="AX321" s="7">
        <f t="shared" si="86"/>
        <v>19182.229999999996</v>
      </c>
      <c r="AY321" s="7">
        <f t="shared" si="87"/>
        <v>71216.60999999999</v>
      </c>
      <c r="AZ321" s="7"/>
      <c r="BA321" s="7"/>
      <c r="BB321" s="7"/>
      <c r="BC321" s="102">
        <f t="shared" si="88"/>
        <v>-62179.97999999999</v>
      </c>
      <c r="BD321" s="3"/>
      <c r="BE321" s="3"/>
      <c r="BF321" s="3">
        <v>6642.18</v>
      </c>
      <c r="BG321" s="128">
        <f t="shared" si="82"/>
        <v>-68822.15999999999</v>
      </c>
      <c r="BH321" s="128">
        <v>0</v>
      </c>
      <c r="BI321" s="3">
        <v>-62063.52</v>
      </c>
      <c r="BJ321" s="3">
        <v>71993.4</v>
      </c>
      <c r="BK321" s="179">
        <v>0</v>
      </c>
      <c r="BL321" s="3"/>
      <c r="BM321" s="3"/>
      <c r="BN321" s="3"/>
      <c r="BO321" s="3">
        <v>0</v>
      </c>
      <c r="BP321" s="3">
        <v>87559.94</v>
      </c>
    </row>
    <row r="322" spans="1:68" ht="15.75">
      <c r="A322" s="3">
        <v>311</v>
      </c>
      <c r="B322" s="25" t="s">
        <v>263</v>
      </c>
      <c r="C322" s="46">
        <v>1849.5</v>
      </c>
      <c r="D322" s="46">
        <v>0</v>
      </c>
      <c r="E322" s="3">
        <f t="shared" si="101"/>
        <v>1849.5</v>
      </c>
      <c r="F322" s="52">
        <v>3.32</v>
      </c>
      <c r="G322" s="52">
        <v>8.3</v>
      </c>
      <c r="H322" s="52">
        <f t="shared" si="94"/>
        <v>11.620000000000001</v>
      </c>
      <c r="I322" s="7">
        <f t="shared" si="102"/>
        <v>21491.190000000002</v>
      </c>
      <c r="J322" s="6">
        <f t="shared" si="103"/>
        <v>128947.14000000001</v>
      </c>
      <c r="K322" s="52">
        <v>12.33</v>
      </c>
      <c r="L322" s="7">
        <f t="shared" si="99"/>
        <v>22804.335</v>
      </c>
      <c r="M322" s="6">
        <f t="shared" si="104"/>
        <v>136826.01</v>
      </c>
      <c r="N322" s="40">
        <f t="shared" si="100"/>
        <v>265773.15</v>
      </c>
      <c r="O322" s="26"/>
      <c r="P322" s="5">
        <f t="shared" si="84"/>
        <v>265773.15</v>
      </c>
      <c r="Q322" s="43">
        <f t="shared" si="98"/>
        <v>0</v>
      </c>
      <c r="R322" s="55"/>
      <c r="S322" s="95">
        <f t="shared" si="83"/>
        <v>265773.15</v>
      </c>
      <c r="T322" s="7">
        <f t="shared" si="92"/>
        <v>0</v>
      </c>
      <c r="U322" s="1">
        <v>13298.43</v>
      </c>
      <c r="V322" s="1">
        <v>8708.55</v>
      </c>
      <c r="W322" s="61">
        <v>159581.15</v>
      </c>
      <c r="X322" s="2">
        <v>104502.6</v>
      </c>
      <c r="Y322" s="1">
        <v>6176.61</v>
      </c>
      <c r="Z322" s="119">
        <v>4080.1</v>
      </c>
      <c r="AA322" s="1">
        <v>5582.92</v>
      </c>
      <c r="AB322" s="1">
        <v>21491.93</v>
      </c>
      <c r="AC322" s="1">
        <v>4901.18</v>
      </c>
      <c r="AD322" s="1">
        <v>23369.86</v>
      </c>
      <c r="AE322" s="119">
        <v>7193.83</v>
      </c>
      <c r="AF322" s="1">
        <v>18652.18</v>
      </c>
      <c r="AG322" s="1">
        <v>15323.16</v>
      </c>
      <c r="AH322" s="1">
        <v>4080.1</v>
      </c>
      <c r="AI322" s="1">
        <v>4901.18</v>
      </c>
      <c r="AJ322" s="1">
        <v>4210.7</v>
      </c>
      <c r="AK322" s="1">
        <v>8873.8</v>
      </c>
      <c r="AL322" s="1">
        <v>4265.05</v>
      </c>
      <c r="AM322" s="3">
        <v>7081.48</v>
      </c>
      <c r="AN322" s="3">
        <v>4265.05</v>
      </c>
      <c r="AO322" s="1">
        <v>5030.64</v>
      </c>
      <c r="AP322" s="1">
        <v>13535.13</v>
      </c>
      <c r="AQ322" s="1">
        <v>13815.42</v>
      </c>
      <c r="AR322" s="1">
        <v>4800.71</v>
      </c>
      <c r="AS322" s="1">
        <v>21432.22</v>
      </c>
      <c r="AT322" s="1">
        <v>5122.46</v>
      </c>
      <c r="AU322" s="1">
        <v>6394.12</v>
      </c>
      <c r="AV322" s="1">
        <v>7206.79</v>
      </c>
      <c r="AW322" s="7">
        <f t="shared" si="85"/>
        <v>106706.55999999998</v>
      </c>
      <c r="AX322" s="7">
        <f t="shared" si="86"/>
        <v>115080.06000000003</v>
      </c>
      <c r="AY322" s="7">
        <f t="shared" si="87"/>
        <v>221786.62</v>
      </c>
      <c r="AZ322" s="7"/>
      <c r="BA322" s="7"/>
      <c r="BB322" s="7"/>
      <c r="BC322" s="102">
        <f t="shared" si="88"/>
        <v>43986.53000000003</v>
      </c>
      <c r="BD322" s="3"/>
      <c r="BE322" s="3">
        <v>4128</v>
      </c>
      <c r="BF322" s="3">
        <v>26882.03</v>
      </c>
      <c r="BG322" s="128">
        <f t="shared" si="82"/>
        <v>21232.50000000003</v>
      </c>
      <c r="BH322" s="128">
        <v>0</v>
      </c>
      <c r="BI322" s="3">
        <v>136952.36</v>
      </c>
      <c r="BJ322" s="3">
        <v>162130.93</v>
      </c>
      <c r="BK322" s="179">
        <v>0</v>
      </c>
      <c r="BL322" s="3">
        <v>6020</v>
      </c>
      <c r="BM322" s="3"/>
      <c r="BN322" s="3"/>
      <c r="BO322" s="180">
        <v>4769.43</v>
      </c>
      <c r="BP322" s="3">
        <v>189932.9</v>
      </c>
    </row>
    <row r="323" spans="1:68" ht="15.75">
      <c r="A323" s="3">
        <v>312</v>
      </c>
      <c r="B323" s="32" t="s">
        <v>264</v>
      </c>
      <c r="C323" s="46">
        <v>4897.1</v>
      </c>
      <c r="D323" s="46">
        <v>0</v>
      </c>
      <c r="E323" s="3">
        <f t="shared" si="101"/>
        <v>4897.1</v>
      </c>
      <c r="F323" s="52">
        <v>3.32</v>
      </c>
      <c r="G323" s="52">
        <v>8.97</v>
      </c>
      <c r="H323" s="41">
        <f t="shared" si="94"/>
        <v>12.290000000000001</v>
      </c>
      <c r="I323" s="7">
        <f t="shared" si="102"/>
        <v>60185.35900000001</v>
      </c>
      <c r="J323" s="6">
        <f t="shared" si="103"/>
        <v>361112.1540000001</v>
      </c>
      <c r="K323" s="41">
        <v>12.85</v>
      </c>
      <c r="L323" s="7">
        <f t="shared" si="99"/>
        <v>62927.735</v>
      </c>
      <c r="M323" s="6">
        <f t="shared" si="104"/>
        <v>377566.41000000003</v>
      </c>
      <c r="N323" s="40">
        <f t="shared" si="100"/>
        <v>738678.5640000001</v>
      </c>
      <c r="O323" s="33"/>
      <c r="P323" s="5">
        <f t="shared" si="84"/>
        <v>738678.5640000001</v>
      </c>
      <c r="Q323" s="43">
        <f t="shared" si="98"/>
        <v>0</v>
      </c>
      <c r="R323" s="55"/>
      <c r="S323" s="95">
        <f t="shared" si="83"/>
        <v>738678.5640000001</v>
      </c>
      <c r="T323" s="7">
        <f t="shared" si="92"/>
        <v>0</v>
      </c>
      <c r="U323" s="1">
        <v>0</v>
      </c>
      <c r="V323" s="1">
        <v>61629.81</v>
      </c>
      <c r="W323" s="61">
        <v>0</v>
      </c>
      <c r="X323" s="2">
        <v>739557.69</v>
      </c>
      <c r="Y323" s="1">
        <v>0</v>
      </c>
      <c r="Z323" s="119">
        <v>32448.25</v>
      </c>
      <c r="AA323" s="1">
        <v>0</v>
      </c>
      <c r="AB323" s="1">
        <v>36543.16</v>
      </c>
      <c r="AC323" s="1">
        <v>0</v>
      </c>
      <c r="AD323" s="1">
        <v>110487.7</v>
      </c>
      <c r="AE323" s="119">
        <v>0</v>
      </c>
      <c r="AF323" s="1">
        <v>69618.3</v>
      </c>
      <c r="AG323" s="1">
        <v>0</v>
      </c>
      <c r="AH323" s="1">
        <v>105879.81</v>
      </c>
      <c r="AI323" s="1">
        <v>0</v>
      </c>
      <c r="AJ323" s="1">
        <v>87212.62</v>
      </c>
      <c r="AK323" s="1">
        <v>0</v>
      </c>
      <c r="AL323" s="1">
        <v>105747.4</v>
      </c>
      <c r="AM323" s="3">
        <v>0</v>
      </c>
      <c r="AN323" s="3">
        <v>57540.32</v>
      </c>
      <c r="AO323" s="1">
        <v>0</v>
      </c>
      <c r="AP323" s="1">
        <v>92720.33</v>
      </c>
      <c r="AQ323" s="1">
        <v>0</v>
      </c>
      <c r="AR323" s="1">
        <v>43136.84</v>
      </c>
      <c r="AS323" s="1">
        <v>0</v>
      </c>
      <c r="AT323" s="1">
        <v>29930.3</v>
      </c>
      <c r="AU323" s="1">
        <v>0</v>
      </c>
      <c r="AV323" s="1">
        <v>33802.44</v>
      </c>
      <c r="AW323" s="7">
        <f t="shared" si="85"/>
        <v>0</v>
      </c>
      <c r="AX323" s="7">
        <f t="shared" si="86"/>
        <v>805067.47</v>
      </c>
      <c r="AY323" s="7">
        <f t="shared" si="87"/>
        <v>805067.47</v>
      </c>
      <c r="AZ323" s="7"/>
      <c r="BA323" s="7"/>
      <c r="BB323" s="7"/>
      <c r="BC323" s="102">
        <f t="shared" si="88"/>
        <v>-66388.90599999984</v>
      </c>
      <c r="BD323" s="3"/>
      <c r="BE323" s="3">
        <v>7122</v>
      </c>
      <c r="BF323" s="3">
        <v>-6082.19</v>
      </c>
      <c r="BG323" s="128">
        <f t="shared" si="82"/>
        <v>-53184.71599999984</v>
      </c>
      <c r="BH323" s="128">
        <v>0</v>
      </c>
      <c r="BI323" s="3">
        <v>70970.96</v>
      </c>
      <c r="BJ323" s="3">
        <v>203195.64</v>
      </c>
      <c r="BK323" s="179">
        <v>52040.91</v>
      </c>
      <c r="BL323" s="3">
        <v>2811</v>
      </c>
      <c r="BM323" s="3"/>
      <c r="BN323" s="3"/>
      <c r="BO323" s="180">
        <v>2471.6</v>
      </c>
      <c r="BP323" s="3">
        <v>201761.21</v>
      </c>
    </row>
    <row r="324" spans="1:68" ht="15.75">
      <c r="A324" s="3">
        <v>313</v>
      </c>
      <c r="B324" s="32" t="s">
        <v>265</v>
      </c>
      <c r="C324" s="46">
        <v>1270.3</v>
      </c>
      <c r="D324" s="46">
        <v>0</v>
      </c>
      <c r="E324" s="3">
        <f t="shared" si="101"/>
        <v>1270.3</v>
      </c>
      <c r="F324" s="52">
        <v>3.32</v>
      </c>
      <c r="G324" s="52">
        <v>8.75</v>
      </c>
      <c r="H324" s="41">
        <f t="shared" si="94"/>
        <v>12.07</v>
      </c>
      <c r="I324" s="7">
        <f t="shared" si="102"/>
        <v>15332.521</v>
      </c>
      <c r="J324" s="6">
        <f t="shared" si="103"/>
        <v>91995.126</v>
      </c>
      <c r="K324" s="41">
        <v>12.78</v>
      </c>
      <c r="L324" s="7">
        <f t="shared" si="99"/>
        <v>16234.434</v>
      </c>
      <c r="M324" s="6">
        <f t="shared" si="104"/>
        <v>97406.60399999999</v>
      </c>
      <c r="N324" s="40">
        <f t="shared" si="100"/>
        <v>189401.72999999998</v>
      </c>
      <c r="O324" s="33">
        <v>0</v>
      </c>
      <c r="P324" s="5">
        <f t="shared" si="84"/>
        <v>189401.72999999998</v>
      </c>
      <c r="Q324" s="43">
        <f t="shared" si="98"/>
        <v>0</v>
      </c>
      <c r="R324" s="55"/>
      <c r="S324" s="95">
        <f t="shared" si="83"/>
        <v>189401.72999999998</v>
      </c>
      <c r="T324" s="7">
        <f t="shared" si="92"/>
        <v>0</v>
      </c>
      <c r="U324" s="1">
        <v>0</v>
      </c>
      <c r="V324" s="1">
        <v>15700.5</v>
      </c>
      <c r="W324" s="61">
        <v>0</v>
      </c>
      <c r="X324" s="2">
        <v>188406.02</v>
      </c>
      <c r="Y324" s="1">
        <v>0</v>
      </c>
      <c r="Z324" s="119">
        <v>9181.53</v>
      </c>
      <c r="AA324" s="1">
        <v>0</v>
      </c>
      <c r="AB324" s="1">
        <v>13455.88</v>
      </c>
      <c r="AC324" s="1">
        <v>0</v>
      </c>
      <c r="AD324" s="1">
        <v>32623.91</v>
      </c>
      <c r="AE324" s="119">
        <v>0</v>
      </c>
      <c r="AF324" s="1">
        <v>12077.11</v>
      </c>
      <c r="AG324" s="1">
        <v>0</v>
      </c>
      <c r="AH324" s="1">
        <v>10119.69</v>
      </c>
      <c r="AI324" s="1">
        <v>0</v>
      </c>
      <c r="AJ324" s="1">
        <v>6723.44</v>
      </c>
      <c r="AK324" s="1">
        <v>0</v>
      </c>
      <c r="AL324" s="1">
        <v>8775.54</v>
      </c>
      <c r="AM324" s="3">
        <v>0</v>
      </c>
      <c r="AN324" s="3">
        <v>25976.2</v>
      </c>
      <c r="AO324" s="1">
        <v>0</v>
      </c>
      <c r="AP324" s="1">
        <v>6949.96</v>
      </c>
      <c r="AQ324" s="1">
        <v>0</v>
      </c>
      <c r="AR324" s="1">
        <v>11870.82</v>
      </c>
      <c r="AS324" s="1">
        <v>0</v>
      </c>
      <c r="AT324" s="1">
        <v>8488.17</v>
      </c>
      <c r="AU324" s="1">
        <v>0</v>
      </c>
      <c r="AV324" s="1">
        <v>12674.06</v>
      </c>
      <c r="AW324" s="7">
        <f t="shared" si="85"/>
        <v>0</v>
      </c>
      <c r="AX324" s="7">
        <f t="shared" si="86"/>
        <v>158916.31000000003</v>
      </c>
      <c r="AY324" s="7">
        <f t="shared" si="87"/>
        <v>158916.31000000003</v>
      </c>
      <c r="AZ324" s="7"/>
      <c r="BA324" s="7"/>
      <c r="BB324" s="7"/>
      <c r="BC324" s="102">
        <f t="shared" si="88"/>
        <v>30485.419999999955</v>
      </c>
      <c r="BD324" s="3"/>
      <c r="BE324" s="3">
        <v>4816</v>
      </c>
      <c r="BF324" s="3">
        <v>-3479.47</v>
      </c>
      <c r="BG324" s="128">
        <f t="shared" si="82"/>
        <v>38780.889999999956</v>
      </c>
      <c r="BH324" s="128">
        <v>0</v>
      </c>
      <c r="BI324" s="3">
        <v>82102.38</v>
      </c>
      <c r="BJ324" s="3">
        <v>426480.04</v>
      </c>
      <c r="BK324" s="179">
        <v>4451.9</v>
      </c>
      <c r="BL324" s="3"/>
      <c r="BM324" s="3"/>
      <c r="BN324" s="3"/>
      <c r="BO324" s="180">
        <v>2859.25</v>
      </c>
      <c r="BP324" s="3">
        <v>534733.76</v>
      </c>
    </row>
    <row r="325" spans="1:68" ht="15.75">
      <c r="A325" s="3">
        <v>314</v>
      </c>
      <c r="B325" s="32" t="s">
        <v>266</v>
      </c>
      <c r="C325" s="46">
        <v>490.1</v>
      </c>
      <c r="D325" s="46">
        <v>0</v>
      </c>
      <c r="E325" s="3">
        <f t="shared" si="101"/>
        <v>490.1</v>
      </c>
      <c r="F325" s="52">
        <v>3.32</v>
      </c>
      <c r="G325" s="52">
        <v>5.78</v>
      </c>
      <c r="H325" s="41">
        <f t="shared" si="94"/>
        <v>9.1</v>
      </c>
      <c r="I325" s="7">
        <f t="shared" si="102"/>
        <v>4459.91</v>
      </c>
      <c r="J325" s="6">
        <f t="shared" si="103"/>
        <v>26759.46</v>
      </c>
      <c r="K325" s="41">
        <v>9.63</v>
      </c>
      <c r="L325" s="7">
        <f t="shared" si="99"/>
        <v>4719.6630000000005</v>
      </c>
      <c r="M325" s="6">
        <f t="shared" si="104"/>
        <v>28317.978000000003</v>
      </c>
      <c r="N325" s="40">
        <f t="shared" si="100"/>
        <v>55077.438</v>
      </c>
      <c r="O325" s="33">
        <v>-12899.54</v>
      </c>
      <c r="P325" s="5">
        <f t="shared" si="84"/>
        <v>42177.898</v>
      </c>
      <c r="Q325" s="43">
        <f t="shared" si="98"/>
        <v>-0.23420733549734105</v>
      </c>
      <c r="R325" s="55" t="s">
        <v>378</v>
      </c>
      <c r="S325" s="95">
        <f t="shared" si="83"/>
        <v>42177.898</v>
      </c>
      <c r="T325" s="7">
        <f t="shared" si="92"/>
        <v>0</v>
      </c>
      <c r="U325" s="1">
        <v>0</v>
      </c>
      <c r="V325" s="1">
        <v>3491.99</v>
      </c>
      <c r="W325" s="61">
        <v>0</v>
      </c>
      <c r="X325" s="2">
        <v>41903.83</v>
      </c>
      <c r="Y325" s="1">
        <v>0</v>
      </c>
      <c r="Z325" s="1">
        <v>-13074.66</v>
      </c>
      <c r="AA325" s="1">
        <v>0</v>
      </c>
      <c r="AB325" s="1">
        <v>1211.76</v>
      </c>
      <c r="AC325" s="1">
        <v>0</v>
      </c>
      <c r="AD325" s="1">
        <v>1211.76</v>
      </c>
      <c r="AE325" s="1">
        <v>0</v>
      </c>
      <c r="AF325" s="1">
        <v>1211.76</v>
      </c>
      <c r="AG325" s="1">
        <v>0</v>
      </c>
      <c r="AH325" s="1">
        <v>1211.76</v>
      </c>
      <c r="AI325" s="1">
        <v>0</v>
      </c>
      <c r="AJ325" s="1">
        <v>1211.76</v>
      </c>
      <c r="AK325" s="1">
        <v>0</v>
      </c>
      <c r="AL325" s="1">
        <v>1260.77</v>
      </c>
      <c r="AM325" s="3">
        <v>0</v>
      </c>
      <c r="AN325" s="3">
        <v>1260.77</v>
      </c>
      <c r="AO325" s="1">
        <v>0</v>
      </c>
      <c r="AP325" s="1">
        <v>1260.77</v>
      </c>
      <c r="AQ325" s="1">
        <v>0</v>
      </c>
      <c r="AR325" s="1">
        <v>5936.18</v>
      </c>
      <c r="AS325" s="1">
        <v>0</v>
      </c>
      <c r="AT325" s="1">
        <v>1971.64</v>
      </c>
      <c r="AU325" s="1">
        <v>0</v>
      </c>
      <c r="AV325" s="1">
        <v>1260.77</v>
      </c>
      <c r="AW325" s="7">
        <f t="shared" si="85"/>
        <v>0</v>
      </c>
      <c r="AX325" s="7">
        <f t="shared" si="86"/>
        <v>5935.040000000003</v>
      </c>
      <c r="AY325" s="7">
        <f t="shared" si="87"/>
        <v>5935.040000000003</v>
      </c>
      <c r="AZ325" s="7"/>
      <c r="BA325" s="7"/>
      <c r="BB325" s="7"/>
      <c r="BC325" s="102">
        <f t="shared" si="88"/>
        <v>36242.858</v>
      </c>
      <c r="BD325" s="3"/>
      <c r="BE325" s="3"/>
      <c r="BF325" s="3">
        <v>946.17</v>
      </c>
      <c r="BG325" s="128">
        <f t="shared" si="82"/>
        <v>35296.688</v>
      </c>
      <c r="BH325" s="128">
        <v>0</v>
      </c>
      <c r="BI325" s="3">
        <v>-12899.54</v>
      </c>
      <c r="BJ325" s="3">
        <v>32856.2</v>
      </c>
      <c r="BK325" s="179">
        <v>0</v>
      </c>
      <c r="BL325" s="3"/>
      <c r="BM325" s="3"/>
      <c r="BN325" s="3"/>
      <c r="BO325" s="3">
        <v>0</v>
      </c>
      <c r="BP325" s="3">
        <v>41377.48</v>
      </c>
    </row>
    <row r="326" spans="1:68" ht="15.75">
      <c r="A326" s="3">
        <v>315</v>
      </c>
      <c r="B326" s="32" t="s">
        <v>267</v>
      </c>
      <c r="C326" s="46">
        <v>482.1</v>
      </c>
      <c r="D326" s="46">
        <v>0</v>
      </c>
      <c r="E326" s="3">
        <f t="shared" si="101"/>
        <v>482.1</v>
      </c>
      <c r="F326" s="52">
        <v>3.32</v>
      </c>
      <c r="G326" s="52">
        <v>8.43</v>
      </c>
      <c r="H326" s="41">
        <f t="shared" si="94"/>
        <v>11.75</v>
      </c>
      <c r="I326" s="7">
        <f t="shared" si="102"/>
        <v>5664.675</v>
      </c>
      <c r="J326" s="6">
        <f t="shared" si="103"/>
        <v>33988.05</v>
      </c>
      <c r="K326" s="41">
        <v>11.78</v>
      </c>
      <c r="L326" s="7">
        <f t="shared" si="99"/>
        <v>5679.138</v>
      </c>
      <c r="M326" s="6">
        <f t="shared" si="104"/>
        <v>34074.828</v>
      </c>
      <c r="N326" s="40">
        <f t="shared" si="100"/>
        <v>68062.878</v>
      </c>
      <c r="O326" s="33">
        <v>-44548.71</v>
      </c>
      <c r="P326" s="5">
        <f t="shared" si="84"/>
        <v>23514.167999999998</v>
      </c>
      <c r="Q326" s="43">
        <f t="shared" si="98"/>
        <v>-0.6545228663413264</v>
      </c>
      <c r="R326" s="57" t="s">
        <v>374</v>
      </c>
      <c r="S326" s="95">
        <f t="shared" si="83"/>
        <v>23514.167999999998</v>
      </c>
      <c r="T326" s="7">
        <f t="shared" si="92"/>
        <v>0</v>
      </c>
      <c r="U326" s="1">
        <v>0</v>
      </c>
      <c r="V326" s="1">
        <v>2088.23</v>
      </c>
      <c r="W326" s="61">
        <v>0</v>
      </c>
      <c r="X326" s="2">
        <v>25058.82</v>
      </c>
      <c r="Y326" s="1">
        <v>0</v>
      </c>
      <c r="Z326" s="1">
        <v>1194.88</v>
      </c>
      <c r="AA326" s="1">
        <v>0</v>
      </c>
      <c r="AB326" s="1">
        <v>1194.88</v>
      </c>
      <c r="AC326" s="1">
        <v>0</v>
      </c>
      <c r="AD326" s="1">
        <v>1402.95</v>
      </c>
      <c r="AE326" s="1">
        <v>0</v>
      </c>
      <c r="AF326" s="1">
        <v>2824.86</v>
      </c>
      <c r="AG326" s="1">
        <v>0</v>
      </c>
      <c r="AH326" s="1">
        <v>1194.88</v>
      </c>
      <c r="AI326" s="1">
        <v>0</v>
      </c>
      <c r="AJ326" s="1">
        <v>1194.88</v>
      </c>
      <c r="AK326" s="1">
        <v>0</v>
      </c>
      <c r="AL326" s="1">
        <v>1243.09</v>
      </c>
      <c r="AM326" s="3">
        <v>0</v>
      </c>
      <c r="AN326" s="3">
        <v>1243.09</v>
      </c>
      <c r="AO326" s="1">
        <v>0</v>
      </c>
      <c r="AP326" s="1">
        <v>1243.09</v>
      </c>
      <c r="AQ326" s="1">
        <v>0</v>
      </c>
      <c r="AR326" s="1">
        <v>2203.5</v>
      </c>
      <c r="AS326" s="1">
        <v>0</v>
      </c>
      <c r="AT326" s="1">
        <v>2031.43</v>
      </c>
      <c r="AU326" s="1">
        <v>0</v>
      </c>
      <c r="AV326" s="1">
        <v>2297.71</v>
      </c>
      <c r="AW326" s="7">
        <f t="shared" si="85"/>
        <v>0</v>
      </c>
      <c r="AX326" s="7">
        <f t="shared" si="86"/>
        <v>19269.239999999998</v>
      </c>
      <c r="AY326" s="7">
        <f t="shared" si="87"/>
        <v>19269.239999999998</v>
      </c>
      <c r="AZ326" s="7"/>
      <c r="BA326" s="7"/>
      <c r="BB326" s="7"/>
      <c r="BC326" s="102">
        <f t="shared" si="88"/>
        <v>4244.928</v>
      </c>
      <c r="BD326" s="3"/>
      <c r="BE326" s="3"/>
      <c r="BF326" s="3">
        <v>2564.38</v>
      </c>
      <c r="BG326" s="128">
        <f t="shared" si="82"/>
        <v>1680.5479999999998</v>
      </c>
      <c r="BH326" s="128">
        <v>0</v>
      </c>
      <c r="BI326" s="3">
        <v>-44548.71</v>
      </c>
      <c r="BJ326" s="3">
        <v>52388.12</v>
      </c>
      <c r="BK326" s="179">
        <v>0</v>
      </c>
      <c r="BL326" s="3"/>
      <c r="BM326" s="3"/>
      <c r="BN326" s="3"/>
      <c r="BO326" s="3">
        <v>0</v>
      </c>
      <c r="BP326" s="3">
        <v>63555.47</v>
      </c>
    </row>
    <row r="327" spans="1:68" ht="15.75">
      <c r="A327" s="3">
        <v>316</v>
      </c>
      <c r="B327" s="32" t="s">
        <v>268</v>
      </c>
      <c r="C327" s="46">
        <v>342.3</v>
      </c>
      <c r="D327" s="46">
        <v>116.8</v>
      </c>
      <c r="E327" s="3">
        <f t="shared" si="101"/>
        <v>459.1</v>
      </c>
      <c r="F327" s="52">
        <v>3.32</v>
      </c>
      <c r="G327" s="52">
        <v>8.43</v>
      </c>
      <c r="H327" s="41">
        <f t="shared" si="94"/>
        <v>11.75</v>
      </c>
      <c r="I327" s="7">
        <f t="shared" si="102"/>
        <v>5394.425</v>
      </c>
      <c r="J327" s="6">
        <f t="shared" si="103"/>
        <v>32366.550000000003</v>
      </c>
      <c r="K327" s="41">
        <v>11.78</v>
      </c>
      <c r="L327" s="7">
        <f t="shared" si="99"/>
        <v>5408.198</v>
      </c>
      <c r="M327" s="6">
        <f t="shared" si="104"/>
        <v>32449.188000000002</v>
      </c>
      <c r="N327" s="40">
        <f t="shared" si="100"/>
        <v>64815.738000000005</v>
      </c>
      <c r="O327" s="33"/>
      <c r="P327" s="5">
        <f t="shared" si="84"/>
        <v>64815.738000000005</v>
      </c>
      <c r="Q327" s="43">
        <f aca="true" t="shared" si="105" ref="Q327:Q353">O327/N327</f>
        <v>0</v>
      </c>
      <c r="R327" s="135" t="s">
        <v>374</v>
      </c>
      <c r="S327" s="95">
        <f t="shared" si="83"/>
        <v>64815.738000000005</v>
      </c>
      <c r="T327" s="7">
        <f t="shared" si="92"/>
        <v>0</v>
      </c>
      <c r="U327" s="1">
        <v>0</v>
      </c>
      <c r="V327" s="1">
        <v>5523.89</v>
      </c>
      <c r="W327" s="61">
        <v>0</v>
      </c>
      <c r="X327" s="2">
        <v>66286.69</v>
      </c>
      <c r="Y327" s="1">
        <v>0</v>
      </c>
      <c r="Z327" s="119">
        <v>8985.91</v>
      </c>
      <c r="AA327" s="1">
        <v>0</v>
      </c>
      <c r="AB327" s="1">
        <v>17201.27</v>
      </c>
      <c r="AC327" s="1">
        <v>0</v>
      </c>
      <c r="AD327" s="1">
        <v>2185.32</v>
      </c>
      <c r="AE327" s="119">
        <v>0</v>
      </c>
      <c r="AF327" s="1">
        <v>2185.32</v>
      </c>
      <c r="AG327" s="1">
        <v>0</v>
      </c>
      <c r="AH327" s="1">
        <v>2185.32</v>
      </c>
      <c r="AI327" s="1">
        <v>0</v>
      </c>
      <c r="AJ327" s="1">
        <v>9572.9</v>
      </c>
      <c r="AK327" s="1">
        <v>0</v>
      </c>
      <c r="AL327" s="1">
        <v>2834.68</v>
      </c>
      <c r="AM327" s="3">
        <v>0</v>
      </c>
      <c r="AN327" s="3">
        <v>2263.36</v>
      </c>
      <c r="AO327" s="1">
        <v>0</v>
      </c>
      <c r="AP327" s="1">
        <v>2263.36</v>
      </c>
      <c r="AQ327" s="1">
        <v>0</v>
      </c>
      <c r="AR327" s="1">
        <v>12180.76</v>
      </c>
      <c r="AS327" s="1">
        <v>0</v>
      </c>
      <c r="AT327" s="1">
        <v>2974.23</v>
      </c>
      <c r="AU327" s="1">
        <v>0</v>
      </c>
      <c r="AV327" s="1">
        <v>2596.65</v>
      </c>
      <c r="AW327" s="7">
        <f t="shared" si="85"/>
        <v>0</v>
      </c>
      <c r="AX327" s="7">
        <f t="shared" si="86"/>
        <v>67429.08</v>
      </c>
      <c r="AY327" s="7">
        <f t="shared" si="87"/>
        <v>67429.08</v>
      </c>
      <c r="AZ327" s="7"/>
      <c r="BA327" s="7"/>
      <c r="BB327" s="7"/>
      <c r="BC327" s="102">
        <f t="shared" si="88"/>
        <v>-2613.341999999997</v>
      </c>
      <c r="BD327" s="3"/>
      <c r="BE327" s="3">
        <v>5867</v>
      </c>
      <c r="BF327" s="3">
        <v>3935.54</v>
      </c>
      <c r="BG327" s="128">
        <f t="shared" si="82"/>
        <v>-681.8819999999969</v>
      </c>
      <c r="BH327" s="128">
        <v>0</v>
      </c>
      <c r="BI327" s="3">
        <v>47204.29</v>
      </c>
      <c r="BJ327" s="3">
        <v>73692.32</v>
      </c>
      <c r="BK327" s="179">
        <v>0</v>
      </c>
      <c r="BL327" s="3"/>
      <c r="BM327" s="3">
        <v>24094.34</v>
      </c>
      <c r="BN327" s="3"/>
      <c r="BO327" s="180">
        <v>1643.91</v>
      </c>
      <c r="BP327" s="3">
        <v>82042.9</v>
      </c>
    </row>
    <row r="328" spans="1:68" ht="15.75">
      <c r="A328" s="3">
        <v>317</v>
      </c>
      <c r="B328" s="25" t="s">
        <v>353</v>
      </c>
      <c r="C328" s="46">
        <v>2165.7</v>
      </c>
      <c r="D328" s="46">
        <v>0</v>
      </c>
      <c r="E328" s="3">
        <f t="shared" si="101"/>
        <v>2165.7</v>
      </c>
      <c r="F328" s="52">
        <v>3.32</v>
      </c>
      <c r="G328" s="52">
        <v>7.39</v>
      </c>
      <c r="H328" s="52">
        <f t="shared" si="94"/>
        <v>10.709999999999999</v>
      </c>
      <c r="I328" s="7">
        <f>H328*E328</f>
        <v>23194.646999999997</v>
      </c>
      <c r="J328" s="6">
        <f t="shared" si="103"/>
        <v>139167.88199999998</v>
      </c>
      <c r="K328" s="52">
        <v>10.38</v>
      </c>
      <c r="L328" s="7">
        <f t="shared" si="99"/>
        <v>22479.966</v>
      </c>
      <c r="M328" s="6">
        <f t="shared" si="104"/>
        <v>134879.796</v>
      </c>
      <c r="N328" s="40">
        <f t="shared" si="100"/>
        <v>274047.67799999996</v>
      </c>
      <c r="O328" s="26"/>
      <c r="P328" s="5">
        <f t="shared" si="84"/>
        <v>274047.67799999996</v>
      </c>
      <c r="Q328" s="43">
        <f t="shared" si="105"/>
        <v>0</v>
      </c>
      <c r="R328" s="55"/>
      <c r="S328" s="95">
        <f t="shared" si="83"/>
        <v>274047.67799999996</v>
      </c>
      <c r="T328" s="7">
        <f t="shared" si="92"/>
        <v>0</v>
      </c>
      <c r="U328" s="1">
        <v>15692.35</v>
      </c>
      <c r="V328" s="1">
        <v>8058.97</v>
      </c>
      <c r="W328" s="61">
        <v>188308.19</v>
      </c>
      <c r="X328" s="2">
        <v>96707.63</v>
      </c>
      <c r="Y328" s="1">
        <v>6193.86</v>
      </c>
      <c r="Z328" s="119">
        <v>5420.17</v>
      </c>
      <c r="AA328" s="1">
        <v>11116.58</v>
      </c>
      <c r="AB328" s="1">
        <v>6641.23</v>
      </c>
      <c r="AC328" s="1">
        <v>33975.29</v>
      </c>
      <c r="AD328" s="1">
        <v>7689.4</v>
      </c>
      <c r="AE328" s="119">
        <v>5739.37</v>
      </c>
      <c r="AF328" s="1">
        <v>4747.49</v>
      </c>
      <c r="AG328" s="1">
        <v>5739.37</v>
      </c>
      <c r="AH328" s="1">
        <v>8866.28</v>
      </c>
      <c r="AI328" s="1">
        <v>5739.37</v>
      </c>
      <c r="AJ328" s="1">
        <v>6394.39</v>
      </c>
      <c r="AK328" s="1">
        <v>9269.53</v>
      </c>
      <c r="AL328" s="1">
        <v>5635.47</v>
      </c>
      <c r="AM328" s="3">
        <v>8060.34</v>
      </c>
      <c r="AN328" s="3">
        <v>4964.07</v>
      </c>
      <c r="AO328" s="1">
        <v>5890.98</v>
      </c>
      <c r="AP328" s="1">
        <v>5119.01</v>
      </c>
      <c r="AQ328" s="1">
        <v>6315.73</v>
      </c>
      <c r="AR328" s="1">
        <v>5964.56</v>
      </c>
      <c r="AS328" s="1">
        <v>6716.51</v>
      </c>
      <c r="AT328" s="1">
        <v>12264.48</v>
      </c>
      <c r="AU328" s="1">
        <v>6390.98</v>
      </c>
      <c r="AV328" s="1">
        <v>4964.07</v>
      </c>
      <c r="AW328" s="7">
        <f t="shared" si="85"/>
        <v>111147.90999999997</v>
      </c>
      <c r="AX328" s="7">
        <f t="shared" si="86"/>
        <v>78670.62</v>
      </c>
      <c r="AY328" s="7">
        <f t="shared" si="87"/>
        <v>189818.52999999997</v>
      </c>
      <c r="AZ328" s="7"/>
      <c r="BA328" s="7"/>
      <c r="BB328" s="7"/>
      <c r="BC328" s="102">
        <f t="shared" si="88"/>
        <v>84229.14799999999</v>
      </c>
      <c r="BD328" s="3"/>
      <c r="BE328" s="3"/>
      <c r="BF328" s="3">
        <v>-13923.9</v>
      </c>
      <c r="BG328" s="128">
        <f t="shared" si="82"/>
        <v>98153.04799999998</v>
      </c>
      <c r="BH328" s="128">
        <v>0</v>
      </c>
      <c r="BI328" s="3">
        <v>59528.02</v>
      </c>
      <c r="BJ328" s="3">
        <v>157577.94</v>
      </c>
      <c r="BK328" s="179">
        <v>0</v>
      </c>
      <c r="BL328" s="3"/>
      <c r="BM328" s="3">
        <v>980</v>
      </c>
      <c r="BN328" s="3"/>
      <c r="BO328" s="180">
        <v>2038.96</v>
      </c>
      <c r="BP328" s="3">
        <v>190563.43</v>
      </c>
    </row>
    <row r="329" spans="1:68" ht="15.75">
      <c r="A329" s="3">
        <v>318</v>
      </c>
      <c r="B329" s="25" t="s">
        <v>340</v>
      </c>
      <c r="C329" s="46">
        <v>2027.6</v>
      </c>
      <c r="D329" s="46">
        <v>0</v>
      </c>
      <c r="E329" s="3">
        <f t="shared" si="101"/>
        <v>2027.6</v>
      </c>
      <c r="F329" s="52">
        <v>3.32</v>
      </c>
      <c r="G329" s="52">
        <v>7.39</v>
      </c>
      <c r="H329" s="52">
        <f t="shared" si="94"/>
        <v>10.709999999999999</v>
      </c>
      <c r="I329" s="7">
        <f t="shared" si="102"/>
        <v>21715.595999999998</v>
      </c>
      <c r="J329" s="6">
        <f t="shared" si="103"/>
        <v>130293.57599999999</v>
      </c>
      <c r="K329" s="52">
        <v>10.38</v>
      </c>
      <c r="L329" s="7">
        <f t="shared" si="99"/>
        <v>21046.488</v>
      </c>
      <c r="M329" s="6">
        <f t="shared" si="104"/>
        <v>126278.92800000001</v>
      </c>
      <c r="N329" s="40">
        <f t="shared" si="100"/>
        <v>256572.50400000002</v>
      </c>
      <c r="O329" s="26"/>
      <c r="P329" s="5">
        <f t="shared" si="84"/>
        <v>256572.50400000002</v>
      </c>
      <c r="Q329" s="43">
        <f t="shared" si="105"/>
        <v>0</v>
      </c>
      <c r="R329" s="55"/>
      <c r="S329" s="95">
        <f t="shared" si="83"/>
        <v>256572.50400000002</v>
      </c>
      <c r="T329" s="7">
        <f t="shared" si="92"/>
        <v>0</v>
      </c>
      <c r="U329" s="1">
        <v>14691.7</v>
      </c>
      <c r="V329" s="1">
        <v>7545.07</v>
      </c>
      <c r="W329" s="61">
        <v>176300.36</v>
      </c>
      <c r="X329" s="2">
        <v>90540.88</v>
      </c>
      <c r="Y329" s="1">
        <v>5827.63</v>
      </c>
      <c r="Z329" s="119">
        <v>5711.91</v>
      </c>
      <c r="AA329" s="1">
        <v>12341.3</v>
      </c>
      <c r="AB329" s="1">
        <v>5370.98</v>
      </c>
      <c r="AC329" s="1">
        <v>31526.58</v>
      </c>
      <c r="AD329" s="1">
        <v>4455.89</v>
      </c>
      <c r="AE329" s="119">
        <v>13162.27</v>
      </c>
      <c r="AF329" s="1">
        <v>7103.81</v>
      </c>
      <c r="AG329" s="1">
        <v>5373.14</v>
      </c>
      <c r="AH329" s="1">
        <v>5841.55</v>
      </c>
      <c r="AI329" s="1">
        <v>5373.14</v>
      </c>
      <c r="AJ329" s="1">
        <v>5049.55</v>
      </c>
      <c r="AK329" s="1">
        <v>13491.29</v>
      </c>
      <c r="AL329" s="1">
        <v>5287.2</v>
      </c>
      <c r="AM329" s="3">
        <v>8689.54</v>
      </c>
      <c r="AN329" s="3">
        <v>4658.65</v>
      </c>
      <c r="AO329" s="1">
        <v>6812.74</v>
      </c>
      <c r="AP329" s="1">
        <v>4813.59</v>
      </c>
      <c r="AQ329" s="1">
        <v>17432.78</v>
      </c>
      <c r="AR329" s="1">
        <v>5194.31</v>
      </c>
      <c r="AS329" s="1">
        <v>7638.27</v>
      </c>
      <c r="AT329" s="1">
        <v>4658.65</v>
      </c>
      <c r="AU329" s="1">
        <v>8550.24</v>
      </c>
      <c r="AV329" s="1">
        <v>5200.95</v>
      </c>
      <c r="AW329" s="7">
        <f t="shared" si="85"/>
        <v>136218.92</v>
      </c>
      <c r="AX329" s="7">
        <f t="shared" si="86"/>
        <v>63347.04</v>
      </c>
      <c r="AY329" s="7">
        <f t="shared" si="87"/>
        <v>199565.96000000002</v>
      </c>
      <c r="AZ329" s="7"/>
      <c r="BA329" s="7"/>
      <c r="BB329" s="7"/>
      <c r="BC329" s="102">
        <f t="shared" si="88"/>
        <v>57006.543999999994</v>
      </c>
      <c r="BD329" s="3"/>
      <c r="BE329" s="3"/>
      <c r="BF329" s="3">
        <v>60886.94</v>
      </c>
      <c r="BG329" s="128">
        <f t="shared" si="82"/>
        <v>-3880.396000000008</v>
      </c>
      <c r="BH329" s="128">
        <v>0</v>
      </c>
      <c r="BI329" s="3">
        <v>126429.84</v>
      </c>
      <c r="BJ329" s="3">
        <v>189974.37</v>
      </c>
      <c r="BK329" s="179">
        <v>0</v>
      </c>
      <c r="BL329" s="3"/>
      <c r="BM329" s="3">
        <f>980+980</f>
        <v>1960</v>
      </c>
      <c r="BN329" s="3"/>
      <c r="BO329" s="180">
        <v>4334.72</v>
      </c>
      <c r="BP329" s="3">
        <v>277019.09</v>
      </c>
    </row>
    <row r="330" spans="1:68" ht="15.75">
      <c r="A330" s="3">
        <v>319</v>
      </c>
      <c r="B330" s="25" t="s">
        <v>341</v>
      </c>
      <c r="C330" s="46">
        <v>713.9</v>
      </c>
      <c r="D330" s="46">
        <v>0</v>
      </c>
      <c r="E330" s="3">
        <f t="shared" si="101"/>
        <v>713.9</v>
      </c>
      <c r="F330" s="52">
        <v>3.32</v>
      </c>
      <c r="G330" s="52">
        <v>7.39</v>
      </c>
      <c r="H330" s="52">
        <f t="shared" si="94"/>
        <v>10.709999999999999</v>
      </c>
      <c r="I330" s="7">
        <f t="shared" si="102"/>
        <v>7645.868999999999</v>
      </c>
      <c r="J330" s="6">
        <f t="shared" si="103"/>
        <v>45875.21399999999</v>
      </c>
      <c r="K330" s="52">
        <v>10.38</v>
      </c>
      <c r="L330" s="7">
        <f t="shared" si="99"/>
        <v>7410.282</v>
      </c>
      <c r="M330" s="6">
        <f t="shared" si="104"/>
        <v>44461.692</v>
      </c>
      <c r="N330" s="40">
        <f t="shared" si="100"/>
        <v>90336.90599999999</v>
      </c>
      <c r="O330" s="26"/>
      <c r="P330" s="5">
        <f t="shared" si="84"/>
        <v>90336.90599999999</v>
      </c>
      <c r="Q330" s="43">
        <f t="shared" si="105"/>
        <v>0</v>
      </c>
      <c r="R330" s="55"/>
      <c r="S330" s="95">
        <f t="shared" si="83"/>
        <v>90336.90599999999</v>
      </c>
      <c r="T330" s="7">
        <f t="shared" si="92"/>
        <v>0</v>
      </c>
      <c r="U330" s="1">
        <v>5172.82</v>
      </c>
      <c r="V330" s="1">
        <v>2656.55</v>
      </c>
      <c r="W330" s="61">
        <v>62073.8</v>
      </c>
      <c r="X330" s="2">
        <v>31878.64</v>
      </c>
      <c r="Y330" s="1">
        <v>2346.33</v>
      </c>
      <c r="Z330" s="1">
        <v>1683.98</v>
      </c>
      <c r="AA330" s="1">
        <v>3323.58</v>
      </c>
      <c r="AB330" s="1">
        <v>2599.07</v>
      </c>
      <c r="AC330" s="1">
        <v>43354.46</v>
      </c>
      <c r="AD330" s="1">
        <v>1683.98</v>
      </c>
      <c r="AE330" s="1">
        <v>1891.84</v>
      </c>
      <c r="AF330" s="1">
        <v>1683.98</v>
      </c>
      <c r="AG330" s="1">
        <v>1891.84</v>
      </c>
      <c r="AH330" s="1">
        <v>2010.47</v>
      </c>
      <c r="AI330" s="1">
        <v>1891.84</v>
      </c>
      <c r="AJ330" s="1">
        <v>1683.98</v>
      </c>
      <c r="AK330" s="1">
        <v>5320.36</v>
      </c>
      <c r="AL330" s="1">
        <v>1755.37</v>
      </c>
      <c r="AM330" s="3">
        <v>4801.17</v>
      </c>
      <c r="AN330" s="3">
        <v>1755.37</v>
      </c>
      <c r="AO330" s="1">
        <v>1941.81</v>
      </c>
      <c r="AP330" s="1">
        <v>1832.84</v>
      </c>
      <c r="AQ330" s="1">
        <v>2366.56</v>
      </c>
      <c r="AR330" s="1">
        <v>2291.03</v>
      </c>
      <c r="AS330" s="1">
        <v>2767.34</v>
      </c>
      <c r="AT330" s="1">
        <v>2065.26</v>
      </c>
      <c r="AU330" s="1">
        <v>1941.81</v>
      </c>
      <c r="AV330" s="1">
        <v>1755.37</v>
      </c>
      <c r="AW330" s="7">
        <f t="shared" si="85"/>
        <v>73838.93999999997</v>
      </c>
      <c r="AX330" s="7">
        <f t="shared" si="86"/>
        <v>22800.699999999993</v>
      </c>
      <c r="AY330" s="7">
        <f t="shared" si="87"/>
        <v>96639.63999999997</v>
      </c>
      <c r="AZ330" s="7"/>
      <c r="BA330" s="7"/>
      <c r="BB330" s="7"/>
      <c r="BC330" s="102">
        <f t="shared" si="88"/>
        <v>-6302.733999999982</v>
      </c>
      <c r="BD330" s="3"/>
      <c r="BE330" s="3"/>
      <c r="BF330" s="3">
        <v>33425.53</v>
      </c>
      <c r="BG330" s="128">
        <f t="shared" si="82"/>
        <v>-39728.26399999998</v>
      </c>
      <c r="BH330" s="128">
        <v>0</v>
      </c>
      <c r="BI330" s="3">
        <v>15596.846</v>
      </c>
      <c r="BJ330" s="3">
        <v>84972.44</v>
      </c>
      <c r="BK330" s="179">
        <v>0</v>
      </c>
      <c r="BL330" s="3"/>
      <c r="BM330" s="3"/>
      <c r="BN330" s="3"/>
      <c r="BO330" s="3">
        <v>543.17</v>
      </c>
      <c r="BP330" s="3">
        <v>86698.44</v>
      </c>
    </row>
    <row r="331" spans="1:68" ht="15.75">
      <c r="A331" s="3">
        <v>320</v>
      </c>
      <c r="B331" s="25" t="s">
        <v>269</v>
      </c>
      <c r="C331" s="46">
        <v>263.3</v>
      </c>
      <c r="D331" s="46">
        <v>0</v>
      </c>
      <c r="E331" s="3">
        <f t="shared" si="101"/>
        <v>263.3</v>
      </c>
      <c r="F331" s="52">
        <v>3.32</v>
      </c>
      <c r="G331" s="52">
        <v>7.98</v>
      </c>
      <c r="H331" s="52">
        <f t="shared" si="94"/>
        <v>11.3</v>
      </c>
      <c r="I331" s="7">
        <f t="shared" si="102"/>
        <v>2975.2900000000004</v>
      </c>
      <c r="J331" s="6">
        <f t="shared" si="103"/>
        <v>17851.74</v>
      </c>
      <c r="K331" s="52">
        <v>11.15</v>
      </c>
      <c r="L331" s="7">
        <f t="shared" si="99"/>
        <v>2935.795</v>
      </c>
      <c r="M331" s="6">
        <f t="shared" si="104"/>
        <v>17614.77</v>
      </c>
      <c r="N331" s="40">
        <f t="shared" si="100"/>
        <v>35466.51</v>
      </c>
      <c r="O331" s="26"/>
      <c r="P331" s="5">
        <f t="shared" si="84"/>
        <v>35466.51</v>
      </c>
      <c r="Q331" s="43">
        <f t="shared" si="105"/>
        <v>0</v>
      </c>
      <c r="R331" s="55"/>
      <c r="S331" s="95">
        <f t="shared" si="83"/>
        <v>35466.51</v>
      </c>
      <c r="T331" s="7">
        <f t="shared" si="92"/>
        <v>0</v>
      </c>
      <c r="U331" s="1">
        <v>1799.3</v>
      </c>
      <c r="V331" s="1">
        <v>1247.39</v>
      </c>
      <c r="W331" s="61">
        <v>21591.66</v>
      </c>
      <c r="X331" s="2">
        <v>14968.71</v>
      </c>
      <c r="Y331" s="1">
        <v>697.75</v>
      </c>
      <c r="Z331" s="1">
        <v>733.21</v>
      </c>
      <c r="AA331" s="1">
        <v>5685.43</v>
      </c>
      <c r="AB331" s="1">
        <v>733.21</v>
      </c>
      <c r="AC331" s="1">
        <v>2084.35</v>
      </c>
      <c r="AD331" s="1">
        <v>733.21</v>
      </c>
      <c r="AE331" s="1">
        <v>697.75</v>
      </c>
      <c r="AF331" s="1">
        <v>733.21</v>
      </c>
      <c r="AG331" s="1">
        <v>697.75</v>
      </c>
      <c r="AH331" s="1">
        <v>733.21</v>
      </c>
      <c r="AI331" s="1">
        <v>697.75</v>
      </c>
      <c r="AJ331" s="1">
        <v>733.21</v>
      </c>
      <c r="AK331" s="1">
        <v>716.18</v>
      </c>
      <c r="AL331" s="1">
        <v>759.54</v>
      </c>
      <c r="AM331" s="3">
        <v>1617.39</v>
      </c>
      <c r="AN331" s="3">
        <v>759.54</v>
      </c>
      <c r="AO331" s="1">
        <v>716.18</v>
      </c>
      <c r="AP331" s="1">
        <v>759.54</v>
      </c>
      <c r="AQ331" s="1">
        <v>1140.93</v>
      </c>
      <c r="AR331" s="1">
        <v>1295.2</v>
      </c>
      <c r="AS331" s="1">
        <v>1541.71</v>
      </c>
      <c r="AT331" s="1">
        <v>759.54</v>
      </c>
      <c r="AU331" s="1">
        <v>1216.18</v>
      </c>
      <c r="AV331" s="1">
        <v>759.54</v>
      </c>
      <c r="AW331" s="7">
        <f t="shared" si="85"/>
        <v>17509.350000000002</v>
      </c>
      <c r="AX331" s="7">
        <f t="shared" si="86"/>
        <v>9492.16</v>
      </c>
      <c r="AY331" s="7">
        <f t="shared" si="87"/>
        <v>27001.510000000002</v>
      </c>
      <c r="AZ331" s="7"/>
      <c r="BA331" s="7"/>
      <c r="BB331" s="7"/>
      <c r="BC331" s="102">
        <f t="shared" si="88"/>
        <v>8465</v>
      </c>
      <c r="BD331" s="3"/>
      <c r="BE331" s="3"/>
      <c r="BF331" s="3">
        <v>29493.13</v>
      </c>
      <c r="BG331" s="128">
        <f t="shared" si="82"/>
        <v>-21028.13</v>
      </c>
      <c r="BH331" s="128">
        <v>0</v>
      </c>
      <c r="BI331" s="3">
        <v>13085.36</v>
      </c>
      <c r="BJ331" s="3">
        <v>62260.46</v>
      </c>
      <c r="BK331" s="179">
        <v>0</v>
      </c>
      <c r="BL331" s="3"/>
      <c r="BM331" s="3">
        <v>980</v>
      </c>
      <c r="BN331" s="3"/>
      <c r="BO331" s="3">
        <v>421.57</v>
      </c>
      <c r="BP331" s="3">
        <v>85319.14</v>
      </c>
    </row>
    <row r="332" spans="1:68" ht="15.75">
      <c r="A332" s="3">
        <v>321</v>
      </c>
      <c r="B332" s="25" t="s">
        <v>270</v>
      </c>
      <c r="C332" s="46">
        <v>418.2</v>
      </c>
      <c r="D332" s="46">
        <v>0</v>
      </c>
      <c r="E332" s="3">
        <f t="shared" si="101"/>
        <v>418.2</v>
      </c>
      <c r="F332" s="52">
        <v>3.32</v>
      </c>
      <c r="G332" s="52">
        <v>7.98</v>
      </c>
      <c r="H332" s="52">
        <f t="shared" si="94"/>
        <v>11.3</v>
      </c>
      <c r="I332" s="7">
        <f t="shared" si="102"/>
        <v>4725.66</v>
      </c>
      <c r="J332" s="6">
        <f t="shared" si="103"/>
        <v>28353.96</v>
      </c>
      <c r="K332" s="52">
        <v>11.16</v>
      </c>
      <c r="L332" s="7">
        <f t="shared" si="99"/>
        <v>4667.112</v>
      </c>
      <c r="M332" s="6">
        <f t="shared" si="104"/>
        <v>28002.672</v>
      </c>
      <c r="N332" s="40">
        <f t="shared" si="100"/>
        <v>56356.632</v>
      </c>
      <c r="O332" s="26">
        <v>-8674.43</v>
      </c>
      <c r="P332" s="5">
        <f t="shared" si="84"/>
        <v>47682.202</v>
      </c>
      <c r="Q332" s="43">
        <f t="shared" si="105"/>
        <v>-0.15392030524464273</v>
      </c>
      <c r="R332" s="55" t="s">
        <v>374</v>
      </c>
      <c r="S332" s="95">
        <f t="shared" si="83"/>
        <v>47682.202</v>
      </c>
      <c r="T332" s="7">
        <f t="shared" si="92"/>
        <v>0</v>
      </c>
      <c r="U332" s="1">
        <v>2395.2</v>
      </c>
      <c r="V332" s="1">
        <v>1721</v>
      </c>
      <c r="W332" s="61">
        <v>28742.44</v>
      </c>
      <c r="X332" s="2">
        <v>20652.04</v>
      </c>
      <c r="Y332" s="1">
        <v>0</v>
      </c>
      <c r="Z332" s="1">
        <v>1060.05</v>
      </c>
      <c r="AA332" s="1">
        <v>8283.75</v>
      </c>
      <c r="AB332" s="1">
        <v>1887.77</v>
      </c>
      <c r="AC332" s="1">
        <v>1386.6</v>
      </c>
      <c r="AD332" s="1">
        <v>2890.69</v>
      </c>
      <c r="AE332" s="1">
        <v>0</v>
      </c>
      <c r="AF332" s="1">
        <v>1060.05</v>
      </c>
      <c r="AG332" s="1">
        <v>0</v>
      </c>
      <c r="AH332" s="1">
        <v>9560.91</v>
      </c>
      <c r="AI332" s="1">
        <v>0</v>
      </c>
      <c r="AJ332" s="1">
        <v>1060.05</v>
      </c>
      <c r="AK332" s="1">
        <v>8960.76</v>
      </c>
      <c r="AL332" s="1">
        <v>1101.87</v>
      </c>
      <c r="AM332" s="3">
        <v>0</v>
      </c>
      <c r="AN332" s="3">
        <v>1101.87</v>
      </c>
      <c r="AO332" s="1">
        <v>6605.46</v>
      </c>
      <c r="AP332" s="1">
        <v>2435.06</v>
      </c>
      <c r="AQ332" s="1">
        <v>424.75</v>
      </c>
      <c r="AR332" s="1">
        <v>1637.53</v>
      </c>
      <c r="AS332" s="1">
        <v>825.53</v>
      </c>
      <c r="AT332" s="1">
        <v>6637.36</v>
      </c>
      <c r="AU332" s="1">
        <v>935.14</v>
      </c>
      <c r="AV332" s="1">
        <v>16380.2</v>
      </c>
      <c r="AW332" s="7">
        <f t="shared" si="85"/>
        <v>27421.989999999998</v>
      </c>
      <c r="AX332" s="7">
        <f t="shared" si="86"/>
        <v>46813.41</v>
      </c>
      <c r="AY332" s="7">
        <f t="shared" si="87"/>
        <v>74235.4</v>
      </c>
      <c r="AZ332" s="7"/>
      <c r="BA332" s="7"/>
      <c r="BB332" s="7"/>
      <c r="BC332" s="102">
        <f t="shared" si="88"/>
        <v>-26553.197999999997</v>
      </c>
      <c r="BD332" s="3"/>
      <c r="BE332" s="3">
        <v>4128</v>
      </c>
      <c r="BF332" s="3">
        <v>1987.45</v>
      </c>
      <c r="BG332" s="128">
        <f t="shared" si="82"/>
        <v>-24412.647999999997</v>
      </c>
      <c r="BH332" s="128">
        <v>0</v>
      </c>
      <c r="BI332" s="3">
        <v>-8674.43</v>
      </c>
      <c r="BJ332" s="3">
        <v>48877.62</v>
      </c>
      <c r="BK332" s="179">
        <v>0</v>
      </c>
      <c r="BL332" s="3"/>
      <c r="BM332" s="3"/>
      <c r="BN332" s="3"/>
      <c r="BO332" s="3">
        <v>0</v>
      </c>
      <c r="BP332" s="3">
        <v>56985.54</v>
      </c>
    </row>
    <row r="333" spans="1:68" ht="15.75">
      <c r="A333" s="3">
        <v>322</v>
      </c>
      <c r="B333" s="25" t="s">
        <v>271</v>
      </c>
      <c r="C333" s="46">
        <v>619.8</v>
      </c>
      <c r="D333" s="46">
        <v>0</v>
      </c>
      <c r="E333" s="3">
        <f t="shared" si="101"/>
        <v>619.8</v>
      </c>
      <c r="F333" s="52">
        <v>3.32</v>
      </c>
      <c r="G333" s="52">
        <v>6.41</v>
      </c>
      <c r="H333" s="52">
        <f t="shared" si="94"/>
        <v>9.73</v>
      </c>
      <c r="I333" s="7">
        <f t="shared" si="102"/>
        <v>6030.6539999999995</v>
      </c>
      <c r="J333" s="6">
        <f t="shared" si="103"/>
        <v>36183.924</v>
      </c>
      <c r="K333" s="52">
        <v>10.01</v>
      </c>
      <c r="L333" s="7">
        <f t="shared" si="99"/>
        <v>6204.197999999999</v>
      </c>
      <c r="M333" s="6">
        <f t="shared" si="104"/>
        <v>37225.187999999995</v>
      </c>
      <c r="N333" s="40">
        <f t="shared" si="100"/>
        <v>73409.112</v>
      </c>
      <c r="O333" s="26"/>
      <c r="P333" s="5">
        <f t="shared" si="84"/>
        <v>73409.112</v>
      </c>
      <c r="Q333" s="43">
        <f t="shared" si="105"/>
        <v>0</v>
      </c>
      <c r="R333" s="55" t="s">
        <v>378</v>
      </c>
      <c r="S333" s="95">
        <f t="shared" si="83"/>
        <v>73409.112</v>
      </c>
      <c r="T333" s="7">
        <f t="shared" si="92"/>
        <v>0</v>
      </c>
      <c r="U333" s="1">
        <v>3260.52</v>
      </c>
      <c r="V333" s="1">
        <v>2914.87</v>
      </c>
      <c r="W333" s="61">
        <v>39126.25</v>
      </c>
      <c r="X333" s="2">
        <v>34978.42</v>
      </c>
      <c r="Y333" s="1">
        <v>0</v>
      </c>
      <c r="Z333" s="1">
        <v>1308.41</v>
      </c>
      <c r="AA333" s="1">
        <v>36499.5</v>
      </c>
      <c r="AB333" s="1">
        <v>1308.41</v>
      </c>
      <c r="AC333" s="1">
        <v>34641.69</v>
      </c>
      <c r="AD333" s="1">
        <v>1308.41</v>
      </c>
      <c r="AE333" s="1">
        <v>0</v>
      </c>
      <c r="AF333" s="1">
        <v>1308.41</v>
      </c>
      <c r="AG333" s="1">
        <v>2235.44</v>
      </c>
      <c r="AH333" s="1">
        <v>1308.41</v>
      </c>
      <c r="AI333" s="1">
        <v>0</v>
      </c>
      <c r="AJ333" s="1">
        <v>7626.53</v>
      </c>
      <c r="AK333" s="1">
        <v>0</v>
      </c>
      <c r="AL333" s="1">
        <v>8504.33</v>
      </c>
      <c r="AM333" s="3">
        <v>0</v>
      </c>
      <c r="AN333" s="3">
        <v>1370.42</v>
      </c>
      <c r="AO333" s="1">
        <v>0</v>
      </c>
      <c r="AP333" s="1">
        <v>2703.61</v>
      </c>
      <c r="AQ333" s="1">
        <v>424.75</v>
      </c>
      <c r="AR333" s="1">
        <v>3239.27</v>
      </c>
      <c r="AS333" s="1">
        <v>0</v>
      </c>
      <c r="AT333" s="1">
        <v>1370.42</v>
      </c>
      <c r="AU333" s="1">
        <v>0</v>
      </c>
      <c r="AV333" s="1">
        <v>1370.42</v>
      </c>
      <c r="AW333" s="7">
        <f t="shared" si="85"/>
        <v>73801.38</v>
      </c>
      <c r="AX333" s="7">
        <f t="shared" si="86"/>
        <v>32727.050000000003</v>
      </c>
      <c r="AY333" s="7">
        <f t="shared" si="87"/>
        <v>106528.43000000001</v>
      </c>
      <c r="AZ333" s="7"/>
      <c r="BA333" s="7"/>
      <c r="BB333" s="7"/>
      <c r="BC333" s="102">
        <f t="shared" si="88"/>
        <v>-33119.318000000014</v>
      </c>
      <c r="BD333" s="3"/>
      <c r="BE333" s="3"/>
      <c r="BF333" s="3">
        <v>6341.77</v>
      </c>
      <c r="BG333" s="128">
        <f aca="true" t="shared" si="106" ref="BG333:BG353">BC333+BD333+BE333-BF333</f>
        <v>-39461.08800000002</v>
      </c>
      <c r="BH333" s="128">
        <v>0</v>
      </c>
      <c r="BI333" s="3">
        <v>8215.51</v>
      </c>
      <c r="BJ333" s="3">
        <v>15316.23</v>
      </c>
      <c r="BK333" s="179">
        <v>0</v>
      </c>
      <c r="BL333" s="3"/>
      <c r="BM333" s="3"/>
      <c r="BN333" s="3"/>
      <c r="BO333" s="3">
        <v>286.11</v>
      </c>
      <c r="BP333" s="3">
        <v>16671.75</v>
      </c>
    </row>
    <row r="334" spans="1:68" ht="15.75">
      <c r="A334" s="3">
        <v>323</v>
      </c>
      <c r="B334" s="25" t="s">
        <v>272</v>
      </c>
      <c r="C334" s="46">
        <v>537.2</v>
      </c>
      <c r="D334" s="46">
        <v>0</v>
      </c>
      <c r="E334" s="3">
        <f t="shared" si="101"/>
        <v>537.2</v>
      </c>
      <c r="F334" s="52">
        <v>3.32</v>
      </c>
      <c r="G334" s="52">
        <v>7.98</v>
      </c>
      <c r="H334" s="52">
        <f t="shared" si="94"/>
        <v>11.3</v>
      </c>
      <c r="I334" s="7">
        <f t="shared" si="102"/>
        <v>6070.360000000001</v>
      </c>
      <c r="J334" s="6">
        <f t="shared" si="103"/>
        <v>36422.16</v>
      </c>
      <c r="K334" s="52">
        <v>11.25</v>
      </c>
      <c r="L334" s="7">
        <f t="shared" si="99"/>
        <v>6043.500000000001</v>
      </c>
      <c r="M334" s="6">
        <f t="shared" si="104"/>
        <v>36261.00000000001</v>
      </c>
      <c r="N334" s="40">
        <f t="shared" si="100"/>
        <v>72683.16</v>
      </c>
      <c r="O334" s="26">
        <v>-5086.64</v>
      </c>
      <c r="P334" s="5">
        <f t="shared" si="84"/>
        <v>67596.52</v>
      </c>
      <c r="Q334" s="43">
        <f t="shared" si="105"/>
        <v>-0.06998374864273925</v>
      </c>
      <c r="R334" s="57" t="s">
        <v>374</v>
      </c>
      <c r="S334" s="95">
        <f aca="true" t="shared" si="107" ref="S334:S353">P334</f>
        <v>67596.52</v>
      </c>
      <c r="T334" s="7">
        <f t="shared" si="92"/>
        <v>0</v>
      </c>
      <c r="U334" s="1">
        <v>3399.76</v>
      </c>
      <c r="V334" s="1">
        <v>2392.4</v>
      </c>
      <c r="W334" s="61">
        <v>40797.11</v>
      </c>
      <c r="X334" s="2">
        <v>28708.84</v>
      </c>
      <c r="Y334" s="1">
        <v>0</v>
      </c>
      <c r="Z334" s="1">
        <v>1311.14</v>
      </c>
      <c r="AA334" s="1">
        <v>7276.45</v>
      </c>
      <c r="AB334" s="1">
        <v>1311.14</v>
      </c>
      <c r="AC334" s="1">
        <v>6055.65</v>
      </c>
      <c r="AD334" s="1">
        <v>1311.14</v>
      </c>
      <c r="AE334" s="1">
        <v>0</v>
      </c>
      <c r="AF334" s="1">
        <v>1311.14</v>
      </c>
      <c r="AG334" s="1">
        <v>0</v>
      </c>
      <c r="AH334" s="1">
        <v>1311.14</v>
      </c>
      <c r="AI334" s="1">
        <v>6735.76</v>
      </c>
      <c r="AJ334" s="1">
        <v>1611.23</v>
      </c>
      <c r="AK334" s="1">
        <v>0</v>
      </c>
      <c r="AL334" s="1">
        <v>1364.86</v>
      </c>
      <c r="AM334" s="3">
        <v>3665.98</v>
      </c>
      <c r="AN334" s="3">
        <v>1364.86</v>
      </c>
      <c r="AO334" s="1">
        <v>0</v>
      </c>
      <c r="AP334" s="1">
        <v>2698.05</v>
      </c>
      <c r="AQ334" s="1">
        <v>424.75</v>
      </c>
      <c r="AR334" s="1">
        <v>1900.52</v>
      </c>
      <c r="AS334" s="1">
        <v>825.53</v>
      </c>
      <c r="AT334" s="1">
        <v>1364.86</v>
      </c>
      <c r="AU334" s="1">
        <v>0</v>
      </c>
      <c r="AV334" s="1">
        <v>1364.86</v>
      </c>
      <c r="AW334" s="7">
        <f t="shared" si="85"/>
        <v>24984.12</v>
      </c>
      <c r="AX334" s="7">
        <f t="shared" si="86"/>
        <v>18224.940000000002</v>
      </c>
      <c r="AY334" s="7">
        <f t="shared" si="87"/>
        <v>43209.06</v>
      </c>
      <c r="AZ334" s="7"/>
      <c r="BA334" s="7"/>
      <c r="BB334" s="7"/>
      <c r="BC334" s="102">
        <f t="shared" si="88"/>
        <v>24387.460000000006</v>
      </c>
      <c r="BD334" s="3"/>
      <c r="BE334" s="3"/>
      <c r="BF334" s="3">
        <v>182937.13</v>
      </c>
      <c r="BG334" s="128">
        <f t="shared" si="106"/>
        <v>-158549.66999999998</v>
      </c>
      <c r="BH334" s="128">
        <v>0</v>
      </c>
      <c r="BI334" s="3">
        <v>-5086.64</v>
      </c>
      <c r="BJ334" s="3">
        <v>148097.35</v>
      </c>
      <c r="BK334" s="179">
        <v>0</v>
      </c>
      <c r="BL334" s="3"/>
      <c r="BM334" s="3"/>
      <c r="BN334" s="3"/>
      <c r="BO334" s="3">
        <v>0</v>
      </c>
      <c r="BP334" s="3">
        <v>160543.36</v>
      </c>
    </row>
    <row r="335" spans="1:68" ht="15.75">
      <c r="A335" s="3">
        <v>324</v>
      </c>
      <c r="B335" s="25" t="s">
        <v>273</v>
      </c>
      <c r="C335" s="46">
        <v>531.1</v>
      </c>
      <c r="D335" s="46">
        <v>0</v>
      </c>
      <c r="E335" s="3">
        <f t="shared" si="101"/>
        <v>531.1</v>
      </c>
      <c r="F335" s="52">
        <v>3.32</v>
      </c>
      <c r="G335" s="52">
        <v>3.76</v>
      </c>
      <c r="H335" s="52">
        <f t="shared" si="94"/>
        <v>7.08</v>
      </c>
      <c r="I335" s="7">
        <f t="shared" si="102"/>
        <v>3760.188</v>
      </c>
      <c r="J335" s="6">
        <f t="shared" si="103"/>
        <v>22561.128</v>
      </c>
      <c r="K335" s="52">
        <v>7.96</v>
      </c>
      <c r="L335" s="7">
        <f t="shared" si="99"/>
        <v>4227.5560000000005</v>
      </c>
      <c r="M335" s="6">
        <f t="shared" si="104"/>
        <v>25365.336000000003</v>
      </c>
      <c r="N335" s="40">
        <f t="shared" si="100"/>
        <v>47926.46400000001</v>
      </c>
      <c r="O335" s="26">
        <v>-4278.55</v>
      </c>
      <c r="P335" s="5">
        <f aca="true" t="shared" si="108" ref="P335:P352">N335+O335</f>
        <v>43647.914000000004</v>
      </c>
      <c r="Q335" s="43">
        <f t="shared" si="105"/>
        <v>-0.08927322491390143</v>
      </c>
      <c r="R335" s="55" t="s">
        <v>378</v>
      </c>
      <c r="S335" s="95">
        <f t="shared" si="107"/>
        <v>43647.914000000004</v>
      </c>
      <c r="T335" s="7">
        <f t="shared" si="92"/>
        <v>0</v>
      </c>
      <c r="U335" s="1">
        <v>1111.48</v>
      </c>
      <c r="V335" s="1">
        <v>2382.4</v>
      </c>
      <c r="W335" s="61">
        <v>13337.8</v>
      </c>
      <c r="X335" s="2">
        <v>28588.84</v>
      </c>
      <c r="Y335" s="1">
        <v>0</v>
      </c>
      <c r="Z335" s="1">
        <v>1475.92</v>
      </c>
      <c r="AA335" s="1">
        <v>2567.97</v>
      </c>
      <c r="AB335" s="1">
        <v>1475.92</v>
      </c>
      <c r="AC335" s="1">
        <v>3204.57</v>
      </c>
      <c r="AD335" s="1">
        <v>1475.92</v>
      </c>
      <c r="AE335" s="1">
        <v>2838.74</v>
      </c>
      <c r="AF335" s="1">
        <v>1475.92</v>
      </c>
      <c r="AG335" s="1">
        <v>0</v>
      </c>
      <c r="AH335" s="1">
        <v>3172.6</v>
      </c>
      <c r="AI335" s="1">
        <v>0</v>
      </c>
      <c r="AJ335" s="1">
        <v>1475.92</v>
      </c>
      <c r="AK335" s="1">
        <v>0</v>
      </c>
      <c r="AL335" s="1">
        <v>1571.52</v>
      </c>
      <c r="AM335" s="3">
        <v>6125.37</v>
      </c>
      <c r="AN335" s="3">
        <v>1529.03</v>
      </c>
      <c r="AO335" s="1">
        <v>65285.07</v>
      </c>
      <c r="AP335" s="1">
        <v>2862.22</v>
      </c>
      <c r="AQ335" s="1">
        <v>424.75</v>
      </c>
      <c r="AR335" s="1">
        <v>2064.69</v>
      </c>
      <c r="AS335" s="1">
        <v>825.53</v>
      </c>
      <c r="AT335" s="1">
        <v>1529.03</v>
      </c>
      <c r="AU335" s="1">
        <v>0</v>
      </c>
      <c r="AV335" s="1">
        <v>1529.03</v>
      </c>
      <c r="AW335" s="7">
        <f aca="true" t="shared" si="109" ref="AW335:AW353">Y335+AA335+AC335+AE335+AG335+AI335+AK335+AM335+AO335+AQ335+AS335+AU335</f>
        <v>81272</v>
      </c>
      <c r="AX335" s="7">
        <f aca="true" t="shared" si="110" ref="AX335:AX353">Z335+AB335+AD335+AF335+AH335+AJ335+AL335+AN335+AP335+AR335+AT335+AV335</f>
        <v>21637.719999999998</v>
      </c>
      <c r="AY335" s="7">
        <f aca="true" t="shared" si="111" ref="AY335:AY353">AW335+AX335</f>
        <v>102909.72</v>
      </c>
      <c r="AZ335" s="7"/>
      <c r="BA335" s="7"/>
      <c r="BB335" s="7"/>
      <c r="BC335" s="102">
        <f aca="true" t="shared" si="112" ref="BC335:BC353">S335-AY335-AZ335-BA335-BB335</f>
        <v>-59261.806</v>
      </c>
      <c r="BD335" s="3"/>
      <c r="BE335" s="3"/>
      <c r="BF335" s="3">
        <v>19041.47</v>
      </c>
      <c r="BG335" s="128">
        <f t="shared" si="106"/>
        <v>-78303.276</v>
      </c>
      <c r="BH335" s="128">
        <v>0</v>
      </c>
      <c r="BI335" s="3">
        <v>-4278.55</v>
      </c>
      <c r="BJ335" s="3">
        <v>241198.89</v>
      </c>
      <c r="BK335" s="179">
        <v>0</v>
      </c>
      <c r="BL335" s="3"/>
      <c r="BM335" s="3"/>
      <c r="BN335" s="3"/>
      <c r="BO335" s="3">
        <v>0</v>
      </c>
      <c r="BP335" s="3">
        <v>227277.07</v>
      </c>
    </row>
    <row r="336" spans="1:68" ht="15.75">
      <c r="A336" s="3">
        <v>325</v>
      </c>
      <c r="B336" s="25" t="s">
        <v>274</v>
      </c>
      <c r="C336" s="46">
        <v>527.8</v>
      </c>
      <c r="D336" s="46">
        <v>0</v>
      </c>
      <c r="E336" s="3">
        <f t="shared" si="101"/>
        <v>527.8</v>
      </c>
      <c r="F336" s="52">
        <v>3.32</v>
      </c>
      <c r="G336" s="52">
        <v>7.98</v>
      </c>
      <c r="H336" s="52">
        <f t="shared" si="94"/>
        <v>11.3</v>
      </c>
      <c r="I336" s="7">
        <f t="shared" si="102"/>
        <v>5964.139999999999</v>
      </c>
      <c r="J336" s="6">
        <f t="shared" si="103"/>
        <v>35784.84</v>
      </c>
      <c r="K336" s="52">
        <v>11.16</v>
      </c>
      <c r="L336" s="7">
        <f t="shared" si="99"/>
        <v>5890.248</v>
      </c>
      <c r="M336" s="6">
        <f t="shared" si="104"/>
        <v>35341.488</v>
      </c>
      <c r="N336" s="40">
        <f t="shared" si="100"/>
        <v>71126.328</v>
      </c>
      <c r="O336" s="26"/>
      <c r="P336" s="5">
        <f t="shared" si="108"/>
        <v>71126.328</v>
      </c>
      <c r="Q336" s="43">
        <f t="shared" si="105"/>
        <v>0</v>
      </c>
      <c r="R336" s="57" t="s">
        <v>374</v>
      </c>
      <c r="S336" s="95">
        <f t="shared" si="107"/>
        <v>71126.328</v>
      </c>
      <c r="T336" s="7">
        <f t="shared" si="92"/>
        <v>0</v>
      </c>
      <c r="U336" s="1">
        <v>3606.81</v>
      </c>
      <c r="V336" s="1">
        <v>2500.47</v>
      </c>
      <c r="W336" s="61">
        <v>43281.72</v>
      </c>
      <c r="X336" s="2">
        <v>30005.63</v>
      </c>
      <c r="Y336" s="1">
        <v>0</v>
      </c>
      <c r="Z336" s="1">
        <v>1295.53</v>
      </c>
      <c r="AA336" s="1">
        <v>5575.79</v>
      </c>
      <c r="AB336" s="1">
        <v>1295.53</v>
      </c>
      <c r="AC336" s="1">
        <v>3204.57</v>
      </c>
      <c r="AD336" s="1">
        <v>1295.53</v>
      </c>
      <c r="AE336" s="1">
        <v>0</v>
      </c>
      <c r="AF336" s="1">
        <v>1295.53</v>
      </c>
      <c r="AG336" s="1">
        <v>0</v>
      </c>
      <c r="AH336" s="1">
        <v>1295.53</v>
      </c>
      <c r="AI336" s="1">
        <v>0</v>
      </c>
      <c r="AJ336" s="1">
        <v>1595.62</v>
      </c>
      <c r="AK336" s="1">
        <v>0</v>
      </c>
      <c r="AL336" s="1">
        <v>1348.51</v>
      </c>
      <c r="AM336" s="3">
        <v>0</v>
      </c>
      <c r="AN336" s="3">
        <v>7156.49</v>
      </c>
      <c r="AO336" s="1">
        <v>0</v>
      </c>
      <c r="AP336" s="1">
        <v>5581.63</v>
      </c>
      <c r="AQ336" s="1">
        <v>424.75</v>
      </c>
      <c r="AR336" s="1">
        <v>1884.17</v>
      </c>
      <c r="AS336" s="1">
        <v>825.53</v>
      </c>
      <c r="AT336" s="1">
        <v>1348.51</v>
      </c>
      <c r="AU336" s="1">
        <v>0</v>
      </c>
      <c r="AV336" s="1">
        <v>1348.51</v>
      </c>
      <c r="AW336" s="7">
        <f t="shared" si="109"/>
        <v>10030.640000000001</v>
      </c>
      <c r="AX336" s="7">
        <f t="shared" si="110"/>
        <v>26741.089999999997</v>
      </c>
      <c r="AY336" s="7">
        <f t="shared" si="111"/>
        <v>36771.729999999996</v>
      </c>
      <c r="AZ336" s="7"/>
      <c r="BA336" s="7"/>
      <c r="BB336" s="7"/>
      <c r="BC336" s="102">
        <f t="shared" si="112"/>
        <v>34354.598</v>
      </c>
      <c r="BD336" s="3"/>
      <c r="BE336" s="3"/>
      <c r="BF336" s="3">
        <v>38230.42</v>
      </c>
      <c r="BG336" s="128">
        <f t="shared" si="106"/>
        <v>-3875.822</v>
      </c>
      <c r="BH336" s="128">
        <v>0</v>
      </c>
      <c r="BI336" s="3">
        <v>4650.1</v>
      </c>
      <c r="BJ336" s="3">
        <v>194385.05</v>
      </c>
      <c r="BK336" s="179">
        <v>0</v>
      </c>
      <c r="BL336" s="3"/>
      <c r="BM336" s="3"/>
      <c r="BN336" s="3"/>
      <c r="BO336" s="3">
        <v>161.94</v>
      </c>
      <c r="BP336" s="3">
        <v>234103.93</v>
      </c>
    </row>
    <row r="337" spans="1:68" ht="15.75">
      <c r="A337" s="3">
        <v>326</v>
      </c>
      <c r="B337" s="25" t="s">
        <v>275</v>
      </c>
      <c r="C337" s="46">
        <v>400.1</v>
      </c>
      <c r="D337" s="46">
        <v>0</v>
      </c>
      <c r="E337" s="3">
        <f t="shared" si="101"/>
        <v>400.1</v>
      </c>
      <c r="F337" s="52">
        <v>3.32</v>
      </c>
      <c r="G337" s="52">
        <v>3.76</v>
      </c>
      <c r="H337" s="52">
        <f t="shared" si="94"/>
        <v>7.08</v>
      </c>
      <c r="I337" s="7">
        <f t="shared" si="102"/>
        <v>2832.708</v>
      </c>
      <c r="J337" s="6">
        <f t="shared" si="103"/>
        <v>16996.248</v>
      </c>
      <c r="K337" s="52">
        <v>8.2</v>
      </c>
      <c r="L337" s="7">
        <f t="shared" si="99"/>
        <v>3280.8199999999997</v>
      </c>
      <c r="M337" s="6">
        <f t="shared" si="104"/>
        <v>19684.92</v>
      </c>
      <c r="N337" s="40">
        <f t="shared" si="100"/>
        <v>36681.168</v>
      </c>
      <c r="O337" s="26">
        <v>-38336.53</v>
      </c>
      <c r="P337" s="6">
        <f t="shared" si="108"/>
        <v>-1655.362000000001</v>
      </c>
      <c r="Q337" s="43">
        <f t="shared" si="105"/>
        <v>-1.0451283884962441</v>
      </c>
      <c r="R337" s="55" t="s">
        <v>378</v>
      </c>
      <c r="S337" s="127">
        <v>12510.17</v>
      </c>
      <c r="T337" s="6">
        <f t="shared" si="92"/>
        <v>14165.532000000001</v>
      </c>
      <c r="U337" s="1">
        <v>93.83</v>
      </c>
      <c r="V337" s="1">
        <v>948.69</v>
      </c>
      <c r="W337" s="62">
        <v>1125.92</v>
      </c>
      <c r="X337" s="2">
        <v>11384.25</v>
      </c>
      <c r="Y337" s="1">
        <v>0</v>
      </c>
      <c r="Z337" s="1">
        <v>1021.86</v>
      </c>
      <c r="AA337" s="1">
        <v>3007.82</v>
      </c>
      <c r="AB337" s="1">
        <v>1021.86</v>
      </c>
      <c r="AC337" s="1">
        <v>0</v>
      </c>
      <c r="AD337" s="1">
        <v>1021.86</v>
      </c>
      <c r="AE337" s="1">
        <v>0</v>
      </c>
      <c r="AF337" s="1">
        <v>3783.17</v>
      </c>
      <c r="AG337" s="1">
        <v>0</v>
      </c>
      <c r="AH337" s="1">
        <v>1021.86</v>
      </c>
      <c r="AI337" s="1">
        <v>0</v>
      </c>
      <c r="AJ337" s="1">
        <v>1021.86</v>
      </c>
      <c r="AK337" s="1">
        <v>0</v>
      </c>
      <c r="AL337" s="1">
        <v>1061.87</v>
      </c>
      <c r="AM337" s="3">
        <v>4762.16</v>
      </c>
      <c r="AN337" s="3">
        <v>1061.87</v>
      </c>
      <c r="AO337" s="1">
        <v>7677.99</v>
      </c>
      <c r="AP337" s="1">
        <v>2395.06</v>
      </c>
      <c r="AQ337" s="1">
        <v>424.75</v>
      </c>
      <c r="AR337" s="1">
        <v>1597.53</v>
      </c>
      <c r="AS337" s="1">
        <v>0</v>
      </c>
      <c r="AT337" s="1">
        <v>1061.87</v>
      </c>
      <c r="AU337" s="1">
        <v>0</v>
      </c>
      <c r="AV337" s="1">
        <v>1668.51</v>
      </c>
      <c r="AW337" s="7">
        <f t="shared" si="109"/>
        <v>15872.72</v>
      </c>
      <c r="AX337" s="7">
        <f t="shared" si="110"/>
        <v>17739.179999999997</v>
      </c>
      <c r="AY337" s="7">
        <f t="shared" si="111"/>
        <v>33611.899999999994</v>
      </c>
      <c r="AZ337" s="7"/>
      <c r="BA337" s="7"/>
      <c r="BB337" s="7"/>
      <c r="BC337" s="102">
        <f t="shared" si="112"/>
        <v>-21101.729999999996</v>
      </c>
      <c r="BD337" s="3"/>
      <c r="BE337" s="3"/>
      <c r="BF337" s="3">
        <v>5238.66</v>
      </c>
      <c r="BG337" s="128">
        <f t="shared" si="106"/>
        <v>-26340.389999999996</v>
      </c>
      <c r="BH337" s="128">
        <v>14165.53</v>
      </c>
      <c r="BI337" s="3">
        <v>-38336.53</v>
      </c>
      <c r="BJ337" s="3">
        <v>7681.66</v>
      </c>
      <c r="BK337" s="179">
        <v>0</v>
      </c>
      <c r="BL337" s="3"/>
      <c r="BM337" s="3"/>
      <c r="BN337" s="3"/>
      <c r="BO337" s="3">
        <v>0</v>
      </c>
      <c r="BP337" s="3">
        <v>8662.13</v>
      </c>
    </row>
    <row r="338" spans="1:68" ht="15.75">
      <c r="A338" s="3">
        <v>327</v>
      </c>
      <c r="B338" s="25" t="s">
        <v>276</v>
      </c>
      <c r="C338" s="46">
        <v>5925.6</v>
      </c>
      <c r="D338" s="46">
        <v>0</v>
      </c>
      <c r="E338" s="3">
        <f t="shared" si="101"/>
        <v>5925.6</v>
      </c>
      <c r="F338" s="52">
        <v>3.32</v>
      </c>
      <c r="G338" s="52">
        <v>8.97</v>
      </c>
      <c r="H338" s="52">
        <f t="shared" si="94"/>
        <v>12.290000000000001</v>
      </c>
      <c r="I338" s="7">
        <f t="shared" si="102"/>
        <v>72825.62400000001</v>
      </c>
      <c r="J338" s="6">
        <f t="shared" si="103"/>
        <v>436953.74400000006</v>
      </c>
      <c r="K338" s="52">
        <v>12.85</v>
      </c>
      <c r="L338" s="7">
        <f t="shared" si="99"/>
        <v>76143.96</v>
      </c>
      <c r="M338" s="6">
        <f t="shared" si="104"/>
        <v>456863.76</v>
      </c>
      <c r="N338" s="40">
        <f t="shared" si="100"/>
        <v>893817.5040000001</v>
      </c>
      <c r="O338" s="26"/>
      <c r="P338" s="5">
        <f t="shared" si="108"/>
        <v>893817.5040000001</v>
      </c>
      <c r="Q338" s="43">
        <f t="shared" si="105"/>
        <v>0</v>
      </c>
      <c r="R338" s="55"/>
      <c r="S338" s="95">
        <f t="shared" si="107"/>
        <v>893817.5040000001</v>
      </c>
      <c r="T338" s="7">
        <f t="shared" si="92"/>
        <v>0</v>
      </c>
      <c r="U338" s="1">
        <v>43917.14</v>
      </c>
      <c r="V338" s="1">
        <v>30656.3</v>
      </c>
      <c r="W338" s="61">
        <v>527005.64</v>
      </c>
      <c r="X338" s="2">
        <v>367875.63</v>
      </c>
      <c r="Y338" s="1">
        <v>21774.84</v>
      </c>
      <c r="Z338" s="119">
        <v>24375.18</v>
      </c>
      <c r="AA338" s="1">
        <v>29040.94</v>
      </c>
      <c r="AB338" s="1">
        <v>61526.11</v>
      </c>
      <c r="AC338" s="1">
        <v>20601.8</v>
      </c>
      <c r="AD338" s="1">
        <v>18542</v>
      </c>
      <c r="AE338" s="119">
        <v>17916.21</v>
      </c>
      <c r="AF338" s="1">
        <v>16180.35</v>
      </c>
      <c r="AG338" s="1">
        <v>15702.84</v>
      </c>
      <c r="AH338" s="1">
        <v>26100.07</v>
      </c>
      <c r="AI338" s="1">
        <v>373192.84</v>
      </c>
      <c r="AJ338" s="1">
        <v>17783.69</v>
      </c>
      <c r="AK338" s="1">
        <v>19910.02</v>
      </c>
      <c r="AL338" s="1">
        <v>29063.31</v>
      </c>
      <c r="AM338" s="3">
        <v>58646.9</v>
      </c>
      <c r="AN338" s="3">
        <v>13273.23</v>
      </c>
      <c r="AO338" s="1">
        <v>52346.18</v>
      </c>
      <c r="AP338" s="1">
        <v>16895.86</v>
      </c>
      <c r="AQ338" s="1">
        <v>33534.77</v>
      </c>
      <c r="AR338" s="1">
        <v>17509.91</v>
      </c>
      <c r="AS338" s="1">
        <v>23304.01</v>
      </c>
      <c r="AT338" s="1">
        <v>18557.84</v>
      </c>
      <c r="AU338" s="1">
        <v>20410.02</v>
      </c>
      <c r="AV338" s="1">
        <v>14124.58</v>
      </c>
      <c r="AW338" s="7">
        <f t="shared" si="109"/>
        <v>686381.3700000001</v>
      </c>
      <c r="AX338" s="7">
        <f t="shared" si="110"/>
        <v>273932.13000000006</v>
      </c>
      <c r="AY338" s="7">
        <f t="shared" si="111"/>
        <v>960313.5000000002</v>
      </c>
      <c r="AZ338" s="7"/>
      <c r="BA338" s="7"/>
      <c r="BB338" s="7"/>
      <c r="BC338" s="102">
        <f t="shared" si="112"/>
        <v>-66495.99600000016</v>
      </c>
      <c r="BD338" s="3"/>
      <c r="BE338" s="3">
        <v>2408</v>
      </c>
      <c r="BF338" s="3">
        <v>113690.06</v>
      </c>
      <c r="BG338" s="128">
        <f t="shared" si="106"/>
        <v>-177778.05600000016</v>
      </c>
      <c r="BH338" s="128">
        <v>0</v>
      </c>
      <c r="BI338" s="3">
        <v>484435.18</v>
      </c>
      <c r="BJ338" s="3">
        <v>1264251.23</v>
      </c>
      <c r="BK338" s="179">
        <v>29678.02</v>
      </c>
      <c r="BL338" s="3"/>
      <c r="BM338" s="3"/>
      <c r="BN338" s="3"/>
      <c r="BO338" s="180">
        <v>16870.68</v>
      </c>
      <c r="BP338" s="3">
        <v>1366109.24</v>
      </c>
    </row>
    <row r="339" spans="1:68" ht="15.75">
      <c r="A339" s="3">
        <v>328</v>
      </c>
      <c r="B339" s="25" t="s">
        <v>277</v>
      </c>
      <c r="C339" s="46">
        <v>3834.5</v>
      </c>
      <c r="D339" s="46">
        <v>0</v>
      </c>
      <c r="E339" s="3">
        <f t="shared" si="101"/>
        <v>3834.5</v>
      </c>
      <c r="F339" s="52">
        <v>3.32</v>
      </c>
      <c r="G339" s="52">
        <v>8.97</v>
      </c>
      <c r="H339" s="52">
        <f t="shared" si="94"/>
        <v>12.290000000000001</v>
      </c>
      <c r="I339" s="7">
        <f t="shared" si="102"/>
        <v>47126.005000000005</v>
      </c>
      <c r="J339" s="6">
        <f t="shared" si="103"/>
        <v>282756.03</v>
      </c>
      <c r="K339" s="52">
        <v>12.85</v>
      </c>
      <c r="L339" s="7">
        <f t="shared" si="99"/>
        <v>49273.325</v>
      </c>
      <c r="M339" s="6">
        <f t="shared" si="104"/>
        <v>295639.94999999995</v>
      </c>
      <c r="N339" s="40">
        <f t="shared" si="100"/>
        <v>578395.98</v>
      </c>
      <c r="O339" s="26">
        <v>0</v>
      </c>
      <c r="P339" s="5">
        <f t="shared" si="108"/>
        <v>578395.98</v>
      </c>
      <c r="Q339" s="43">
        <f t="shared" si="105"/>
        <v>0</v>
      </c>
      <c r="R339" s="55"/>
      <c r="S339" s="95">
        <f t="shared" si="107"/>
        <v>578395.98</v>
      </c>
      <c r="T339" s="7">
        <f t="shared" si="92"/>
        <v>0</v>
      </c>
      <c r="U339" s="1">
        <v>28419.11</v>
      </c>
      <c r="V339" s="1">
        <v>19837.92</v>
      </c>
      <c r="W339" s="61">
        <v>341029.28</v>
      </c>
      <c r="X339" s="2">
        <v>238055.07</v>
      </c>
      <c r="Y339" s="1">
        <v>37010.9</v>
      </c>
      <c r="Z339" s="1">
        <v>31483.2</v>
      </c>
      <c r="AA339" s="1">
        <v>19529.78</v>
      </c>
      <c r="AB339" s="1">
        <v>2896.06</v>
      </c>
      <c r="AC339" s="1">
        <v>45028.02</v>
      </c>
      <c r="AD339" s="1">
        <v>26250.9</v>
      </c>
      <c r="AE339" s="1">
        <v>19461.53</v>
      </c>
      <c r="AF339" s="1">
        <v>11243.91</v>
      </c>
      <c r="AG339" s="1">
        <v>13125.27</v>
      </c>
      <c r="AH339" s="1">
        <v>20372.3</v>
      </c>
      <c r="AI339" s="1">
        <v>10883.13</v>
      </c>
      <c r="AJ339" s="1">
        <v>9009.87</v>
      </c>
      <c r="AK339" s="1">
        <v>23095.99</v>
      </c>
      <c r="AL339" s="1">
        <v>10990.94</v>
      </c>
      <c r="AM339" s="3">
        <v>16010.37</v>
      </c>
      <c r="AN339" s="3">
        <v>9802.25</v>
      </c>
      <c r="AO339" s="1">
        <v>14700.03</v>
      </c>
      <c r="AP339" s="1">
        <v>20652.21</v>
      </c>
      <c r="AQ339" s="1">
        <v>150232.55</v>
      </c>
      <c r="AR339" s="1">
        <v>24414.02</v>
      </c>
      <c r="AS339" s="1">
        <v>202928.51</v>
      </c>
      <c r="AT339" s="1">
        <v>9310.45</v>
      </c>
      <c r="AU339" s="1">
        <v>18164.77</v>
      </c>
      <c r="AV339" s="1">
        <v>28297.78</v>
      </c>
      <c r="AW339" s="7">
        <f t="shared" si="109"/>
        <v>570170.85</v>
      </c>
      <c r="AX339" s="7">
        <f t="shared" si="110"/>
        <v>204723.89</v>
      </c>
      <c r="AY339" s="7">
        <f t="shared" si="111"/>
        <v>774894.74</v>
      </c>
      <c r="AZ339" s="7">
        <f>2651+2387</f>
        <v>5038</v>
      </c>
      <c r="BA339" s="7"/>
      <c r="BB339" s="7"/>
      <c r="BC339" s="102">
        <f t="shared" si="112"/>
        <v>-201536.76</v>
      </c>
      <c r="BD339" s="3"/>
      <c r="BE339" s="3">
        <v>5746</v>
      </c>
      <c r="BF339" s="3">
        <v>52097.3</v>
      </c>
      <c r="BG339" s="128">
        <f t="shared" si="106"/>
        <v>-247888.06</v>
      </c>
      <c r="BH339" s="128">
        <v>0</v>
      </c>
      <c r="BI339" s="3">
        <v>2085.96</v>
      </c>
      <c r="BJ339" s="3">
        <v>185273.05</v>
      </c>
      <c r="BK339" s="179">
        <v>67860.92</v>
      </c>
      <c r="BL339" s="3"/>
      <c r="BM339" s="3"/>
      <c r="BN339" s="3"/>
      <c r="BO339" s="3">
        <v>72.64</v>
      </c>
      <c r="BP339" s="3">
        <v>161901.29</v>
      </c>
    </row>
    <row r="340" spans="1:68" ht="15.75">
      <c r="A340" s="3">
        <v>329</v>
      </c>
      <c r="B340" s="12" t="s">
        <v>278</v>
      </c>
      <c r="C340" s="46">
        <v>453.3</v>
      </c>
      <c r="D340" s="46">
        <v>0</v>
      </c>
      <c r="E340" s="3">
        <f t="shared" si="101"/>
        <v>453.3</v>
      </c>
      <c r="F340" s="52">
        <v>3.32</v>
      </c>
      <c r="G340" s="52">
        <v>6.91</v>
      </c>
      <c r="H340" s="147">
        <f t="shared" si="94"/>
        <v>10.23</v>
      </c>
      <c r="I340" s="7">
        <f t="shared" si="102"/>
        <v>4637.259</v>
      </c>
      <c r="J340" s="6">
        <f t="shared" si="103"/>
        <v>27823.554</v>
      </c>
      <c r="K340" s="147">
        <v>8.75</v>
      </c>
      <c r="L340" s="7">
        <f t="shared" si="99"/>
        <v>3966.375</v>
      </c>
      <c r="M340" s="6">
        <f t="shared" si="104"/>
        <v>23798.25</v>
      </c>
      <c r="N340" s="40">
        <f t="shared" si="100"/>
        <v>51621.804000000004</v>
      </c>
      <c r="O340" s="35">
        <v>-5254.89</v>
      </c>
      <c r="P340" s="5">
        <f t="shared" si="108"/>
        <v>46366.914000000004</v>
      </c>
      <c r="Q340" s="43">
        <f t="shared" si="105"/>
        <v>-0.10179593878586653</v>
      </c>
      <c r="R340" s="55" t="s">
        <v>374</v>
      </c>
      <c r="S340" s="95">
        <f t="shared" si="107"/>
        <v>46366.914000000004</v>
      </c>
      <c r="T340" s="7">
        <f t="shared" si="92"/>
        <v>0</v>
      </c>
      <c r="U340" s="1">
        <v>0</v>
      </c>
      <c r="V340" s="1">
        <v>4310.65</v>
      </c>
      <c r="W340" s="61">
        <v>0</v>
      </c>
      <c r="X340" s="2">
        <v>51727.75</v>
      </c>
      <c r="Y340" s="1">
        <v>0</v>
      </c>
      <c r="Z340" s="1">
        <v>956.46</v>
      </c>
      <c r="AA340" s="1">
        <v>0</v>
      </c>
      <c r="AB340" s="1">
        <v>956.46</v>
      </c>
      <c r="AC340" s="1">
        <v>0</v>
      </c>
      <c r="AD340" s="1">
        <v>956.46</v>
      </c>
      <c r="AE340" s="1">
        <v>0</v>
      </c>
      <c r="AF340" s="1">
        <v>11429.3</v>
      </c>
      <c r="AG340" s="1">
        <v>0</v>
      </c>
      <c r="AH340" s="1">
        <v>3396.64</v>
      </c>
      <c r="AI340" s="1">
        <v>0</v>
      </c>
      <c r="AJ340" s="1">
        <v>9485.31</v>
      </c>
      <c r="AK340" s="1">
        <v>0</v>
      </c>
      <c r="AL340" s="1">
        <v>1001.79</v>
      </c>
      <c r="AM340" s="3">
        <v>0</v>
      </c>
      <c r="AN340" s="3">
        <v>48031.09</v>
      </c>
      <c r="AO340" s="1">
        <v>0</v>
      </c>
      <c r="AP340" s="1">
        <v>1001.79</v>
      </c>
      <c r="AQ340" s="1">
        <v>0</v>
      </c>
      <c r="AR340" s="1">
        <v>1426.54</v>
      </c>
      <c r="AS340" s="1">
        <v>0</v>
      </c>
      <c r="AT340" s="1">
        <v>1622.19</v>
      </c>
      <c r="AU340" s="1">
        <v>0</v>
      </c>
      <c r="AV340" s="1">
        <v>1001.79</v>
      </c>
      <c r="AW340" s="7">
        <f t="shared" si="109"/>
        <v>0</v>
      </c>
      <c r="AX340" s="7">
        <f t="shared" si="110"/>
        <v>81265.81999999998</v>
      </c>
      <c r="AY340" s="7">
        <f t="shared" si="111"/>
        <v>81265.81999999998</v>
      </c>
      <c r="AZ340" s="7"/>
      <c r="BA340" s="7"/>
      <c r="BB340" s="7"/>
      <c r="BC340" s="102">
        <f t="shared" si="112"/>
        <v>-34898.90599999997</v>
      </c>
      <c r="BD340" s="3"/>
      <c r="BE340" s="3"/>
      <c r="BF340" s="3">
        <v>3292.23</v>
      </c>
      <c r="BG340" s="128">
        <f t="shared" si="106"/>
        <v>-38191.13599999998</v>
      </c>
      <c r="BH340" s="128">
        <v>0</v>
      </c>
      <c r="BI340" s="3">
        <v>-5254.89</v>
      </c>
      <c r="BJ340" s="3">
        <v>205634.29</v>
      </c>
      <c r="BK340" s="179">
        <v>0</v>
      </c>
      <c r="BL340" s="3"/>
      <c r="BM340" s="3"/>
      <c r="BN340" s="3"/>
      <c r="BO340" s="3">
        <v>0</v>
      </c>
      <c r="BP340" s="3">
        <v>274014.15</v>
      </c>
    </row>
    <row r="341" spans="1:68" ht="15.75">
      <c r="A341" s="3">
        <v>330</v>
      </c>
      <c r="B341" s="12" t="s">
        <v>279</v>
      </c>
      <c r="C341" s="46">
        <v>510.7</v>
      </c>
      <c r="D341" s="46">
        <v>0</v>
      </c>
      <c r="E341" s="3">
        <f t="shared" si="101"/>
        <v>510.7</v>
      </c>
      <c r="F341" s="52">
        <v>3.32</v>
      </c>
      <c r="G341" s="52">
        <v>6.91</v>
      </c>
      <c r="H341" s="147">
        <f t="shared" si="94"/>
        <v>10.23</v>
      </c>
      <c r="I341" s="7">
        <f t="shared" si="102"/>
        <v>5224.461</v>
      </c>
      <c r="J341" s="6">
        <f t="shared" si="103"/>
        <v>31346.766000000003</v>
      </c>
      <c r="K341" s="147">
        <v>8.75</v>
      </c>
      <c r="L341" s="7">
        <f t="shared" si="99"/>
        <v>4468.625</v>
      </c>
      <c r="M341" s="6">
        <f t="shared" si="104"/>
        <v>26811.75</v>
      </c>
      <c r="N341" s="40">
        <f t="shared" si="100"/>
        <v>58158.516</v>
      </c>
      <c r="O341" s="35"/>
      <c r="P341" s="5">
        <f t="shared" si="108"/>
        <v>58158.516</v>
      </c>
      <c r="Q341" s="43">
        <f t="shared" si="105"/>
        <v>0</v>
      </c>
      <c r="R341" s="57" t="s">
        <v>374</v>
      </c>
      <c r="S341" s="95">
        <f t="shared" si="107"/>
        <v>58158.516</v>
      </c>
      <c r="T341" s="7">
        <f t="shared" si="92"/>
        <v>0</v>
      </c>
      <c r="U341" s="1">
        <v>0</v>
      </c>
      <c r="V341" s="1">
        <v>5349.85</v>
      </c>
      <c r="W341" s="61">
        <v>0</v>
      </c>
      <c r="X341" s="2">
        <v>64198.18</v>
      </c>
      <c r="Y341" s="1">
        <v>0</v>
      </c>
      <c r="Z341" s="119">
        <v>10406.5</v>
      </c>
      <c r="AA341" s="1">
        <v>0</v>
      </c>
      <c r="AB341" s="1">
        <v>1077.58</v>
      </c>
      <c r="AC341" s="1">
        <v>0</v>
      </c>
      <c r="AD341" s="1">
        <v>6103.63</v>
      </c>
      <c r="AE341" s="119">
        <v>0</v>
      </c>
      <c r="AF341" s="1">
        <v>1077.58</v>
      </c>
      <c r="AG341" s="1">
        <v>0</v>
      </c>
      <c r="AH341" s="1">
        <v>4114.75</v>
      </c>
      <c r="AI341" s="1">
        <v>0</v>
      </c>
      <c r="AJ341" s="1">
        <v>2988.13</v>
      </c>
      <c r="AK341" s="1">
        <v>0</v>
      </c>
      <c r="AL341" s="1">
        <v>1128.65</v>
      </c>
      <c r="AM341" s="3">
        <v>0</v>
      </c>
      <c r="AN341" s="3">
        <v>1128.65</v>
      </c>
      <c r="AO341" s="1">
        <v>0</v>
      </c>
      <c r="AP341" s="1">
        <v>1128.65</v>
      </c>
      <c r="AQ341" s="1">
        <v>0</v>
      </c>
      <c r="AR341" s="1">
        <v>1553.4</v>
      </c>
      <c r="AS341" s="1">
        <v>0</v>
      </c>
      <c r="AT341" s="1">
        <v>1128.65</v>
      </c>
      <c r="AU341" s="1">
        <v>0</v>
      </c>
      <c r="AV341" s="1">
        <v>1128.65</v>
      </c>
      <c r="AW341" s="7">
        <f t="shared" si="109"/>
        <v>0</v>
      </c>
      <c r="AX341" s="7">
        <f t="shared" si="110"/>
        <v>32964.82000000001</v>
      </c>
      <c r="AY341" s="7">
        <f t="shared" si="111"/>
        <v>32964.82000000001</v>
      </c>
      <c r="AZ341" s="7"/>
      <c r="BA341" s="7"/>
      <c r="BB341" s="7"/>
      <c r="BC341" s="102">
        <f t="shared" si="112"/>
        <v>25193.695999999996</v>
      </c>
      <c r="BD341" s="3"/>
      <c r="BE341" s="3"/>
      <c r="BF341" s="3">
        <v>3678.45</v>
      </c>
      <c r="BG341" s="128">
        <f t="shared" si="106"/>
        <v>21515.245999999996</v>
      </c>
      <c r="BH341" s="128">
        <v>0</v>
      </c>
      <c r="BI341" s="3">
        <v>34433.98</v>
      </c>
      <c r="BJ341" s="3">
        <v>343049.88</v>
      </c>
      <c r="BK341" s="179">
        <v>0</v>
      </c>
      <c r="BL341" s="3"/>
      <c r="BM341" s="3"/>
      <c r="BN341" s="3"/>
      <c r="BO341" s="180">
        <v>1199.18</v>
      </c>
      <c r="BP341" s="3">
        <v>421897.99</v>
      </c>
    </row>
    <row r="342" spans="1:68" ht="15.75">
      <c r="A342" s="3">
        <v>331</v>
      </c>
      <c r="B342" s="32" t="s">
        <v>280</v>
      </c>
      <c r="C342" s="46">
        <v>479.7</v>
      </c>
      <c r="D342" s="46">
        <v>0</v>
      </c>
      <c r="E342" s="3">
        <f t="shared" si="101"/>
        <v>479.7</v>
      </c>
      <c r="F342" s="52">
        <v>3.32</v>
      </c>
      <c r="G342" s="52">
        <v>3.86</v>
      </c>
      <c r="H342" s="41">
        <f t="shared" si="94"/>
        <v>7.18</v>
      </c>
      <c r="I342" s="7">
        <f t="shared" si="102"/>
        <v>3444.2459999999996</v>
      </c>
      <c r="J342" s="6">
        <f t="shared" si="103"/>
        <v>20665.476</v>
      </c>
      <c r="K342" s="41">
        <v>8.05</v>
      </c>
      <c r="L342" s="7">
        <f t="shared" si="99"/>
        <v>3861.585</v>
      </c>
      <c r="M342" s="6">
        <f t="shared" si="104"/>
        <v>23169.510000000002</v>
      </c>
      <c r="N342" s="40">
        <f t="shared" si="100"/>
        <v>43834.986000000004</v>
      </c>
      <c r="O342" s="33"/>
      <c r="P342" s="5">
        <f t="shared" si="108"/>
        <v>43834.986000000004</v>
      </c>
      <c r="Q342" s="43">
        <f t="shared" si="105"/>
        <v>0</v>
      </c>
      <c r="R342" s="55" t="s">
        <v>378</v>
      </c>
      <c r="S342" s="95">
        <f t="shared" si="107"/>
        <v>43834.986000000004</v>
      </c>
      <c r="T342" s="7">
        <f t="shared" si="92"/>
        <v>0</v>
      </c>
      <c r="U342" s="1">
        <v>0</v>
      </c>
      <c r="V342" s="1">
        <v>3526.91</v>
      </c>
      <c r="W342" s="61">
        <v>0</v>
      </c>
      <c r="X342" s="2">
        <v>42322.89</v>
      </c>
      <c r="Y342" s="1">
        <v>0</v>
      </c>
      <c r="Z342" s="1">
        <v>2439.82</v>
      </c>
      <c r="AA342" s="1">
        <v>0</v>
      </c>
      <c r="AB342" s="1">
        <v>2064.82</v>
      </c>
      <c r="AC342" s="1">
        <v>0</v>
      </c>
      <c r="AD342" s="1">
        <v>1189.82</v>
      </c>
      <c r="AE342" s="1">
        <v>0</v>
      </c>
      <c r="AF342" s="1">
        <v>1189.82</v>
      </c>
      <c r="AG342" s="1">
        <v>0</v>
      </c>
      <c r="AH342" s="1">
        <v>8007.82</v>
      </c>
      <c r="AI342" s="1">
        <v>0</v>
      </c>
      <c r="AJ342" s="1">
        <v>1189.82</v>
      </c>
      <c r="AK342" s="1">
        <v>0</v>
      </c>
      <c r="AL342" s="1">
        <v>1237.79</v>
      </c>
      <c r="AM342" s="3">
        <v>0</v>
      </c>
      <c r="AN342" s="3">
        <v>1237.79</v>
      </c>
      <c r="AO342" s="1">
        <v>0</v>
      </c>
      <c r="AP342" s="1">
        <v>1237.79</v>
      </c>
      <c r="AQ342" s="1">
        <v>0</v>
      </c>
      <c r="AR342" s="1">
        <v>1662.54</v>
      </c>
      <c r="AS342" s="1">
        <v>0</v>
      </c>
      <c r="AT342" s="1">
        <v>2367.72</v>
      </c>
      <c r="AU342" s="1">
        <v>0</v>
      </c>
      <c r="AV342" s="1">
        <v>1737.79</v>
      </c>
      <c r="AW342" s="7">
        <f t="shared" si="109"/>
        <v>0</v>
      </c>
      <c r="AX342" s="7">
        <f t="shared" si="110"/>
        <v>25563.340000000004</v>
      </c>
      <c r="AY342" s="7">
        <f t="shared" si="111"/>
        <v>25563.340000000004</v>
      </c>
      <c r="AZ342" s="7"/>
      <c r="BA342" s="7"/>
      <c r="BB342" s="7"/>
      <c r="BC342" s="102">
        <f t="shared" si="112"/>
        <v>18271.646</v>
      </c>
      <c r="BD342" s="3"/>
      <c r="BE342" s="3"/>
      <c r="BF342" s="3">
        <v>10569.89</v>
      </c>
      <c r="BG342" s="128">
        <f t="shared" si="106"/>
        <v>7701.756000000001</v>
      </c>
      <c r="BH342" s="128">
        <v>0</v>
      </c>
      <c r="BI342" s="3">
        <v>556.19</v>
      </c>
      <c r="BJ342" s="3">
        <v>173927.45</v>
      </c>
      <c r="BK342" s="179">
        <v>0</v>
      </c>
      <c r="BL342" s="3"/>
      <c r="BM342" s="3"/>
      <c r="BN342" s="3"/>
      <c r="BO342" s="3">
        <v>19.37</v>
      </c>
      <c r="BP342" s="3">
        <v>180476</v>
      </c>
    </row>
    <row r="343" spans="1:68" ht="15.75">
      <c r="A343" s="3">
        <v>332</v>
      </c>
      <c r="B343" s="32" t="s">
        <v>281</v>
      </c>
      <c r="C343" s="46">
        <v>478.9</v>
      </c>
      <c r="D343" s="46">
        <v>0</v>
      </c>
      <c r="E343" s="3">
        <f t="shared" si="101"/>
        <v>478.9</v>
      </c>
      <c r="F343" s="52">
        <v>3.32</v>
      </c>
      <c r="G343" s="52">
        <v>3.86</v>
      </c>
      <c r="H343" s="41">
        <f t="shared" si="94"/>
        <v>7.18</v>
      </c>
      <c r="I343" s="7">
        <f t="shared" si="102"/>
        <v>3438.5019999999995</v>
      </c>
      <c r="J343" s="6">
        <f t="shared" si="103"/>
        <v>20631.011999999995</v>
      </c>
      <c r="K343" s="41">
        <v>8.05</v>
      </c>
      <c r="L343" s="7">
        <f t="shared" si="99"/>
        <v>3855.145</v>
      </c>
      <c r="M343" s="6">
        <f t="shared" si="104"/>
        <v>23130.87</v>
      </c>
      <c r="N343" s="40">
        <f t="shared" si="100"/>
        <v>43761.882</v>
      </c>
      <c r="O343" s="33">
        <v>-54222.94</v>
      </c>
      <c r="P343" s="6">
        <f t="shared" si="108"/>
        <v>-10461.058000000005</v>
      </c>
      <c r="Q343" s="43">
        <f t="shared" si="105"/>
        <v>-1.2390449752595194</v>
      </c>
      <c r="R343" s="55" t="s">
        <v>378</v>
      </c>
      <c r="S343" s="127">
        <v>14544.89</v>
      </c>
      <c r="T343" s="6">
        <f t="shared" si="92"/>
        <v>25005.948000000004</v>
      </c>
      <c r="U343" s="1">
        <v>0</v>
      </c>
      <c r="V343" s="1">
        <v>1212.07</v>
      </c>
      <c r="W343" s="62">
        <v>0</v>
      </c>
      <c r="X343" s="2">
        <v>14544.89</v>
      </c>
      <c r="Y343" s="1">
        <v>0</v>
      </c>
      <c r="Z343" s="1">
        <v>1188.13</v>
      </c>
      <c r="AA343" s="1">
        <v>0</v>
      </c>
      <c r="AB343" s="1">
        <v>2063.13</v>
      </c>
      <c r="AC343" s="1">
        <v>0</v>
      </c>
      <c r="AD343" s="1">
        <v>1188.13</v>
      </c>
      <c r="AE343" s="1">
        <v>0</v>
      </c>
      <c r="AF343" s="1">
        <v>1188.13</v>
      </c>
      <c r="AG343" s="1">
        <v>0</v>
      </c>
      <c r="AH343" s="1">
        <v>3628.31</v>
      </c>
      <c r="AI343" s="1">
        <v>0</v>
      </c>
      <c r="AJ343" s="1">
        <v>1188.13</v>
      </c>
      <c r="AK343" s="1">
        <v>0</v>
      </c>
      <c r="AL343" s="1">
        <v>1236.02</v>
      </c>
      <c r="AM343" s="3">
        <v>0</v>
      </c>
      <c r="AN343" s="3">
        <v>1236.02</v>
      </c>
      <c r="AO343" s="1">
        <v>0</v>
      </c>
      <c r="AP343" s="1">
        <v>11554.42</v>
      </c>
      <c r="AQ343" s="1">
        <v>0</v>
      </c>
      <c r="AR343" s="1">
        <v>1660.77</v>
      </c>
      <c r="AS343" s="1">
        <v>0</v>
      </c>
      <c r="AT343" s="1">
        <v>2365.95</v>
      </c>
      <c r="AU343" s="1">
        <v>0</v>
      </c>
      <c r="AV343" s="1">
        <v>1736.02</v>
      </c>
      <c r="AW343" s="7">
        <f t="shared" si="109"/>
        <v>0</v>
      </c>
      <c r="AX343" s="7">
        <f t="shared" si="110"/>
        <v>30233.16</v>
      </c>
      <c r="AY343" s="7">
        <f t="shared" si="111"/>
        <v>30233.16</v>
      </c>
      <c r="AZ343" s="7"/>
      <c r="BA343" s="7"/>
      <c r="BB343" s="7"/>
      <c r="BC343" s="102">
        <f t="shared" si="112"/>
        <v>-15688.27</v>
      </c>
      <c r="BD343" s="3"/>
      <c r="BE343" s="3"/>
      <c r="BF343" s="3">
        <v>78.15</v>
      </c>
      <c r="BG343" s="128">
        <f t="shared" si="106"/>
        <v>-15766.42</v>
      </c>
      <c r="BH343" s="128">
        <v>25005.95</v>
      </c>
      <c r="BI343" s="3">
        <v>-54222.94</v>
      </c>
      <c r="BJ343" s="3">
        <v>198498.99</v>
      </c>
      <c r="BK343" s="179">
        <v>0</v>
      </c>
      <c r="BL343" s="3"/>
      <c r="BM343" s="3"/>
      <c r="BN343" s="3"/>
      <c r="BO343" s="3">
        <v>0</v>
      </c>
      <c r="BP343" s="3">
        <v>219155.88</v>
      </c>
    </row>
    <row r="344" spans="1:68" ht="15.75">
      <c r="A344" s="3">
        <v>333</v>
      </c>
      <c r="B344" s="25" t="s">
        <v>282</v>
      </c>
      <c r="C344" s="46">
        <v>3375.8</v>
      </c>
      <c r="D344" s="46">
        <v>124.1</v>
      </c>
      <c r="E344" s="3">
        <f t="shared" si="101"/>
        <v>3499.9</v>
      </c>
      <c r="F344" s="52">
        <v>3.32</v>
      </c>
      <c r="G344" s="52">
        <v>8.97</v>
      </c>
      <c r="H344" s="52">
        <f t="shared" si="94"/>
        <v>12.290000000000001</v>
      </c>
      <c r="I344" s="7">
        <f t="shared" si="102"/>
        <v>43013.77100000001</v>
      </c>
      <c r="J344" s="6">
        <f t="shared" si="103"/>
        <v>258082.62600000005</v>
      </c>
      <c r="K344" s="52">
        <v>13.03</v>
      </c>
      <c r="L344" s="7">
        <f t="shared" si="99"/>
        <v>45603.697</v>
      </c>
      <c r="M344" s="6">
        <f t="shared" si="104"/>
        <v>273622.18200000003</v>
      </c>
      <c r="N344" s="40">
        <f t="shared" si="100"/>
        <v>531704.8080000001</v>
      </c>
      <c r="O344" s="26"/>
      <c r="P344" s="5">
        <f t="shared" si="108"/>
        <v>531704.8080000001</v>
      </c>
      <c r="Q344" s="43">
        <f t="shared" si="105"/>
        <v>0</v>
      </c>
      <c r="R344" s="55"/>
      <c r="S344" s="95">
        <f t="shared" si="107"/>
        <v>531704.8080000001</v>
      </c>
      <c r="T344" s="7">
        <f t="shared" si="92"/>
        <v>0</v>
      </c>
      <c r="U344" s="1">
        <v>25939.24</v>
      </c>
      <c r="V344" s="1">
        <v>18106.86</v>
      </c>
      <c r="W344" s="61">
        <v>311270.93</v>
      </c>
      <c r="X344" s="2">
        <v>217282.29</v>
      </c>
      <c r="Y344" s="1">
        <v>10985.69</v>
      </c>
      <c r="Z344" s="119">
        <v>9156.86</v>
      </c>
      <c r="AA344" s="1">
        <v>74932.36</v>
      </c>
      <c r="AB344" s="1">
        <v>11088.43</v>
      </c>
      <c r="AC344" s="1">
        <v>14363.54</v>
      </c>
      <c r="AD344" s="1">
        <v>12580.39</v>
      </c>
      <c r="AE344" s="119">
        <v>9274.74</v>
      </c>
      <c r="AF344" s="1">
        <v>10764.29</v>
      </c>
      <c r="AG344" s="1">
        <v>126663.07</v>
      </c>
      <c r="AH344" s="1">
        <v>12496.84</v>
      </c>
      <c r="AI344" s="1">
        <v>16726.98</v>
      </c>
      <c r="AJ344" s="1">
        <v>21699.71</v>
      </c>
      <c r="AK344" s="1">
        <v>56064.68</v>
      </c>
      <c r="AL344" s="1">
        <v>12299.22</v>
      </c>
      <c r="AM344" s="3">
        <v>12680.53</v>
      </c>
      <c r="AN344" s="3">
        <v>27694.84</v>
      </c>
      <c r="AO344" s="1">
        <v>48914.05</v>
      </c>
      <c r="AP344" s="1">
        <v>19412.23</v>
      </c>
      <c r="AQ344" s="1">
        <v>12184.41</v>
      </c>
      <c r="AR344" s="1">
        <v>12924.03</v>
      </c>
      <c r="AS344" s="1">
        <v>14684.19</v>
      </c>
      <c r="AT344" s="1">
        <v>9245.62</v>
      </c>
      <c r="AU344" s="1">
        <v>15371.54</v>
      </c>
      <c r="AV344" s="1">
        <v>9436.43</v>
      </c>
      <c r="AW344" s="7">
        <f t="shared" si="109"/>
        <v>412845.78</v>
      </c>
      <c r="AX344" s="7">
        <f t="shared" si="110"/>
        <v>168798.88999999998</v>
      </c>
      <c r="AY344" s="7">
        <f t="shared" si="111"/>
        <v>581644.67</v>
      </c>
      <c r="AZ344" s="7"/>
      <c r="BA344" s="7"/>
      <c r="BB344" s="7"/>
      <c r="BC344" s="102">
        <f t="shared" si="112"/>
        <v>-49939.861999999965</v>
      </c>
      <c r="BD344" s="3"/>
      <c r="BE344" s="3">
        <v>11715</v>
      </c>
      <c r="BF344" s="3">
        <v>-5613.98</v>
      </c>
      <c r="BG344" s="128">
        <f t="shared" si="106"/>
        <v>-32610.881999999965</v>
      </c>
      <c r="BH344" s="128">
        <v>0</v>
      </c>
      <c r="BI344" s="3">
        <v>82338.52</v>
      </c>
      <c r="BJ344" s="3">
        <v>427388.41</v>
      </c>
      <c r="BK344" s="179">
        <v>0</v>
      </c>
      <c r="BL344" s="3">
        <v>3642</v>
      </c>
      <c r="BM344" s="3"/>
      <c r="BN344" s="3"/>
      <c r="BO344" s="180">
        <v>2867.48</v>
      </c>
      <c r="BP344" s="3">
        <v>477646.03</v>
      </c>
    </row>
    <row r="345" spans="1:68" ht="15.75">
      <c r="A345" s="3">
        <v>334</v>
      </c>
      <c r="B345" s="32" t="s">
        <v>283</v>
      </c>
      <c r="C345" s="46">
        <v>643.2</v>
      </c>
      <c r="D345" s="46">
        <v>0</v>
      </c>
      <c r="E345" s="3">
        <f t="shared" si="101"/>
        <v>643.2</v>
      </c>
      <c r="F345" s="52">
        <v>3.32</v>
      </c>
      <c r="G345" s="52">
        <v>3.76</v>
      </c>
      <c r="H345" s="41">
        <f t="shared" si="94"/>
        <v>7.08</v>
      </c>
      <c r="I345" s="7">
        <f t="shared" si="102"/>
        <v>4553.856000000001</v>
      </c>
      <c r="J345" s="6">
        <f t="shared" si="103"/>
        <v>27323.136000000006</v>
      </c>
      <c r="K345" s="41">
        <v>7.87</v>
      </c>
      <c r="L345" s="7">
        <f t="shared" si="99"/>
        <v>5061.984</v>
      </c>
      <c r="M345" s="6">
        <f t="shared" si="104"/>
        <v>30371.904000000002</v>
      </c>
      <c r="N345" s="40">
        <f t="shared" si="100"/>
        <v>57695.04000000001</v>
      </c>
      <c r="O345" s="33"/>
      <c r="P345" s="5">
        <f t="shared" si="108"/>
        <v>57695.04000000001</v>
      </c>
      <c r="Q345" s="43">
        <f t="shared" si="105"/>
        <v>0</v>
      </c>
      <c r="R345" s="55" t="s">
        <v>378</v>
      </c>
      <c r="S345" s="95">
        <f t="shared" si="107"/>
        <v>57695.04000000001</v>
      </c>
      <c r="T345" s="7">
        <f t="shared" si="92"/>
        <v>0</v>
      </c>
      <c r="U345" s="1">
        <v>0</v>
      </c>
      <c r="V345" s="1">
        <v>4663.15</v>
      </c>
      <c r="W345" s="61">
        <v>0</v>
      </c>
      <c r="X345" s="2">
        <v>55957.78</v>
      </c>
      <c r="Y345" s="1">
        <v>0</v>
      </c>
      <c r="Z345" s="119">
        <v>-18229.93</v>
      </c>
      <c r="AA345" s="1">
        <v>0</v>
      </c>
      <c r="AB345" s="1">
        <v>1534.8</v>
      </c>
      <c r="AC345" s="1">
        <v>0</v>
      </c>
      <c r="AD345" s="1">
        <v>1534.8</v>
      </c>
      <c r="AE345" s="119">
        <v>0</v>
      </c>
      <c r="AF345" s="1">
        <v>9307.94</v>
      </c>
      <c r="AG345" s="1">
        <v>0</v>
      </c>
      <c r="AH345" s="1">
        <v>15081.33</v>
      </c>
      <c r="AI345" s="1">
        <v>0</v>
      </c>
      <c r="AJ345" s="1">
        <v>3603.61</v>
      </c>
      <c r="AK345" s="1">
        <v>0</v>
      </c>
      <c r="AL345" s="1">
        <v>4271.41</v>
      </c>
      <c r="AM345" s="3">
        <v>0</v>
      </c>
      <c r="AN345" s="3">
        <v>24838.55</v>
      </c>
      <c r="AO345" s="1">
        <v>0</v>
      </c>
      <c r="AP345" s="1">
        <v>1599.12</v>
      </c>
      <c r="AQ345" s="1">
        <v>0</v>
      </c>
      <c r="AR345" s="1">
        <v>2559.53</v>
      </c>
      <c r="AS345" s="1">
        <v>0</v>
      </c>
      <c r="AT345" s="1">
        <v>1599.12</v>
      </c>
      <c r="AU345" s="1">
        <v>0</v>
      </c>
      <c r="AV345" s="1">
        <v>11603.62</v>
      </c>
      <c r="AW345" s="7">
        <f t="shared" si="109"/>
        <v>0</v>
      </c>
      <c r="AX345" s="7">
        <f t="shared" si="110"/>
        <v>59303.9</v>
      </c>
      <c r="AY345" s="7">
        <f t="shared" si="111"/>
        <v>59303.9</v>
      </c>
      <c r="AZ345" s="7"/>
      <c r="BA345" s="7"/>
      <c r="BB345" s="7"/>
      <c r="BC345" s="102">
        <f t="shared" si="112"/>
        <v>-1608.8599999999933</v>
      </c>
      <c r="BD345" s="3"/>
      <c r="BE345" s="3">
        <v>2408</v>
      </c>
      <c r="BF345" s="3">
        <v>138.58</v>
      </c>
      <c r="BG345" s="128">
        <f t="shared" si="106"/>
        <v>660.5600000000067</v>
      </c>
      <c r="BH345" s="128">
        <v>0</v>
      </c>
      <c r="BI345" s="3">
        <v>60162.25</v>
      </c>
      <c r="BJ345" s="3">
        <v>46071.65</v>
      </c>
      <c r="BK345" s="179">
        <v>0</v>
      </c>
      <c r="BL345" s="3"/>
      <c r="BM345" s="3"/>
      <c r="BN345" s="3"/>
      <c r="BO345" s="180">
        <v>2095.18</v>
      </c>
      <c r="BP345" s="3">
        <v>59612.03</v>
      </c>
    </row>
    <row r="346" spans="1:68" ht="15.75">
      <c r="A346" s="3">
        <v>335</v>
      </c>
      <c r="B346" s="32" t="s">
        <v>284</v>
      </c>
      <c r="C346" s="46">
        <v>402.7</v>
      </c>
      <c r="D346" s="46">
        <v>0</v>
      </c>
      <c r="E346" s="3">
        <f t="shared" si="101"/>
        <v>402.7</v>
      </c>
      <c r="F346" s="52">
        <v>3.32</v>
      </c>
      <c r="G346" s="52">
        <v>3.76</v>
      </c>
      <c r="H346" s="41">
        <f t="shared" si="94"/>
        <v>7.08</v>
      </c>
      <c r="I346" s="7">
        <f t="shared" si="102"/>
        <v>2851.116</v>
      </c>
      <c r="J346" s="6">
        <f t="shared" si="103"/>
        <v>17106.696</v>
      </c>
      <c r="K346" s="41">
        <v>7.96</v>
      </c>
      <c r="L346" s="7">
        <f t="shared" si="99"/>
        <v>3205.4919999999997</v>
      </c>
      <c r="M346" s="6">
        <f t="shared" si="104"/>
        <v>19232.951999999997</v>
      </c>
      <c r="N346" s="40">
        <f t="shared" si="100"/>
        <v>36339.648</v>
      </c>
      <c r="O346" s="33">
        <v>-14820.55</v>
      </c>
      <c r="P346" s="5">
        <f t="shared" si="108"/>
        <v>21519.098</v>
      </c>
      <c r="Q346" s="43">
        <f t="shared" si="105"/>
        <v>-0.4078341650419949</v>
      </c>
      <c r="R346" s="55" t="s">
        <v>378</v>
      </c>
      <c r="S346" s="95">
        <f t="shared" si="107"/>
        <v>21519.098</v>
      </c>
      <c r="T346" s="7">
        <f t="shared" si="92"/>
        <v>0</v>
      </c>
      <c r="U346" s="1">
        <v>0</v>
      </c>
      <c r="V346" s="1">
        <v>1684.5</v>
      </c>
      <c r="W346" s="61">
        <v>0</v>
      </c>
      <c r="X346" s="2">
        <v>20213.96</v>
      </c>
      <c r="Y346" s="1">
        <v>0</v>
      </c>
      <c r="Z346" s="1">
        <v>1477.16</v>
      </c>
      <c r="AA346" s="1">
        <v>0</v>
      </c>
      <c r="AB346" s="1">
        <v>849.7</v>
      </c>
      <c r="AC346" s="1">
        <v>0</v>
      </c>
      <c r="AD346" s="1">
        <v>17180.49</v>
      </c>
      <c r="AE346" s="1">
        <v>0</v>
      </c>
      <c r="AF346" s="1">
        <v>849.7</v>
      </c>
      <c r="AG346" s="1">
        <v>0</v>
      </c>
      <c r="AH346" s="1">
        <v>1960.64</v>
      </c>
      <c r="AI346" s="1">
        <v>0</v>
      </c>
      <c r="AJ346" s="1">
        <v>849.7</v>
      </c>
      <c r="AK346" s="1">
        <v>0</v>
      </c>
      <c r="AL346" s="1">
        <v>889.97</v>
      </c>
      <c r="AM346" s="3">
        <v>0</v>
      </c>
      <c r="AN346" s="3">
        <v>889.97</v>
      </c>
      <c r="AO346" s="1">
        <v>0</v>
      </c>
      <c r="AP346" s="1">
        <v>889.97</v>
      </c>
      <c r="AQ346" s="1">
        <v>0</v>
      </c>
      <c r="AR346" s="1">
        <v>1850.38</v>
      </c>
      <c r="AS346" s="1">
        <v>0</v>
      </c>
      <c r="AT346" s="1">
        <v>889.97</v>
      </c>
      <c r="AU346" s="1">
        <v>0</v>
      </c>
      <c r="AV346" s="1">
        <v>889.97</v>
      </c>
      <c r="AW346" s="7">
        <f t="shared" si="109"/>
        <v>0</v>
      </c>
      <c r="AX346" s="7">
        <f t="shared" si="110"/>
        <v>29467.62000000001</v>
      </c>
      <c r="AY346" s="7">
        <f t="shared" si="111"/>
        <v>29467.62000000001</v>
      </c>
      <c r="AZ346" s="7"/>
      <c r="BA346" s="7"/>
      <c r="BB346" s="7"/>
      <c r="BC346" s="102">
        <f t="shared" si="112"/>
        <v>-7948.522000000008</v>
      </c>
      <c r="BD346" s="3"/>
      <c r="BE346" s="3"/>
      <c r="BF346" s="3">
        <v>5911.6</v>
      </c>
      <c r="BG346" s="128">
        <f t="shared" si="106"/>
        <v>-13860.122000000008</v>
      </c>
      <c r="BH346" s="128">
        <v>0</v>
      </c>
      <c r="BI346" s="3">
        <v>-14820.55</v>
      </c>
      <c r="BJ346" s="3">
        <v>82939.5</v>
      </c>
      <c r="BK346" s="179">
        <v>0</v>
      </c>
      <c r="BL346" s="3"/>
      <c r="BM346" s="3"/>
      <c r="BN346" s="3"/>
      <c r="BO346" s="3">
        <v>0</v>
      </c>
      <c r="BP346" s="3">
        <v>81551.06</v>
      </c>
    </row>
    <row r="347" spans="1:68" ht="15.75">
      <c r="A347" s="3">
        <v>336</v>
      </c>
      <c r="B347" s="32" t="s">
        <v>285</v>
      </c>
      <c r="C347" s="46">
        <v>479.6</v>
      </c>
      <c r="D347" s="46">
        <v>0</v>
      </c>
      <c r="E347" s="3">
        <f t="shared" si="101"/>
        <v>479.6</v>
      </c>
      <c r="F347" s="52">
        <v>3.32</v>
      </c>
      <c r="G347" s="52">
        <v>3.86</v>
      </c>
      <c r="H347" s="41">
        <f t="shared" si="94"/>
        <v>7.18</v>
      </c>
      <c r="I347" s="7">
        <f t="shared" si="102"/>
        <v>3443.5280000000002</v>
      </c>
      <c r="J347" s="6">
        <f t="shared" si="103"/>
        <v>20661.168</v>
      </c>
      <c r="K347" s="41">
        <v>8.05</v>
      </c>
      <c r="L347" s="7">
        <f t="shared" si="99"/>
        <v>3860.7800000000007</v>
      </c>
      <c r="M347" s="6">
        <f t="shared" si="104"/>
        <v>23164.680000000004</v>
      </c>
      <c r="N347" s="40">
        <f t="shared" si="100"/>
        <v>43825.848000000005</v>
      </c>
      <c r="O347" s="33">
        <v>-6842.75</v>
      </c>
      <c r="P347" s="5">
        <f t="shared" si="108"/>
        <v>36983.098000000005</v>
      </c>
      <c r="Q347" s="43">
        <f t="shared" si="105"/>
        <v>-0.15613502789495365</v>
      </c>
      <c r="R347" s="55" t="s">
        <v>378</v>
      </c>
      <c r="S347" s="95">
        <f t="shared" si="107"/>
        <v>36983.098000000005</v>
      </c>
      <c r="T347" s="7">
        <f t="shared" si="92"/>
        <v>0</v>
      </c>
      <c r="U347" s="1">
        <v>0</v>
      </c>
      <c r="V347" s="1">
        <v>2955.94</v>
      </c>
      <c r="W347" s="61">
        <v>0</v>
      </c>
      <c r="X347" s="2">
        <v>35471.32</v>
      </c>
      <c r="Y347" s="1">
        <v>0</v>
      </c>
      <c r="Z347" s="1">
        <v>2439.61</v>
      </c>
      <c r="AA347" s="1">
        <v>0</v>
      </c>
      <c r="AB347" s="1">
        <v>4277.61</v>
      </c>
      <c r="AC347" s="1">
        <v>0</v>
      </c>
      <c r="AD347" s="1">
        <v>6814.32</v>
      </c>
      <c r="AE347" s="1">
        <v>0</v>
      </c>
      <c r="AF347" s="1">
        <v>5800.83</v>
      </c>
      <c r="AG347" s="1">
        <v>0</v>
      </c>
      <c r="AH347" s="1">
        <v>3179.59</v>
      </c>
      <c r="AI347" s="1">
        <v>0</v>
      </c>
      <c r="AJ347" s="1">
        <v>6886.41</v>
      </c>
      <c r="AK347" s="1">
        <v>0</v>
      </c>
      <c r="AL347" s="1">
        <v>6097.65</v>
      </c>
      <c r="AM347" s="3">
        <v>0</v>
      </c>
      <c r="AN347" s="3">
        <v>1237.57</v>
      </c>
      <c r="AO347" s="1">
        <v>0</v>
      </c>
      <c r="AP347" s="1">
        <v>25733.93</v>
      </c>
      <c r="AQ347" s="1">
        <v>0</v>
      </c>
      <c r="AR347" s="1">
        <v>1662.32</v>
      </c>
      <c r="AS347" s="1">
        <v>0</v>
      </c>
      <c r="AT347" s="1">
        <v>2367.5</v>
      </c>
      <c r="AU347" s="1">
        <v>0</v>
      </c>
      <c r="AV347" s="1">
        <v>1737.57</v>
      </c>
      <c r="AW347" s="7">
        <f t="shared" si="109"/>
        <v>0</v>
      </c>
      <c r="AX347" s="7">
        <f t="shared" si="110"/>
        <v>68234.91</v>
      </c>
      <c r="AY347" s="7">
        <f t="shared" si="111"/>
        <v>68234.91</v>
      </c>
      <c r="AZ347" s="7"/>
      <c r="BA347" s="7"/>
      <c r="BB347" s="7"/>
      <c r="BC347" s="102">
        <f t="shared" si="112"/>
        <v>-31251.811999999998</v>
      </c>
      <c r="BD347" s="3"/>
      <c r="BE347" s="3"/>
      <c r="BF347" s="3">
        <v>16507.15</v>
      </c>
      <c r="BG347" s="128">
        <f t="shared" si="106"/>
        <v>-47758.962</v>
      </c>
      <c r="BH347" s="128">
        <v>0</v>
      </c>
      <c r="BI347" s="3">
        <v>-6842.75</v>
      </c>
      <c r="BJ347" s="3">
        <v>51050.64</v>
      </c>
      <c r="BK347" s="179">
        <v>0</v>
      </c>
      <c r="BL347" s="3"/>
      <c r="BM347" s="3"/>
      <c r="BN347" s="3"/>
      <c r="BO347" s="3">
        <v>0</v>
      </c>
      <c r="BP347" s="3">
        <v>49594.86</v>
      </c>
    </row>
    <row r="348" spans="1:68" ht="15.75">
      <c r="A348" s="3">
        <v>337</v>
      </c>
      <c r="B348" s="25" t="s">
        <v>286</v>
      </c>
      <c r="C348" s="46">
        <v>368.3</v>
      </c>
      <c r="D348" s="46">
        <v>0</v>
      </c>
      <c r="E348" s="3">
        <f t="shared" si="101"/>
        <v>368.3</v>
      </c>
      <c r="F348" s="52">
        <v>3.32</v>
      </c>
      <c r="G348" s="52">
        <v>4.21</v>
      </c>
      <c r="H348" s="52">
        <f t="shared" si="94"/>
        <v>7.529999999999999</v>
      </c>
      <c r="I348" s="7">
        <f t="shared" si="102"/>
        <v>2773.299</v>
      </c>
      <c r="J348" s="6">
        <f t="shared" si="103"/>
        <v>16639.794</v>
      </c>
      <c r="K348" s="52">
        <v>8.48</v>
      </c>
      <c r="L348" s="7">
        <f aca="true" t="shared" si="113" ref="L348:L353">E348*K348</f>
        <v>3123.184</v>
      </c>
      <c r="M348" s="6">
        <f t="shared" si="104"/>
        <v>18739.104</v>
      </c>
      <c r="N348" s="40">
        <f aca="true" t="shared" si="114" ref="N348:N353">J348+M348</f>
        <v>35378.898</v>
      </c>
      <c r="O348" s="26">
        <v>0</v>
      </c>
      <c r="P348" s="5">
        <f t="shared" si="108"/>
        <v>35378.898</v>
      </c>
      <c r="Q348" s="43">
        <f t="shared" si="105"/>
        <v>0</v>
      </c>
      <c r="R348" s="55" t="s">
        <v>378</v>
      </c>
      <c r="S348" s="95">
        <f t="shared" si="107"/>
        <v>35378.898</v>
      </c>
      <c r="T348" s="7">
        <f t="shared" si="92"/>
        <v>0</v>
      </c>
      <c r="U348" s="1">
        <v>928.58</v>
      </c>
      <c r="V348" s="1">
        <v>1911.28</v>
      </c>
      <c r="W348" s="61">
        <v>11142.98</v>
      </c>
      <c r="X348" s="2">
        <v>22935.31</v>
      </c>
      <c r="Y348" s="1">
        <v>0</v>
      </c>
      <c r="Z348" s="1">
        <v>777.11</v>
      </c>
      <c r="AA348" s="1">
        <v>0</v>
      </c>
      <c r="AB348" s="1">
        <v>777.11</v>
      </c>
      <c r="AC348" s="1">
        <v>0</v>
      </c>
      <c r="AD348" s="1">
        <v>777.11</v>
      </c>
      <c r="AE348" s="1">
        <v>0</v>
      </c>
      <c r="AF348" s="1">
        <v>777.11</v>
      </c>
      <c r="AG348" s="1">
        <v>0</v>
      </c>
      <c r="AH348" s="1">
        <v>777.11</v>
      </c>
      <c r="AI348" s="1">
        <v>0</v>
      </c>
      <c r="AJ348" s="1">
        <v>777.11</v>
      </c>
      <c r="AK348" s="1">
        <v>0</v>
      </c>
      <c r="AL348" s="1">
        <v>843.41</v>
      </c>
      <c r="AM348" s="3">
        <v>0</v>
      </c>
      <c r="AN348" s="3">
        <v>813.94</v>
      </c>
      <c r="AO348" s="1">
        <v>0</v>
      </c>
      <c r="AP348" s="1">
        <v>813.94</v>
      </c>
      <c r="AQ348" s="1">
        <v>424.75</v>
      </c>
      <c r="AR348" s="1">
        <v>813.94</v>
      </c>
      <c r="AS348" s="1">
        <v>0</v>
      </c>
      <c r="AT348" s="1">
        <v>813.94</v>
      </c>
      <c r="AU348" s="1">
        <v>0</v>
      </c>
      <c r="AV348" s="1">
        <v>813.94</v>
      </c>
      <c r="AW348" s="7">
        <f t="shared" si="109"/>
        <v>424.75</v>
      </c>
      <c r="AX348" s="7">
        <f t="shared" si="110"/>
        <v>9575.770000000002</v>
      </c>
      <c r="AY348" s="7">
        <f t="shared" si="111"/>
        <v>10000.520000000002</v>
      </c>
      <c r="AZ348" s="7"/>
      <c r="BA348" s="7"/>
      <c r="BB348" s="7"/>
      <c r="BC348" s="102">
        <f t="shared" si="112"/>
        <v>25378.377999999997</v>
      </c>
      <c r="BD348" s="3"/>
      <c r="BE348" s="3"/>
      <c r="BF348" s="3">
        <v>-4727.29</v>
      </c>
      <c r="BG348" s="128">
        <f t="shared" si="106"/>
        <v>30105.667999999998</v>
      </c>
      <c r="BH348" s="128">
        <v>0</v>
      </c>
      <c r="BI348" s="3">
        <v>20016.07</v>
      </c>
      <c r="BJ348" s="3">
        <v>49877.11</v>
      </c>
      <c r="BK348" s="179">
        <v>0</v>
      </c>
      <c r="BL348" s="3"/>
      <c r="BM348" s="3"/>
      <c r="BN348" s="3"/>
      <c r="BO348" s="3">
        <v>697.07</v>
      </c>
      <c r="BP348" s="3">
        <v>55889.75</v>
      </c>
    </row>
    <row r="349" spans="1:68" ht="15.75">
      <c r="A349" s="3">
        <v>338</v>
      </c>
      <c r="B349" s="12" t="s">
        <v>287</v>
      </c>
      <c r="C349" s="46">
        <v>353.7</v>
      </c>
      <c r="D349" s="46">
        <v>0</v>
      </c>
      <c r="E349" s="3">
        <f t="shared" si="101"/>
        <v>353.7</v>
      </c>
      <c r="F349" s="52">
        <v>3.32</v>
      </c>
      <c r="G349" s="52">
        <v>3.79</v>
      </c>
      <c r="H349" s="147">
        <f t="shared" si="94"/>
        <v>7.109999999999999</v>
      </c>
      <c r="I349" s="7">
        <f t="shared" si="102"/>
        <v>2514.807</v>
      </c>
      <c r="J349" s="6">
        <f t="shared" si="103"/>
        <v>15088.841999999999</v>
      </c>
      <c r="K349" s="147">
        <v>6.6</v>
      </c>
      <c r="L349" s="7">
        <f t="shared" si="113"/>
        <v>2334.4199999999996</v>
      </c>
      <c r="M349" s="6">
        <f t="shared" si="104"/>
        <v>14006.519999999997</v>
      </c>
      <c r="N349" s="40">
        <f t="shared" si="114"/>
        <v>29095.361999999994</v>
      </c>
      <c r="O349" s="35"/>
      <c r="P349" s="5">
        <f t="shared" si="108"/>
        <v>29095.361999999994</v>
      </c>
      <c r="Q349" s="43">
        <f t="shared" si="105"/>
        <v>0</v>
      </c>
      <c r="R349" s="55"/>
      <c r="S349" s="95">
        <f t="shared" si="107"/>
        <v>29095.361999999994</v>
      </c>
      <c r="T349" s="7">
        <f t="shared" si="92"/>
        <v>0</v>
      </c>
      <c r="U349" s="1">
        <v>0</v>
      </c>
      <c r="V349" s="1">
        <v>2575.16</v>
      </c>
      <c r="W349" s="61">
        <v>0</v>
      </c>
      <c r="X349" s="2">
        <v>30901.95</v>
      </c>
      <c r="Y349" s="1">
        <v>0</v>
      </c>
      <c r="Z349" s="1">
        <v>746.31</v>
      </c>
      <c r="AA349" s="1">
        <v>0</v>
      </c>
      <c r="AB349" s="1">
        <v>746.31</v>
      </c>
      <c r="AC349" s="1">
        <v>0</v>
      </c>
      <c r="AD349" s="1">
        <v>746.31</v>
      </c>
      <c r="AE349" s="1">
        <v>0</v>
      </c>
      <c r="AF349" s="1">
        <v>746.31</v>
      </c>
      <c r="AG349" s="1">
        <v>0</v>
      </c>
      <c r="AH349" s="1">
        <v>1189.46</v>
      </c>
      <c r="AI349" s="1">
        <v>0</v>
      </c>
      <c r="AJ349" s="1">
        <v>746.31</v>
      </c>
      <c r="AK349" s="1">
        <v>0</v>
      </c>
      <c r="AL349" s="1">
        <v>781.68</v>
      </c>
      <c r="AM349" s="3">
        <v>0</v>
      </c>
      <c r="AN349" s="3">
        <v>781.68</v>
      </c>
      <c r="AO349" s="1">
        <v>0</v>
      </c>
      <c r="AP349" s="1">
        <v>781.68</v>
      </c>
      <c r="AQ349" s="1">
        <v>0</v>
      </c>
      <c r="AR349" s="1">
        <v>4086.03</v>
      </c>
      <c r="AS349" s="1">
        <v>0</v>
      </c>
      <c r="AT349" s="1">
        <v>781.68</v>
      </c>
      <c r="AU349" s="1">
        <v>0</v>
      </c>
      <c r="AV349" s="1">
        <v>781.68</v>
      </c>
      <c r="AW349" s="7">
        <f t="shared" si="109"/>
        <v>0</v>
      </c>
      <c r="AX349" s="7">
        <f t="shared" si="110"/>
        <v>12915.440000000002</v>
      </c>
      <c r="AY349" s="7">
        <f t="shared" si="111"/>
        <v>12915.440000000002</v>
      </c>
      <c r="AZ349" s="7"/>
      <c r="BA349" s="7"/>
      <c r="BB349" s="7"/>
      <c r="BC349" s="102">
        <f t="shared" si="112"/>
        <v>16179.921999999991</v>
      </c>
      <c r="BD349" s="3"/>
      <c r="BE349" s="3"/>
      <c r="BF349" s="3">
        <v>0</v>
      </c>
      <c r="BG349" s="128">
        <f t="shared" si="106"/>
        <v>16179.921999999991</v>
      </c>
      <c r="BH349" s="128">
        <v>0</v>
      </c>
      <c r="BI349" s="3">
        <v>19889.22</v>
      </c>
      <c r="BJ349" s="3">
        <v>140701.31</v>
      </c>
      <c r="BK349" s="179">
        <v>0</v>
      </c>
      <c r="BL349" s="3"/>
      <c r="BM349" s="3"/>
      <c r="BN349" s="3"/>
      <c r="BO349" s="3">
        <v>692.65</v>
      </c>
      <c r="BP349" s="3">
        <v>152134.06</v>
      </c>
    </row>
    <row r="350" spans="1:68" ht="15.75">
      <c r="A350" s="3">
        <v>339</v>
      </c>
      <c r="B350" s="32" t="s">
        <v>288</v>
      </c>
      <c r="C350" s="46">
        <v>53.2</v>
      </c>
      <c r="D350" s="46">
        <v>0</v>
      </c>
      <c r="E350" s="3">
        <f t="shared" si="101"/>
        <v>53.2</v>
      </c>
      <c r="F350" s="52">
        <v>3.32</v>
      </c>
      <c r="G350" s="52">
        <v>3.79</v>
      </c>
      <c r="H350" s="41">
        <f t="shared" si="94"/>
        <v>7.109999999999999</v>
      </c>
      <c r="I350" s="7">
        <f t="shared" si="102"/>
        <v>378.252</v>
      </c>
      <c r="J350" s="6">
        <f t="shared" si="103"/>
        <v>2269.512</v>
      </c>
      <c r="K350" s="41">
        <v>5.45</v>
      </c>
      <c r="L350" s="7">
        <f t="shared" si="113"/>
        <v>289.94</v>
      </c>
      <c r="M350" s="6">
        <f t="shared" si="104"/>
        <v>1739.6399999999999</v>
      </c>
      <c r="N350" s="40">
        <f t="shared" si="114"/>
        <v>4009.152</v>
      </c>
      <c r="O350" s="33"/>
      <c r="P350" s="5">
        <f t="shared" si="108"/>
        <v>4009.152</v>
      </c>
      <c r="Q350" s="43">
        <f t="shared" si="105"/>
        <v>0</v>
      </c>
      <c r="R350" s="55" t="s">
        <v>378</v>
      </c>
      <c r="S350" s="95">
        <f t="shared" si="107"/>
        <v>4009.152</v>
      </c>
      <c r="T350" s="7">
        <f t="shared" si="92"/>
        <v>0</v>
      </c>
      <c r="U350" s="1">
        <v>0</v>
      </c>
      <c r="V350" s="1">
        <v>387.33</v>
      </c>
      <c r="W350" s="61">
        <v>0</v>
      </c>
      <c r="X350" s="2">
        <v>4647.96</v>
      </c>
      <c r="Y350" s="1">
        <v>0</v>
      </c>
      <c r="Z350" s="1">
        <v>112.25</v>
      </c>
      <c r="AA350" s="1">
        <v>0</v>
      </c>
      <c r="AB350" s="1">
        <v>112.25</v>
      </c>
      <c r="AC350" s="1">
        <v>0</v>
      </c>
      <c r="AD350" s="1">
        <v>112.25</v>
      </c>
      <c r="AE350" s="1">
        <v>0</v>
      </c>
      <c r="AF350" s="1">
        <v>112.25</v>
      </c>
      <c r="AG350" s="1">
        <v>0</v>
      </c>
      <c r="AH350" s="1">
        <v>112.25</v>
      </c>
      <c r="AI350" s="1">
        <v>0</v>
      </c>
      <c r="AJ350" s="1">
        <v>112.25</v>
      </c>
      <c r="AK350" s="1">
        <v>0</v>
      </c>
      <c r="AL350" s="1">
        <v>117.57</v>
      </c>
      <c r="AM350" s="3">
        <v>0</v>
      </c>
      <c r="AN350" s="3">
        <v>117.57</v>
      </c>
      <c r="AO350" s="1">
        <v>0</v>
      </c>
      <c r="AP350" s="1">
        <v>117.57</v>
      </c>
      <c r="AQ350" s="1">
        <v>0</v>
      </c>
      <c r="AR350" s="1">
        <v>117.57</v>
      </c>
      <c r="AS350" s="1">
        <v>0</v>
      </c>
      <c r="AT350" s="1">
        <v>117.57</v>
      </c>
      <c r="AU350" s="1">
        <v>0</v>
      </c>
      <c r="AV350" s="1">
        <v>117.57</v>
      </c>
      <c r="AW350" s="7">
        <f t="shared" si="109"/>
        <v>0</v>
      </c>
      <c r="AX350" s="7">
        <f t="shared" si="110"/>
        <v>1378.9199999999996</v>
      </c>
      <c r="AY350" s="7">
        <f t="shared" si="111"/>
        <v>1378.9199999999996</v>
      </c>
      <c r="AZ350" s="7"/>
      <c r="BA350" s="7"/>
      <c r="BB350" s="7"/>
      <c r="BC350" s="102">
        <f t="shared" si="112"/>
        <v>2630.2320000000004</v>
      </c>
      <c r="BD350" s="3"/>
      <c r="BE350" s="3"/>
      <c r="BF350" s="3">
        <v>0</v>
      </c>
      <c r="BG350" s="128">
        <f t="shared" si="106"/>
        <v>2630.2320000000004</v>
      </c>
      <c r="BH350" s="128">
        <v>0</v>
      </c>
      <c r="BI350" s="3">
        <v>7375.82</v>
      </c>
      <c r="BJ350" s="3">
        <v>33885.04</v>
      </c>
      <c r="BK350" s="179">
        <v>0</v>
      </c>
      <c r="BL350" s="3"/>
      <c r="BM350" s="3"/>
      <c r="BN350" s="3"/>
      <c r="BO350" s="3">
        <v>256.87</v>
      </c>
      <c r="BP350" s="3">
        <v>37515.44</v>
      </c>
    </row>
    <row r="351" spans="1:68" ht="15.75">
      <c r="A351" s="3">
        <v>340</v>
      </c>
      <c r="B351" s="32" t="s">
        <v>289</v>
      </c>
      <c r="C351" s="46">
        <v>903.9</v>
      </c>
      <c r="D351" s="46">
        <v>0</v>
      </c>
      <c r="E351" s="3">
        <f t="shared" si="101"/>
        <v>903.9</v>
      </c>
      <c r="F351" s="52">
        <v>3.32</v>
      </c>
      <c r="G351" s="52">
        <v>8.97</v>
      </c>
      <c r="H351" s="41">
        <f t="shared" si="94"/>
        <v>12.290000000000001</v>
      </c>
      <c r="I351" s="7">
        <f t="shared" si="102"/>
        <v>11108.931</v>
      </c>
      <c r="J351" s="6">
        <f t="shared" si="103"/>
        <v>66653.58600000001</v>
      </c>
      <c r="K351" s="41">
        <v>12.81</v>
      </c>
      <c r="L351" s="7">
        <f t="shared" si="113"/>
        <v>11578.959</v>
      </c>
      <c r="M351" s="6">
        <f t="shared" si="104"/>
        <v>69473.754</v>
      </c>
      <c r="N351" s="40">
        <f t="shared" si="114"/>
        <v>136127.34000000003</v>
      </c>
      <c r="O351" s="33">
        <v>0</v>
      </c>
      <c r="P351" s="5">
        <f t="shared" si="108"/>
        <v>136127.34000000003</v>
      </c>
      <c r="Q351" s="43">
        <f t="shared" si="105"/>
        <v>0</v>
      </c>
      <c r="R351" s="55" t="s">
        <v>374</v>
      </c>
      <c r="S351" s="95">
        <f t="shared" si="107"/>
        <v>136127.34000000003</v>
      </c>
      <c r="T351" s="7">
        <f t="shared" si="92"/>
        <v>0</v>
      </c>
      <c r="U351" s="1">
        <v>0</v>
      </c>
      <c r="V351" s="1">
        <v>11375.55</v>
      </c>
      <c r="W351" s="61">
        <v>0</v>
      </c>
      <c r="X351" s="2">
        <v>136506.54</v>
      </c>
      <c r="Y351" s="1">
        <v>0</v>
      </c>
      <c r="Z351" s="1">
        <v>4480.21</v>
      </c>
      <c r="AA351" s="1">
        <v>0</v>
      </c>
      <c r="AB351" s="1">
        <v>6385.31</v>
      </c>
      <c r="AC351" s="1">
        <v>0</v>
      </c>
      <c r="AD351" s="1">
        <v>28525.38</v>
      </c>
      <c r="AE351" s="1">
        <v>0</v>
      </c>
      <c r="AF351" s="1">
        <v>50322.39</v>
      </c>
      <c r="AG351" s="1">
        <v>0</v>
      </c>
      <c r="AH351" s="1">
        <v>4480.21</v>
      </c>
      <c r="AI351" s="1">
        <v>0</v>
      </c>
      <c r="AJ351" s="1">
        <v>54850.28</v>
      </c>
      <c r="AK351" s="1">
        <v>0</v>
      </c>
      <c r="AL351" s="1">
        <v>2175.27</v>
      </c>
      <c r="AM351" s="3">
        <v>0</v>
      </c>
      <c r="AN351" s="3">
        <v>2175.27</v>
      </c>
      <c r="AO351" s="1">
        <v>0</v>
      </c>
      <c r="AP351" s="1">
        <v>3608.14</v>
      </c>
      <c r="AQ351" s="1">
        <v>0</v>
      </c>
      <c r="AR351" s="1">
        <v>45483.58</v>
      </c>
      <c r="AS351" s="1">
        <v>0</v>
      </c>
      <c r="AT351" s="1">
        <v>27225.67</v>
      </c>
      <c r="AU351" s="1">
        <v>0</v>
      </c>
      <c r="AV351" s="1">
        <v>53620</v>
      </c>
      <c r="AW351" s="7">
        <f t="shared" si="109"/>
        <v>0</v>
      </c>
      <c r="AX351" s="7">
        <f t="shared" si="110"/>
        <v>283331.71</v>
      </c>
      <c r="AY351" s="7">
        <f t="shared" si="111"/>
        <v>283331.71</v>
      </c>
      <c r="AZ351" s="7"/>
      <c r="BA351" s="7"/>
      <c r="BB351" s="7"/>
      <c r="BC351" s="102">
        <f t="shared" si="112"/>
        <v>-147204.37</v>
      </c>
      <c r="BD351" s="3"/>
      <c r="BE351" s="3">
        <v>4816</v>
      </c>
      <c r="BF351" s="3">
        <v>-771.19</v>
      </c>
      <c r="BG351" s="128">
        <f t="shared" si="106"/>
        <v>-141617.18</v>
      </c>
      <c r="BH351" s="128">
        <v>0</v>
      </c>
      <c r="BI351" s="3">
        <v>18118.49</v>
      </c>
      <c r="BJ351" s="3">
        <v>17296.79</v>
      </c>
      <c r="BK351" s="179">
        <v>5507</v>
      </c>
      <c r="BL351" s="3"/>
      <c r="BM351" s="3"/>
      <c r="BN351" s="3"/>
      <c r="BO351" s="3">
        <v>630.98</v>
      </c>
      <c r="BP351" s="3">
        <v>18449.57</v>
      </c>
    </row>
    <row r="352" spans="1:68" ht="15.75">
      <c r="A352" s="3">
        <v>341</v>
      </c>
      <c r="B352" s="12" t="s">
        <v>290</v>
      </c>
      <c r="C352" s="46">
        <v>526.4</v>
      </c>
      <c r="D352" s="46">
        <v>0</v>
      </c>
      <c r="E352" s="3">
        <f t="shared" si="101"/>
        <v>526.4</v>
      </c>
      <c r="F352" s="52">
        <v>3.32</v>
      </c>
      <c r="G352" s="52">
        <v>3.79</v>
      </c>
      <c r="H352" s="147">
        <f t="shared" si="94"/>
        <v>7.109999999999999</v>
      </c>
      <c r="I352" s="7">
        <f t="shared" si="102"/>
        <v>3742.7039999999997</v>
      </c>
      <c r="J352" s="6">
        <f t="shared" si="103"/>
        <v>22456.224</v>
      </c>
      <c r="K352" s="147">
        <v>6.6</v>
      </c>
      <c r="L352" s="7">
        <f t="shared" si="113"/>
        <v>3474.24</v>
      </c>
      <c r="M352" s="6">
        <f t="shared" si="104"/>
        <v>20845.44</v>
      </c>
      <c r="N352" s="40">
        <f t="shared" si="114"/>
        <v>43301.664</v>
      </c>
      <c r="O352" s="35"/>
      <c r="P352" s="5">
        <f t="shared" si="108"/>
        <v>43301.664</v>
      </c>
      <c r="Q352" s="43">
        <f t="shared" si="105"/>
        <v>0</v>
      </c>
      <c r="R352" s="55"/>
      <c r="S352" s="95">
        <f t="shared" si="107"/>
        <v>43301.664</v>
      </c>
      <c r="T352" s="7">
        <f t="shared" si="92"/>
        <v>0</v>
      </c>
      <c r="U352" s="1">
        <v>0</v>
      </c>
      <c r="V352" s="1">
        <v>3832.53</v>
      </c>
      <c r="W352" s="61">
        <v>0</v>
      </c>
      <c r="X352" s="2">
        <v>45990.35</v>
      </c>
      <c r="Y352" s="1">
        <v>0</v>
      </c>
      <c r="Z352" s="1">
        <v>1110.7</v>
      </c>
      <c r="AA352" s="1">
        <v>0</v>
      </c>
      <c r="AB352" s="1">
        <v>1110.7</v>
      </c>
      <c r="AC352" s="1">
        <v>0</v>
      </c>
      <c r="AD352" s="1">
        <v>1110.7</v>
      </c>
      <c r="AE352" s="1">
        <v>0</v>
      </c>
      <c r="AF352" s="1">
        <v>27343.55</v>
      </c>
      <c r="AG352" s="1">
        <v>0</v>
      </c>
      <c r="AH352" s="1">
        <v>1110.7</v>
      </c>
      <c r="AI352" s="1">
        <v>0</v>
      </c>
      <c r="AJ352" s="1">
        <v>1110.7</v>
      </c>
      <c r="AK352" s="1">
        <v>0</v>
      </c>
      <c r="AL352" s="1">
        <v>1163.34</v>
      </c>
      <c r="AM352" s="3">
        <v>0</v>
      </c>
      <c r="AN352" s="3">
        <v>1163.34</v>
      </c>
      <c r="AO352" s="1">
        <v>0</v>
      </c>
      <c r="AP352" s="1">
        <v>1163.34</v>
      </c>
      <c r="AQ352" s="1">
        <v>0</v>
      </c>
      <c r="AR352" s="1">
        <v>1588.09</v>
      </c>
      <c r="AS352" s="1">
        <v>0</v>
      </c>
      <c r="AT352" s="1">
        <v>1163.34</v>
      </c>
      <c r="AU352" s="1">
        <v>0</v>
      </c>
      <c r="AV352" s="1">
        <v>1163.34</v>
      </c>
      <c r="AW352" s="7">
        <f t="shared" si="109"/>
        <v>0</v>
      </c>
      <c r="AX352" s="7">
        <f t="shared" si="110"/>
        <v>40301.83999999998</v>
      </c>
      <c r="AY352" s="7">
        <f t="shared" si="111"/>
        <v>40301.83999999998</v>
      </c>
      <c r="AZ352" s="7"/>
      <c r="BA352" s="7"/>
      <c r="BB352" s="7"/>
      <c r="BC352" s="102">
        <f t="shared" si="112"/>
        <v>2999.824000000015</v>
      </c>
      <c r="BD352" s="3"/>
      <c r="BE352" s="3"/>
      <c r="BF352" s="3">
        <v>10514.94</v>
      </c>
      <c r="BG352" s="128">
        <f t="shared" si="106"/>
        <v>-7515.115999999985</v>
      </c>
      <c r="BH352" s="128">
        <v>0</v>
      </c>
      <c r="BI352" s="3">
        <v>2015.53</v>
      </c>
      <c r="BJ352" s="3">
        <v>261531.84</v>
      </c>
      <c r="BK352" s="179">
        <v>0</v>
      </c>
      <c r="BL352" s="3"/>
      <c r="BM352" s="3"/>
      <c r="BN352" s="3"/>
      <c r="BO352" s="3">
        <v>70.19</v>
      </c>
      <c r="BP352" s="3">
        <v>282244.53</v>
      </c>
    </row>
    <row r="353" spans="1:68" ht="15.75">
      <c r="A353" s="32">
        <v>342</v>
      </c>
      <c r="B353" s="34" t="s">
        <v>317</v>
      </c>
      <c r="C353" s="46">
        <v>405.8</v>
      </c>
      <c r="D353" s="46">
        <v>0</v>
      </c>
      <c r="E353" s="3">
        <f t="shared" si="101"/>
        <v>405.8</v>
      </c>
      <c r="F353" s="52">
        <v>3.32</v>
      </c>
      <c r="G353" s="52">
        <v>3.79</v>
      </c>
      <c r="H353" s="149">
        <f t="shared" si="94"/>
        <v>7.109999999999999</v>
      </c>
      <c r="I353" s="7">
        <f t="shared" si="102"/>
        <v>2885.238</v>
      </c>
      <c r="J353" s="6">
        <f t="shared" si="103"/>
        <v>17311.428</v>
      </c>
      <c r="K353" s="149">
        <v>6.6</v>
      </c>
      <c r="L353" s="7">
        <f t="shared" si="113"/>
        <v>2678.2799999999997</v>
      </c>
      <c r="M353" s="6">
        <f t="shared" si="104"/>
        <v>16069.679999999998</v>
      </c>
      <c r="N353" s="40">
        <f t="shared" si="114"/>
        <v>33381.108</v>
      </c>
      <c r="O353" s="36"/>
      <c r="P353" s="40">
        <f>N353-O353</f>
        <v>33381.108</v>
      </c>
      <c r="Q353" s="43">
        <f t="shared" si="105"/>
        <v>0</v>
      </c>
      <c r="R353" s="55" t="s">
        <v>374</v>
      </c>
      <c r="S353" s="95">
        <f t="shared" si="107"/>
        <v>33381.108</v>
      </c>
      <c r="T353" s="7">
        <f t="shared" si="92"/>
        <v>0</v>
      </c>
      <c r="U353" s="1">
        <v>1560.22</v>
      </c>
      <c r="V353" s="1">
        <v>1394.26</v>
      </c>
      <c r="W353" s="61">
        <v>18722.68</v>
      </c>
      <c r="X353" s="2">
        <v>16731.12</v>
      </c>
      <c r="Y353" s="1">
        <v>0</v>
      </c>
      <c r="Z353" s="1">
        <v>856.24</v>
      </c>
      <c r="AA353" s="1">
        <v>0</v>
      </c>
      <c r="AB353" s="1">
        <v>3800.5</v>
      </c>
      <c r="AC353" s="1">
        <v>0</v>
      </c>
      <c r="AD353" s="1">
        <v>856.24</v>
      </c>
      <c r="AE353" s="1">
        <v>23858.59</v>
      </c>
      <c r="AF353" s="1">
        <v>856.24</v>
      </c>
      <c r="AG353" s="1">
        <v>18312.08</v>
      </c>
      <c r="AH353" s="1">
        <v>856.24</v>
      </c>
      <c r="AI353" s="1">
        <v>0</v>
      </c>
      <c r="AJ353" s="1">
        <v>856.24</v>
      </c>
      <c r="AK353" s="1">
        <v>0</v>
      </c>
      <c r="AL353" s="1">
        <v>896.82</v>
      </c>
      <c r="AM353" s="3">
        <v>0</v>
      </c>
      <c r="AN353" s="3">
        <v>896.82</v>
      </c>
      <c r="AO353" s="1">
        <v>0</v>
      </c>
      <c r="AP353" s="1">
        <v>896.82</v>
      </c>
      <c r="AQ353" s="1">
        <v>0</v>
      </c>
      <c r="AR353" s="1">
        <v>896.82</v>
      </c>
      <c r="AS353" s="1">
        <v>0</v>
      </c>
      <c r="AT353" s="1">
        <v>896.82</v>
      </c>
      <c r="AU353" s="1">
        <v>0</v>
      </c>
      <c r="AV353" s="1">
        <v>896.82</v>
      </c>
      <c r="AW353" s="7">
        <f t="shared" si="109"/>
        <v>42170.67</v>
      </c>
      <c r="AX353" s="7">
        <f t="shared" si="110"/>
        <v>13462.619999999997</v>
      </c>
      <c r="AY353" s="7">
        <f t="shared" si="111"/>
        <v>55633.28999999999</v>
      </c>
      <c r="AZ353" s="7"/>
      <c r="BA353" s="7"/>
      <c r="BB353" s="7"/>
      <c r="BC353" s="102">
        <f t="shared" si="112"/>
        <v>-22252.181999999993</v>
      </c>
      <c r="BD353" s="3"/>
      <c r="BE353" s="3"/>
      <c r="BF353" s="3">
        <v>4088.59</v>
      </c>
      <c r="BG353" s="128">
        <f t="shared" si="106"/>
        <v>-26340.771999999994</v>
      </c>
      <c r="BH353" s="128">
        <v>0</v>
      </c>
      <c r="BI353" s="3">
        <v>23330.04</v>
      </c>
      <c r="BJ353" s="3">
        <v>272228.15</v>
      </c>
      <c r="BK353" s="179">
        <v>0</v>
      </c>
      <c r="BL353" s="3"/>
      <c r="BM353" s="3"/>
      <c r="BN353" s="3"/>
      <c r="BO353" s="3">
        <v>812.48</v>
      </c>
      <c r="BP353" s="3">
        <v>298755.33</v>
      </c>
    </row>
    <row r="354" spans="1:68" ht="15.75">
      <c r="A354" s="30"/>
      <c r="B354" s="140" t="s">
        <v>327</v>
      </c>
      <c r="C354" s="141">
        <v>483117.8</v>
      </c>
      <c r="D354" s="141">
        <v>25545.7</v>
      </c>
      <c r="E354" s="140">
        <f>SUM(E12:E353)</f>
        <v>514345.10000000027</v>
      </c>
      <c r="F354" s="142"/>
      <c r="G354" s="142"/>
      <c r="H354" s="143"/>
      <c r="I354" s="144">
        <f>SUM(I12:I353)</f>
        <v>5762430.467999996</v>
      </c>
      <c r="J354" s="144">
        <f>SUM(J12:J353)</f>
        <v>34342372.17000003</v>
      </c>
      <c r="K354" s="143"/>
      <c r="L354" s="144">
        <f>SUM(L12:L353)</f>
        <v>5965446.600999996</v>
      </c>
      <c r="M354" s="144">
        <f>SUM(M12:M353)</f>
        <v>35702308.98000003</v>
      </c>
      <c r="N354" s="144">
        <f>SUM(N12:N353)</f>
        <v>70044681.15000004</v>
      </c>
      <c r="O354" s="144">
        <f>SUM(O12:O353)</f>
        <v>-5611620.710000001</v>
      </c>
      <c r="P354" s="144">
        <f>SUM(P12:P353)</f>
        <v>64433060.44000002</v>
      </c>
      <c r="Q354" s="144"/>
      <c r="R354" s="144"/>
      <c r="S354" s="145">
        <f aca="true" t="shared" si="115" ref="S354:X354">SUM(S12:S353)</f>
        <v>65064099.94600003</v>
      </c>
      <c r="T354" s="144">
        <f t="shared" si="115"/>
        <v>631039.506</v>
      </c>
      <c r="U354" s="144">
        <f t="shared" si="115"/>
        <v>1734533.5899999996</v>
      </c>
      <c r="V354" s="144">
        <f t="shared" si="115"/>
        <v>3741594.973333334</v>
      </c>
      <c r="W354" s="146">
        <f t="shared" si="115"/>
        <v>20821917.850000005</v>
      </c>
      <c r="X354" s="146">
        <f t="shared" si="115"/>
        <v>44902698.00000004</v>
      </c>
      <c r="Y354" s="144">
        <f aca="true" t="shared" si="116" ref="Y354:AY354">SUM(Y12:Y353)</f>
        <v>1838302.2899999998</v>
      </c>
      <c r="Z354" s="144">
        <f t="shared" si="116"/>
        <v>3453916.400000002</v>
      </c>
      <c r="AA354" s="144">
        <f t="shared" si="116"/>
        <v>1863099.2700000005</v>
      </c>
      <c r="AB354" s="144">
        <f t="shared" si="116"/>
        <v>4272747.4</v>
      </c>
      <c r="AC354" s="144">
        <f t="shared" si="116"/>
        <v>2359271.0800000005</v>
      </c>
      <c r="AD354" s="144">
        <f t="shared" si="116"/>
        <v>4525854.060000001</v>
      </c>
      <c r="AE354" s="144">
        <f>SUM(AE12:AE353)</f>
        <v>1223655.4500000004</v>
      </c>
      <c r="AF354" s="144">
        <f>SUM(AF12:AF353)</f>
        <v>3700501.9699999983</v>
      </c>
      <c r="AG354" s="144">
        <f t="shared" si="116"/>
        <v>1648970.7999999998</v>
      </c>
      <c r="AH354" s="144">
        <f aca="true" t="shared" si="117" ref="AH354:AM354">SUM(AH12:AH353)</f>
        <v>3413860.889999999</v>
      </c>
      <c r="AI354" s="144">
        <f t="shared" si="117"/>
        <v>2283567.59</v>
      </c>
      <c r="AJ354" s="144">
        <f t="shared" si="117"/>
        <v>3822551.01</v>
      </c>
      <c r="AK354" s="144">
        <f t="shared" si="117"/>
        <v>2119227.369999999</v>
      </c>
      <c r="AL354" s="144">
        <f t="shared" si="117"/>
        <v>3850128.510000002</v>
      </c>
      <c r="AM354" s="144">
        <f t="shared" si="117"/>
        <v>1987388.2499999995</v>
      </c>
      <c r="AN354" s="144">
        <v>3571399.74</v>
      </c>
      <c r="AO354" s="144">
        <f t="shared" si="116"/>
        <v>2001634.0699999994</v>
      </c>
      <c r="AP354" s="144">
        <f t="shared" si="116"/>
        <v>4131173.67</v>
      </c>
      <c r="AQ354" s="144">
        <f t="shared" si="116"/>
        <v>1757706.6399999997</v>
      </c>
      <c r="AR354" s="144">
        <f>SUM(AR12:AR353)</f>
        <v>3444423.7999999966</v>
      </c>
      <c r="AS354" s="144">
        <f>SUM(AS12:AS353)</f>
        <v>1510605.2299999997</v>
      </c>
      <c r="AT354" s="144">
        <f>SUM(AT12:AT353)</f>
        <v>3120384.3999999985</v>
      </c>
      <c r="AU354" s="144">
        <f>SUM(AU12:AU353)</f>
        <v>1801810.7299999997</v>
      </c>
      <c r="AV354" s="144">
        <f>SUM(AV12:AV353)</f>
        <v>2722082.4599999995</v>
      </c>
      <c r="AW354" s="185">
        <f t="shared" si="116"/>
        <v>22395238.770000003</v>
      </c>
      <c r="AX354" s="185">
        <f t="shared" si="116"/>
        <v>44029024.309999965</v>
      </c>
      <c r="AY354" s="186">
        <f t="shared" si="116"/>
        <v>66424263.080000006</v>
      </c>
      <c r="AZ354" s="186">
        <f>SUM(AZ12:AZ353)</f>
        <v>80976.2</v>
      </c>
      <c r="BA354" s="186">
        <f>SUM(BA12:BA353)</f>
        <v>366879.8199999999</v>
      </c>
      <c r="BB354" s="185">
        <f>SUM(BB12:BB353)</f>
        <v>143270.51</v>
      </c>
      <c r="BC354" s="187">
        <f>SUM(BC12:BC353)</f>
        <v>-1951289.6639999994</v>
      </c>
      <c r="BD354" s="185">
        <f aca="true" t="shared" si="118" ref="BD354:BO354">SUM(BD12:BD353)</f>
        <v>41542.41</v>
      </c>
      <c r="BE354" s="187">
        <f>SUM(BE12:BE353)</f>
        <v>627399</v>
      </c>
      <c r="BF354" s="3">
        <v>7545304.45</v>
      </c>
      <c r="BG354" s="187">
        <f>SUM(BG12:BG353)</f>
        <v>-8827652.703999996</v>
      </c>
      <c r="BH354" s="187">
        <v>631039.51</v>
      </c>
      <c r="BI354" s="185">
        <f t="shared" si="118"/>
        <v>9010573.175999997</v>
      </c>
      <c r="BJ354" s="185">
        <f t="shared" si="118"/>
        <v>49395607.16999996</v>
      </c>
      <c r="BK354" s="185">
        <f t="shared" si="118"/>
        <v>2184968.5299999993</v>
      </c>
      <c r="BL354" s="185">
        <f t="shared" si="118"/>
        <v>271277.45</v>
      </c>
      <c r="BM354" s="185">
        <f t="shared" si="118"/>
        <v>1478902.4700000004</v>
      </c>
      <c r="BN354" s="185">
        <f t="shared" si="118"/>
        <v>557860.8699999999</v>
      </c>
      <c r="BO354" s="185">
        <f t="shared" si="118"/>
        <v>522421.24000000005</v>
      </c>
      <c r="BP354" s="3">
        <f>SUM(BP12:BP353)</f>
        <v>53480849.35999999</v>
      </c>
    </row>
    <row r="355" spans="1:63" ht="12.75">
      <c r="A355" s="30"/>
      <c r="F355" s="50"/>
      <c r="G355" s="50"/>
      <c r="H355" s="50"/>
      <c r="K355" s="50"/>
      <c r="S355" s="48"/>
      <c r="T355" s="48"/>
      <c r="U355" s="48"/>
      <c r="V355" s="48"/>
      <c r="W355" s="48"/>
      <c r="X355" s="48"/>
      <c r="Z355" s="120"/>
      <c r="AH355" s="50"/>
      <c r="AK355" s="47"/>
      <c r="AL355" s="47"/>
      <c r="BI355" s="189"/>
      <c r="BJ355" s="189"/>
      <c r="BK355" s="189"/>
    </row>
    <row r="356" spans="13:63" ht="12.75">
      <c r="M356" s="56">
        <f>J354+M354</f>
        <v>70044681.15000007</v>
      </c>
      <c r="P356" s="56">
        <f>N354+O354</f>
        <v>64433060.440000035</v>
      </c>
      <c r="X356" s="56">
        <f>W354+X354</f>
        <v>65724615.85000004</v>
      </c>
      <c r="AB356" s="85" t="s">
        <v>447</v>
      </c>
      <c r="AC356" s="121">
        <f>Y354+AA354+AC354</f>
        <v>6060672.640000001</v>
      </c>
      <c r="AD356" s="121">
        <f>Z354+AB354+AD354</f>
        <v>12252517.860000003</v>
      </c>
      <c r="AI356" s="50">
        <v>2283567.43</v>
      </c>
      <c r="AJ356" s="50">
        <v>3822550.96</v>
      </c>
      <c r="AK356" s="50">
        <v>2119227.37</v>
      </c>
      <c r="AL356" s="50">
        <v>3850128.36</v>
      </c>
      <c r="AM356" s="50">
        <v>1987388.24</v>
      </c>
      <c r="AN356" s="137">
        <v>3571399.63</v>
      </c>
      <c r="AO356" s="50">
        <v>2001634.07</v>
      </c>
      <c r="AP356" s="50">
        <v>4131173.6</v>
      </c>
      <c r="AQ356" s="50">
        <v>1757706.63</v>
      </c>
      <c r="AR356" s="50">
        <v>3444423.71</v>
      </c>
      <c r="AS356" s="50">
        <v>1510605.23</v>
      </c>
      <c r="AT356" s="50">
        <v>3120384.3</v>
      </c>
      <c r="AU356" s="50">
        <v>1801810.73</v>
      </c>
      <c r="AV356" s="50">
        <v>2722082.37</v>
      </c>
      <c r="AW356" s="188">
        <f>Y354+AA354+AC354+AE354+AG354+AI354+AK354+AM354+AO354+AQ354+AS354+AU354</f>
        <v>22395238.77</v>
      </c>
      <c r="BI356" s="190">
        <v>9010573.18</v>
      </c>
      <c r="BJ356" s="3">
        <v>49395607.17</v>
      </c>
      <c r="BK356" s="3">
        <v>3458055.89</v>
      </c>
    </row>
    <row r="357" spans="61:63" ht="12.75">
      <c r="BI357" s="11"/>
      <c r="BJ357" s="11"/>
      <c r="BK357" s="11"/>
    </row>
    <row r="358" spans="16:63" ht="12.75">
      <c r="P358" s="58" t="s">
        <v>385</v>
      </c>
      <c r="S358" s="58" t="s">
        <v>385</v>
      </c>
      <c r="T358" s="66"/>
      <c r="Y358" s="192"/>
      <c r="Z358" s="192"/>
      <c r="AA358" s="192"/>
      <c r="AB358" s="192"/>
      <c r="AC358" s="192"/>
      <c r="AD358" s="192"/>
      <c r="AE358" s="192"/>
      <c r="AF358" s="192"/>
      <c r="AI358" s="56">
        <f aca="true" t="shared" si="119" ref="AI358:AV358">AI354-AI356</f>
        <v>0.15999999968335032</v>
      </c>
      <c r="AJ358" s="56">
        <f t="shared" si="119"/>
        <v>0.049999999813735485</v>
      </c>
      <c r="AK358" s="56">
        <f t="shared" si="119"/>
        <v>0</v>
      </c>
      <c r="AL358" s="56">
        <f t="shared" si="119"/>
        <v>0.15000000223517418</v>
      </c>
      <c r="AM358" s="56">
        <f t="shared" si="119"/>
        <v>0.009999999543651938</v>
      </c>
      <c r="AN358" s="56">
        <f t="shared" si="119"/>
        <v>0.11000000033527613</v>
      </c>
      <c r="AO358" s="56">
        <f t="shared" si="119"/>
        <v>0</v>
      </c>
      <c r="AP358" s="56">
        <f t="shared" si="119"/>
        <v>0.06999999983236194</v>
      </c>
      <c r="AQ358" s="56">
        <f t="shared" si="119"/>
        <v>0.009999999776482582</v>
      </c>
      <c r="AR358" s="56">
        <f t="shared" si="119"/>
        <v>0.08999999659135938</v>
      </c>
      <c r="AS358" s="56">
        <f t="shared" si="119"/>
        <v>0</v>
      </c>
      <c r="AT358" s="56">
        <f t="shared" si="119"/>
        <v>0.0999999986961484</v>
      </c>
      <c r="AU358" s="56">
        <f t="shared" si="119"/>
        <v>0</v>
      </c>
      <c r="AV358" s="56">
        <f t="shared" si="119"/>
        <v>0.0899999993853271</v>
      </c>
      <c r="BI358" s="191">
        <v>5611620.71</v>
      </c>
      <c r="BJ358" s="191" t="s">
        <v>397</v>
      </c>
      <c r="BK358" s="11" t="s">
        <v>398</v>
      </c>
    </row>
    <row r="359" spans="21:63" ht="12.75">
      <c r="U359" s="73" t="s">
        <v>425</v>
      </c>
      <c r="BI359" s="191">
        <v>14622193.89</v>
      </c>
      <c r="BJ359" s="191" t="s">
        <v>399</v>
      </c>
      <c r="BK359" s="11"/>
    </row>
    <row r="360" spans="20:63" ht="15.75">
      <c r="T360" s="209" t="s">
        <v>409</v>
      </c>
      <c r="U360" s="210"/>
      <c r="V360" s="67" t="s">
        <v>410</v>
      </c>
      <c r="W360" s="59" t="s">
        <v>371</v>
      </c>
      <c r="X360" s="59" t="s">
        <v>372</v>
      </c>
      <c r="Y360" s="59" t="s">
        <v>407</v>
      </c>
      <c r="Z360" s="59" t="s">
        <v>408</v>
      </c>
      <c r="AG360" s="192"/>
      <c r="AH360" s="192"/>
      <c r="AI360" s="192"/>
      <c r="AJ360" s="192"/>
      <c r="AK360" s="192"/>
      <c r="AL360" s="192"/>
      <c r="AM360" s="192"/>
      <c r="AN360" s="192"/>
      <c r="AO360" s="134"/>
      <c r="AP360" s="134"/>
      <c r="AQ360" s="134"/>
      <c r="AR360" s="134"/>
      <c r="AS360" s="134"/>
      <c r="AT360" s="134"/>
      <c r="AV360" s="56"/>
      <c r="BI360" s="191">
        <f>BI359-BI358</f>
        <v>9010573.18</v>
      </c>
      <c r="BJ360" s="191" t="s">
        <v>400</v>
      </c>
      <c r="BK360" s="11"/>
    </row>
    <row r="361" spans="20:63" ht="12.75">
      <c r="T361" s="71">
        <f>J354+M354</f>
        <v>70044681.15000007</v>
      </c>
      <c r="U361" s="72">
        <f>V361/T361</f>
        <v>0.9314125189646885</v>
      </c>
      <c r="V361" s="70">
        <v>65240492.91</v>
      </c>
      <c r="W361" s="2">
        <v>20831486.8</v>
      </c>
      <c r="X361" s="2">
        <v>44409002.19</v>
      </c>
      <c r="Y361" s="69">
        <f>W361/V361</f>
        <v>0.3193030259403048</v>
      </c>
      <c r="Z361" s="69">
        <f>X361/V361</f>
        <v>0.6806969139743123</v>
      </c>
      <c r="BI361" s="11"/>
      <c r="BJ361" s="11"/>
      <c r="BK361" s="11"/>
    </row>
    <row r="362" spans="20:63" ht="15.75">
      <c r="T362" s="209" t="s">
        <v>411</v>
      </c>
      <c r="U362" s="210"/>
      <c r="V362" s="67" t="s">
        <v>401</v>
      </c>
      <c r="W362" s="68" t="s">
        <v>402</v>
      </c>
      <c r="X362" s="68" t="s">
        <v>403</v>
      </c>
      <c r="Y362" s="1"/>
      <c r="Z362" s="1"/>
      <c r="BI362" s="191">
        <v>9010573.18</v>
      </c>
      <c r="BJ362" s="11"/>
      <c r="BK362" s="11"/>
    </row>
    <row r="363" spans="20:63" ht="12.75">
      <c r="T363" s="71">
        <f>J354</f>
        <v>34342372.17000003</v>
      </c>
      <c r="U363" s="69">
        <v>0.929236</v>
      </c>
      <c r="V363" s="86">
        <f>T363*U363</f>
        <v>31912168.545762148</v>
      </c>
      <c r="W363" s="88">
        <f>V363*Y361</f>
        <v>10189651.98097887</v>
      </c>
      <c r="X363" s="88">
        <f>V363*Z361</f>
        <v>21722514.64732841</v>
      </c>
      <c r="Y363" s="1"/>
      <c r="Z363" s="1"/>
      <c r="BI363" s="11"/>
      <c r="BJ363" s="11"/>
      <c r="BK363" s="11"/>
    </row>
    <row r="364" spans="20:63" ht="15.75">
      <c r="T364" s="209" t="s">
        <v>412</v>
      </c>
      <c r="U364" s="210"/>
      <c r="V364" s="67" t="s">
        <v>404</v>
      </c>
      <c r="W364" s="68" t="s">
        <v>405</v>
      </c>
      <c r="X364" s="68" t="s">
        <v>406</v>
      </c>
      <c r="Y364" s="1"/>
      <c r="Z364" s="1"/>
      <c r="BI364" s="11"/>
      <c r="BJ364" s="11"/>
      <c r="BK364" s="11"/>
    </row>
    <row r="365" spans="20:63" ht="12.75">
      <c r="T365" s="71">
        <f>M354</f>
        <v>35702308.98000003</v>
      </c>
      <c r="U365" s="69">
        <v>0.929236</v>
      </c>
      <c r="V365" s="87">
        <f>T365*U365</f>
        <v>33175870.787339304</v>
      </c>
      <c r="W365" s="2">
        <f>V365*Y361</f>
        <v>10593155.930602001</v>
      </c>
      <c r="X365" s="2">
        <f>V365*Z361</f>
        <v>22582712.863352403</v>
      </c>
      <c r="Y365" s="1"/>
      <c r="Z365" s="1"/>
      <c r="BI365" s="11"/>
      <c r="BJ365" s="11"/>
      <c r="BK365" s="11"/>
    </row>
    <row r="366" spans="21:63" ht="12.75">
      <c r="U366" s="73" t="s">
        <v>413</v>
      </c>
      <c r="V366" s="74">
        <f>V363+V365</f>
        <v>65088039.33310145</v>
      </c>
      <c r="W366" s="74">
        <f>W363+W365</f>
        <v>20782807.91158087</v>
      </c>
      <c r="X366" s="74">
        <f>X363+X365</f>
        <v>44305227.51068081</v>
      </c>
      <c r="Y366" s="64"/>
      <c r="Z366" s="64"/>
      <c r="BI366" s="11"/>
      <c r="BJ366" s="11"/>
      <c r="BK366" s="11"/>
    </row>
    <row r="367" spans="20:63" ht="12.75">
      <c r="T367" s="56"/>
      <c r="V367" s="9"/>
      <c r="W367" s="9"/>
      <c r="X367" s="9"/>
      <c r="Y367" s="9"/>
      <c r="Z367" s="9"/>
      <c r="BI367" s="11"/>
      <c r="BJ367" s="11"/>
      <c r="BK367" s="11"/>
    </row>
    <row r="368" spans="23:63" ht="12.75">
      <c r="W368" s="9"/>
      <c r="X368" s="9"/>
      <c r="Y368" s="9"/>
      <c r="Z368" s="9"/>
      <c r="BI368" s="11"/>
      <c r="BJ368" s="11"/>
      <c r="BK368" s="11"/>
    </row>
    <row r="369" spans="21:63" ht="15.75">
      <c r="U369" s="1"/>
      <c r="V369" s="1"/>
      <c r="W369" s="80" t="s">
        <v>342</v>
      </c>
      <c r="X369" s="81" t="s">
        <v>351</v>
      </c>
      <c r="Y369" s="83" t="s">
        <v>417</v>
      </c>
      <c r="Z369" s="80" t="s">
        <v>418</v>
      </c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3"/>
      <c r="AX369" s="3"/>
      <c r="AY369" s="190" t="s">
        <v>421</v>
      </c>
      <c r="AZ369" s="79"/>
      <c r="BA369" s="79"/>
      <c r="BB369" s="79"/>
      <c r="BC369" s="79"/>
      <c r="BD369" s="79"/>
      <c r="BE369" s="79"/>
      <c r="BG369" s="79"/>
      <c r="BH369" s="79"/>
      <c r="BI369" s="11"/>
      <c r="BJ369" s="11"/>
      <c r="BK369" s="11"/>
    </row>
    <row r="370" spans="20:63" ht="15.75">
      <c r="T370" s="85" t="s">
        <v>414</v>
      </c>
      <c r="U370" s="207" t="s">
        <v>415</v>
      </c>
      <c r="V370" s="208"/>
      <c r="W370" s="89">
        <f>W363/6</f>
        <v>1698275.3301631452</v>
      </c>
      <c r="X370" s="90">
        <f>X363/6</f>
        <v>3620419.1078880685</v>
      </c>
      <c r="Y370" s="84">
        <f>(W370+W372)/2</f>
        <v>1735957.2333333334</v>
      </c>
      <c r="Z370" s="71">
        <f>(X370+X372)/2</f>
        <v>3700750.1825</v>
      </c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3"/>
      <c r="AX370" s="3"/>
      <c r="AY370" s="7">
        <f>Y370+Z370</f>
        <v>5436707.4158333335</v>
      </c>
      <c r="AZ370" s="92"/>
      <c r="BA370" s="92"/>
      <c r="BB370" s="92"/>
      <c r="BC370" s="92"/>
      <c r="BD370" s="92"/>
      <c r="BE370" s="92"/>
      <c r="BG370" s="92"/>
      <c r="BH370" s="92"/>
      <c r="BI370" s="11" t="s">
        <v>427</v>
      </c>
      <c r="BJ370" s="11"/>
      <c r="BK370" s="11"/>
    </row>
    <row r="371" spans="2:63" ht="15.75">
      <c r="B371" s="75"/>
      <c r="T371" t="s">
        <v>424</v>
      </c>
      <c r="U371" s="2" t="s">
        <v>419</v>
      </c>
      <c r="V371" s="1"/>
      <c r="W371" s="65"/>
      <c r="X371" s="82">
        <f>W370+X370</f>
        <v>5318694.4380512135</v>
      </c>
      <c r="Y371" s="83" t="s">
        <v>422</v>
      </c>
      <c r="Z371" s="80" t="s">
        <v>423</v>
      </c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3"/>
      <c r="AX371" s="3"/>
      <c r="AY371" s="190" t="s">
        <v>421</v>
      </c>
      <c r="AZ371" s="79"/>
      <c r="BA371" s="79"/>
      <c r="BB371" s="79"/>
      <c r="BC371" s="79"/>
      <c r="BD371" s="79"/>
      <c r="BE371" s="79"/>
      <c r="BG371" s="79"/>
      <c r="BH371" s="79"/>
      <c r="BI371" s="11"/>
      <c r="BJ371" s="11"/>
      <c r="BK371" s="11"/>
    </row>
    <row r="372" spans="2:63" ht="15.75">
      <c r="B372" s="76"/>
      <c r="C372" s="129"/>
      <c r="D372" s="129"/>
      <c r="E372" s="129"/>
      <c r="U372" s="207" t="s">
        <v>416</v>
      </c>
      <c r="V372" s="208"/>
      <c r="W372" s="91">
        <f>(W361-W363)/6</f>
        <v>1773639.1365035216</v>
      </c>
      <c r="X372" s="90">
        <f>(X361-X363)/6</f>
        <v>3781081.257111931</v>
      </c>
      <c r="Y372" s="84">
        <v>1735331</v>
      </c>
      <c r="Z372" s="71">
        <v>3699430.09</v>
      </c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  <c r="AV372" s="71"/>
      <c r="AW372" s="7"/>
      <c r="AX372" s="7"/>
      <c r="AY372" s="7">
        <f>Y372+Z372</f>
        <v>5434761.09</v>
      </c>
      <c r="AZ372" s="92"/>
      <c r="BA372" s="92"/>
      <c r="BB372" s="92"/>
      <c r="BC372" s="92"/>
      <c r="BD372" s="92"/>
      <c r="BE372" s="92"/>
      <c r="BG372" s="92"/>
      <c r="BH372" s="92"/>
      <c r="BI372" s="11" t="s">
        <v>426</v>
      </c>
      <c r="BJ372" s="11"/>
      <c r="BK372" s="11"/>
    </row>
    <row r="373" spans="2:63" ht="12.75">
      <c r="B373" s="77"/>
      <c r="C373" s="129"/>
      <c r="D373" s="129"/>
      <c r="E373" s="129"/>
      <c r="U373" s="2" t="s">
        <v>419</v>
      </c>
      <c r="V373" s="1"/>
      <c r="W373" s="1"/>
      <c r="X373" s="61">
        <f>W372+X372</f>
        <v>5554720.393615453</v>
      </c>
      <c r="BI373" s="11"/>
      <c r="BJ373" s="11"/>
      <c r="BK373" s="11"/>
    </row>
    <row r="374" spans="2:63" ht="12.75">
      <c r="B374" s="9"/>
      <c r="C374" s="129"/>
      <c r="D374" s="129"/>
      <c r="E374" s="129"/>
      <c r="U374" s="2" t="s">
        <v>420</v>
      </c>
      <c r="V374" s="1"/>
      <c r="W374" s="1"/>
      <c r="X374" s="61">
        <f>(X371+X373)/2</f>
        <v>5436707.4158333335</v>
      </c>
      <c r="BI374" s="11"/>
      <c r="BJ374" s="11"/>
      <c r="BK374" s="11"/>
    </row>
    <row r="375" spans="2:63" ht="18.75">
      <c r="B375" s="9"/>
      <c r="C375" s="129"/>
      <c r="D375" s="129"/>
      <c r="E375" s="129"/>
      <c r="V375" s="125" t="s">
        <v>454</v>
      </c>
      <c r="BI375" s="11"/>
      <c r="BJ375" s="11"/>
      <c r="BK375" s="11"/>
    </row>
    <row r="376" spans="2:63" ht="12.75">
      <c r="B376" s="9"/>
      <c r="C376" s="129"/>
      <c r="D376" s="129"/>
      <c r="E376" s="129"/>
      <c r="BI376" s="11"/>
      <c r="BJ376" s="11"/>
      <c r="BK376" s="11"/>
    </row>
    <row r="377" spans="2:63" ht="15.75">
      <c r="B377" s="9"/>
      <c r="C377" s="129"/>
      <c r="D377" s="129"/>
      <c r="E377" s="129"/>
      <c r="U377" s="193" t="s">
        <v>448</v>
      </c>
      <c r="V377" s="194"/>
      <c r="W377" s="80" t="s">
        <v>342</v>
      </c>
      <c r="X377" s="80" t="s">
        <v>351</v>
      </c>
      <c r="BI377" s="11"/>
      <c r="BJ377" s="11"/>
      <c r="BK377" s="11"/>
    </row>
    <row r="378" spans="2:63" ht="15.75">
      <c r="B378" s="9"/>
      <c r="C378" s="129"/>
      <c r="D378" s="129"/>
      <c r="E378" s="129"/>
      <c r="U378" s="193" t="s">
        <v>450</v>
      </c>
      <c r="V378" s="194"/>
      <c r="W378" s="122">
        <f>Y354</f>
        <v>1838302.2899999998</v>
      </c>
      <c r="X378" s="122">
        <f>Z354</f>
        <v>3453916.400000002</v>
      </c>
      <c r="BI378" s="11"/>
      <c r="BJ378" s="11"/>
      <c r="BK378" s="11"/>
    </row>
    <row r="379" spans="2:63" ht="15.75">
      <c r="B379" s="9"/>
      <c r="C379" s="129"/>
      <c r="D379" s="129"/>
      <c r="E379" s="129"/>
      <c r="U379" s="193" t="s">
        <v>451</v>
      </c>
      <c r="V379" s="194"/>
      <c r="W379" s="122">
        <f>AA354</f>
        <v>1863099.2700000005</v>
      </c>
      <c r="X379" s="122">
        <f>AB354</f>
        <v>4272747.4</v>
      </c>
      <c r="BI379" s="11"/>
      <c r="BJ379" s="11"/>
      <c r="BK379" s="11"/>
    </row>
    <row r="380" spans="2:63" ht="15.75">
      <c r="B380" s="9"/>
      <c r="C380" s="129"/>
      <c r="D380" s="129"/>
      <c r="E380" s="129"/>
      <c r="U380" s="193" t="s">
        <v>453</v>
      </c>
      <c r="V380" s="194"/>
      <c r="W380" s="122">
        <f>AC354</f>
        <v>2359271.0800000005</v>
      </c>
      <c r="X380" s="122">
        <f>AD354</f>
        <v>4525854.060000001</v>
      </c>
      <c r="BI380" s="11"/>
      <c r="BJ380" s="11"/>
      <c r="BK380" s="11"/>
    </row>
    <row r="381" spans="2:63" ht="15.75">
      <c r="B381" s="9"/>
      <c r="C381" s="129"/>
      <c r="D381" s="129"/>
      <c r="E381" s="129"/>
      <c r="U381" s="193" t="s">
        <v>449</v>
      </c>
      <c r="V381" s="194"/>
      <c r="W381" s="123">
        <f>SUM(W378:W380)</f>
        <v>6060672.640000001</v>
      </c>
      <c r="X381" s="123">
        <f>SUM(X378:X380)</f>
        <v>12252517.860000003</v>
      </c>
      <c r="BI381" s="11"/>
      <c r="BJ381" s="11"/>
      <c r="BK381" s="11"/>
    </row>
    <row r="382" spans="2:63" ht="15">
      <c r="B382" s="9"/>
      <c r="C382" s="129"/>
      <c r="D382" s="129"/>
      <c r="E382" s="129"/>
      <c r="U382" s="193" t="s">
        <v>452</v>
      </c>
      <c r="V382" s="194"/>
      <c r="W382" s="124">
        <f>W381/3</f>
        <v>2020224.2133333336</v>
      </c>
      <c r="X382" s="124">
        <f>X381/3</f>
        <v>4084172.620000001</v>
      </c>
      <c r="BI382" s="11"/>
      <c r="BJ382" s="11"/>
      <c r="BK382" s="11"/>
    </row>
    <row r="383" spans="2:63" ht="12.75">
      <c r="B383" s="9"/>
      <c r="C383" s="129"/>
      <c r="D383" s="129"/>
      <c r="E383" s="129"/>
      <c r="U383" s="193"/>
      <c r="V383" s="194"/>
      <c r="W383" s="1"/>
      <c r="X383" s="1"/>
      <c r="BI383" s="11"/>
      <c r="BJ383" s="11"/>
      <c r="BK383" s="11"/>
    </row>
    <row r="384" spans="2:63" ht="12.75">
      <c r="B384" s="9"/>
      <c r="C384" s="129"/>
      <c r="D384" s="129"/>
      <c r="E384" s="129"/>
      <c r="U384" s="193"/>
      <c r="V384" s="194"/>
      <c r="W384" s="1"/>
      <c r="X384" s="1"/>
      <c r="BI384" s="11"/>
      <c r="BJ384" s="11"/>
      <c r="BK384" s="11"/>
    </row>
    <row r="385" spans="2:63" ht="12.75">
      <c r="B385" s="78"/>
      <c r="C385" s="129"/>
      <c r="D385" s="129"/>
      <c r="E385" s="129"/>
      <c r="U385" s="193"/>
      <c r="V385" s="194"/>
      <c r="W385" s="1"/>
      <c r="X385" s="1"/>
      <c r="BI385" s="11"/>
      <c r="BJ385" s="11"/>
      <c r="BK385" s="11"/>
    </row>
    <row r="386" spans="2:63" ht="12.75">
      <c r="B386" s="9"/>
      <c r="C386" s="129"/>
      <c r="D386" s="129"/>
      <c r="E386" s="129"/>
      <c r="U386" s="193"/>
      <c r="V386" s="194"/>
      <c r="W386" s="1"/>
      <c r="X386" s="1"/>
      <c r="BI386" s="11"/>
      <c r="BJ386" s="11"/>
      <c r="BK386" s="11"/>
    </row>
    <row r="387" spans="2:63" ht="12.75">
      <c r="B387" s="9"/>
      <c r="C387" s="129"/>
      <c r="D387" s="129"/>
      <c r="E387" s="129"/>
      <c r="U387" s="193"/>
      <c r="V387" s="194"/>
      <c r="W387" s="1"/>
      <c r="X387" s="1"/>
      <c r="BI387" s="11"/>
      <c r="BJ387" s="11"/>
      <c r="BK387" s="11"/>
    </row>
    <row r="388" spans="2:63" ht="12.75">
      <c r="B388" s="9"/>
      <c r="C388" s="129"/>
      <c r="D388" s="129"/>
      <c r="E388" s="129"/>
      <c r="U388" s="193"/>
      <c r="V388" s="194"/>
      <c r="W388" s="1"/>
      <c r="X388" s="1"/>
      <c r="BI388" s="11"/>
      <c r="BJ388" s="11"/>
      <c r="BK388" s="11"/>
    </row>
    <row r="389" spans="2:63" ht="12.75">
      <c r="B389" s="9"/>
      <c r="C389" s="129"/>
      <c r="D389" s="129"/>
      <c r="E389" s="129"/>
      <c r="BI389" s="11"/>
      <c r="BJ389" s="11"/>
      <c r="BK389" s="11"/>
    </row>
    <row r="390" spans="2:63" ht="12.75">
      <c r="B390" s="9"/>
      <c r="C390" s="129"/>
      <c r="D390" s="129"/>
      <c r="E390" s="129"/>
      <c r="BI390" s="11"/>
      <c r="BJ390" s="11"/>
      <c r="BK390" s="11"/>
    </row>
    <row r="391" spans="2:63" ht="12.75">
      <c r="B391" s="9"/>
      <c r="C391" s="129"/>
      <c r="D391" s="129"/>
      <c r="E391" s="129"/>
      <c r="BI391" s="11"/>
      <c r="BJ391" s="11"/>
      <c r="BK391" s="11"/>
    </row>
    <row r="392" spans="2:63" ht="12.75">
      <c r="B392" s="9"/>
      <c r="C392" s="129"/>
      <c r="D392" s="129"/>
      <c r="E392" s="129"/>
      <c r="BI392" s="11"/>
      <c r="BJ392" s="11"/>
      <c r="BK392" s="11"/>
    </row>
    <row r="393" spans="2:63" ht="12.75">
      <c r="B393" s="9"/>
      <c r="C393" s="129"/>
      <c r="D393" s="129"/>
      <c r="E393" s="129"/>
      <c r="BI393" s="11"/>
      <c r="BJ393" s="11"/>
      <c r="BK393" s="11"/>
    </row>
    <row r="394" spans="2:63" ht="12.75">
      <c r="B394" s="9"/>
      <c r="C394" s="129"/>
      <c r="D394" s="129"/>
      <c r="E394" s="129"/>
      <c r="BI394" s="11"/>
      <c r="BJ394" s="11"/>
      <c r="BK394" s="11"/>
    </row>
    <row r="395" spans="2:63" ht="12.75">
      <c r="B395" s="9"/>
      <c r="C395" s="129"/>
      <c r="D395" s="129"/>
      <c r="E395" s="129"/>
      <c r="BI395" s="11"/>
      <c r="BJ395" s="11"/>
      <c r="BK395" s="11"/>
    </row>
    <row r="396" spans="2:63" ht="12.75">
      <c r="B396" s="9"/>
      <c r="C396" s="129"/>
      <c r="D396" s="129"/>
      <c r="E396" s="129"/>
      <c r="BI396" s="11"/>
      <c r="BJ396" s="11"/>
      <c r="BK396" s="11"/>
    </row>
    <row r="397" spans="2:63" ht="12.75">
      <c r="B397" s="9"/>
      <c r="C397" s="129"/>
      <c r="D397" s="129"/>
      <c r="E397" s="129"/>
      <c r="BI397" s="11"/>
      <c r="BJ397" s="11"/>
      <c r="BK397" s="11"/>
    </row>
    <row r="398" spans="2:63" ht="12.75">
      <c r="B398" s="79"/>
      <c r="C398" s="129"/>
      <c r="D398" s="129"/>
      <c r="E398" s="129"/>
      <c r="BI398" s="11"/>
      <c r="BJ398" s="11"/>
      <c r="BK398" s="11"/>
    </row>
    <row r="399" spans="2:63" ht="12.75">
      <c r="B399" s="9"/>
      <c r="C399" s="129"/>
      <c r="D399" s="129"/>
      <c r="E399" s="129"/>
      <c r="BI399" s="11"/>
      <c r="BJ399" s="11"/>
      <c r="BK399" s="11"/>
    </row>
    <row r="400" spans="2:63" ht="12.75">
      <c r="B400" s="9"/>
      <c r="C400" s="129"/>
      <c r="D400" s="129"/>
      <c r="E400" s="129"/>
      <c r="BI400" s="11"/>
      <c r="BJ400" s="11"/>
      <c r="BK400" s="11"/>
    </row>
    <row r="401" spans="2:63" ht="12.75">
      <c r="B401" s="9"/>
      <c r="C401" s="129"/>
      <c r="D401" s="129"/>
      <c r="E401" s="129"/>
      <c r="BI401" s="11"/>
      <c r="BJ401" s="11"/>
      <c r="BK401" s="11"/>
    </row>
    <row r="402" spans="2:63" ht="12.75">
      <c r="B402" s="9"/>
      <c r="C402" s="129"/>
      <c r="D402" s="129"/>
      <c r="E402" s="129"/>
      <c r="BI402" s="11"/>
      <c r="BJ402" s="11"/>
      <c r="BK402" s="11"/>
    </row>
    <row r="403" spans="2:63" ht="12.75">
      <c r="B403" s="9"/>
      <c r="C403" s="129"/>
      <c r="D403" s="129"/>
      <c r="E403" s="129"/>
      <c r="BI403" s="11"/>
      <c r="BJ403" s="11"/>
      <c r="BK403" s="11"/>
    </row>
    <row r="404" spans="2:63" ht="12.75">
      <c r="B404" s="9"/>
      <c r="C404" s="129"/>
      <c r="D404" s="129"/>
      <c r="E404" s="129"/>
      <c r="BI404" s="11"/>
      <c r="BJ404" s="11"/>
      <c r="BK404" s="11"/>
    </row>
    <row r="405" spans="2:63" ht="12.75">
      <c r="B405" s="9"/>
      <c r="C405" s="129"/>
      <c r="D405" s="129"/>
      <c r="E405" s="129"/>
      <c r="BI405" s="11"/>
      <c r="BJ405" s="11"/>
      <c r="BK405" s="11"/>
    </row>
    <row r="406" spans="2:63" ht="12.75">
      <c r="B406" s="79"/>
      <c r="C406" s="129"/>
      <c r="D406" s="129"/>
      <c r="E406" s="129"/>
      <c r="BI406" s="11"/>
      <c r="BJ406" s="11"/>
      <c r="BK406" s="11"/>
    </row>
    <row r="407" spans="2:63" ht="12.75">
      <c r="B407" s="9"/>
      <c r="C407" s="129"/>
      <c r="D407" s="129"/>
      <c r="E407" s="129"/>
      <c r="BI407" s="11"/>
      <c r="BJ407" s="11"/>
      <c r="BK407" s="11"/>
    </row>
    <row r="408" spans="2:63" ht="12.75">
      <c r="B408" s="9"/>
      <c r="C408" s="129"/>
      <c r="D408" s="129"/>
      <c r="E408" s="129"/>
      <c r="BI408" s="11"/>
      <c r="BJ408" s="11"/>
      <c r="BK408" s="11"/>
    </row>
    <row r="409" spans="2:63" ht="12.75">
      <c r="B409" s="78"/>
      <c r="C409" s="129"/>
      <c r="D409" s="129"/>
      <c r="E409" s="129"/>
      <c r="BI409" s="11"/>
      <c r="BJ409" s="11"/>
      <c r="BK409" s="11"/>
    </row>
    <row r="410" spans="2:63" ht="12.75">
      <c r="B410" s="9"/>
      <c r="C410" s="129"/>
      <c r="D410" s="129"/>
      <c r="E410" s="129"/>
      <c r="BI410" s="11"/>
      <c r="BJ410" s="11"/>
      <c r="BK410" s="11"/>
    </row>
    <row r="411" spans="2:63" ht="12.75">
      <c r="B411" s="78"/>
      <c r="C411" s="129"/>
      <c r="D411" s="129"/>
      <c r="E411" s="129"/>
      <c r="BI411" s="11"/>
      <c r="BJ411" s="11"/>
      <c r="BK411" s="11"/>
    </row>
    <row r="412" spans="2:63" ht="12.75">
      <c r="B412" s="9"/>
      <c r="C412" s="129"/>
      <c r="D412" s="129"/>
      <c r="E412" s="129"/>
      <c r="BI412" s="11"/>
      <c r="BJ412" s="11"/>
      <c r="BK412" s="11"/>
    </row>
    <row r="413" spans="2:63" ht="12.75">
      <c r="B413" s="9"/>
      <c r="C413" s="129"/>
      <c r="D413" s="129"/>
      <c r="E413" s="129"/>
      <c r="BI413" s="11"/>
      <c r="BJ413" s="11"/>
      <c r="BK413" s="11"/>
    </row>
    <row r="414" spans="2:63" ht="12.75">
      <c r="B414" s="9"/>
      <c r="C414" s="129"/>
      <c r="D414" s="129"/>
      <c r="E414" s="129"/>
      <c r="BI414" s="11"/>
      <c r="BJ414" s="11"/>
      <c r="BK414" s="11"/>
    </row>
    <row r="415" spans="2:63" ht="12.75">
      <c r="B415" s="79"/>
      <c r="C415" s="129"/>
      <c r="D415" s="129"/>
      <c r="E415" s="129"/>
      <c r="BI415" s="11"/>
      <c r="BJ415" s="11"/>
      <c r="BK415" s="11"/>
    </row>
    <row r="416" spans="2:63" ht="12.75">
      <c r="B416" s="9"/>
      <c r="C416" s="129"/>
      <c r="D416" s="129"/>
      <c r="E416" s="129"/>
      <c r="BI416" s="11"/>
      <c r="BJ416" s="11"/>
      <c r="BK416" s="11"/>
    </row>
    <row r="417" spans="2:63" ht="12.75">
      <c r="B417" s="9"/>
      <c r="C417" s="129"/>
      <c r="D417" s="129"/>
      <c r="E417" s="129"/>
      <c r="BI417" s="11"/>
      <c r="BJ417" s="11"/>
      <c r="BK417" s="11"/>
    </row>
    <row r="418" spans="2:63" ht="12.75">
      <c r="B418" s="9"/>
      <c r="C418" s="129"/>
      <c r="D418" s="129"/>
      <c r="E418" s="129"/>
      <c r="BI418" s="11"/>
      <c r="BJ418" s="11"/>
      <c r="BK418" s="11"/>
    </row>
    <row r="419" spans="2:63" ht="12.75">
      <c r="B419" s="9"/>
      <c r="C419" s="129"/>
      <c r="D419" s="129"/>
      <c r="E419" s="129"/>
      <c r="BI419" s="11"/>
      <c r="BJ419" s="11"/>
      <c r="BK419" s="11"/>
    </row>
    <row r="420" spans="2:63" ht="12.75">
      <c r="B420" s="9"/>
      <c r="C420" s="129"/>
      <c r="D420" s="129"/>
      <c r="E420" s="129"/>
      <c r="BI420" s="11"/>
      <c r="BJ420" s="11"/>
      <c r="BK420" s="11"/>
    </row>
    <row r="421" spans="2:63" ht="12.75">
      <c r="B421" s="9"/>
      <c r="C421" s="129"/>
      <c r="D421" s="129"/>
      <c r="E421" s="129"/>
      <c r="BI421" s="11"/>
      <c r="BJ421" s="11"/>
      <c r="BK421" s="11"/>
    </row>
    <row r="422" spans="2:63" ht="12.75">
      <c r="B422" s="78"/>
      <c r="C422" s="129"/>
      <c r="D422" s="129"/>
      <c r="E422" s="129"/>
      <c r="BI422" s="11"/>
      <c r="BJ422" s="11"/>
      <c r="BK422" s="11"/>
    </row>
    <row r="423" spans="2:63" ht="12.75">
      <c r="B423" s="9"/>
      <c r="C423" s="129"/>
      <c r="D423" s="129"/>
      <c r="E423" s="129"/>
      <c r="BI423" s="11"/>
      <c r="BJ423" s="11"/>
      <c r="BK423" s="11"/>
    </row>
    <row r="424" spans="2:63" ht="12.75">
      <c r="B424" s="9"/>
      <c r="C424" s="129"/>
      <c r="D424" s="129"/>
      <c r="E424" s="129"/>
      <c r="BI424" s="11"/>
      <c r="BJ424" s="11"/>
      <c r="BK424" s="11"/>
    </row>
    <row r="425" spans="2:63" ht="12.75">
      <c r="B425" s="9"/>
      <c r="C425" s="129"/>
      <c r="D425" s="129"/>
      <c r="E425" s="129"/>
      <c r="BI425" s="11"/>
      <c r="BJ425" s="11"/>
      <c r="BK425" s="11"/>
    </row>
    <row r="426" spans="2:63" ht="12.75">
      <c r="B426" s="9"/>
      <c r="C426" s="129"/>
      <c r="D426" s="129"/>
      <c r="E426" s="129"/>
      <c r="BI426" s="11"/>
      <c r="BJ426" s="11"/>
      <c r="BK426" s="11"/>
    </row>
    <row r="427" spans="2:63" ht="12.75">
      <c r="B427" s="79"/>
      <c r="C427" s="129"/>
      <c r="D427" s="129"/>
      <c r="E427" s="129"/>
      <c r="BI427" s="11"/>
      <c r="BJ427" s="11"/>
      <c r="BK427" s="11"/>
    </row>
    <row r="428" spans="2:63" ht="12.75">
      <c r="B428" s="9"/>
      <c r="C428" s="129"/>
      <c r="D428" s="129"/>
      <c r="E428" s="129"/>
      <c r="BI428" s="11"/>
      <c r="BJ428" s="11"/>
      <c r="BK428" s="11"/>
    </row>
    <row r="429" spans="2:63" ht="12.75">
      <c r="B429" s="9"/>
      <c r="C429" s="129"/>
      <c r="D429" s="129"/>
      <c r="E429" s="129"/>
      <c r="BI429" s="11"/>
      <c r="BJ429" s="11"/>
      <c r="BK429" s="11"/>
    </row>
    <row r="430" spans="2:63" ht="12.75">
      <c r="B430" s="9"/>
      <c r="C430" s="129"/>
      <c r="D430" s="129"/>
      <c r="E430" s="129"/>
      <c r="BI430" s="11"/>
      <c r="BJ430" s="11"/>
      <c r="BK430" s="11"/>
    </row>
    <row r="431" spans="2:63" ht="12.75">
      <c r="B431" s="9"/>
      <c r="C431" s="129"/>
      <c r="D431" s="129"/>
      <c r="E431" s="129"/>
      <c r="BI431" s="11"/>
      <c r="BJ431" s="11"/>
      <c r="BK431" s="11"/>
    </row>
    <row r="432" spans="2:63" ht="12.75">
      <c r="B432" s="9"/>
      <c r="C432" s="129"/>
      <c r="D432" s="129"/>
      <c r="E432" s="129"/>
      <c r="BI432" s="11"/>
      <c r="BJ432" s="11"/>
      <c r="BK432" s="11"/>
    </row>
    <row r="433" spans="2:63" ht="12.75">
      <c r="B433" s="9"/>
      <c r="C433" s="129"/>
      <c r="D433" s="129"/>
      <c r="E433" s="129"/>
      <c r="BI433" s="11"/>
      <c r="BJ433" s="11"/>
      <c r="BK433" s="11"/>
    </row>
    <row r="434" spans="2:63" ht="12.75">
      <c r="B434" s="9"/>
      <c r="C434" s="129"/>
      <c r="D434" s="129"/>
      <c r="E434" s="129"/>
      <c r="BI434" s="11"/>
      <c r="BJ434" s="11"/>
      <c r="BK434" s="11"/>
    </row>
    <row r="435" spans="2:63" ht="12.75">
      <c r="B435" s="9"/>
      <c r="C435" s="129"/>
      <c r="D435" s="129"/>
      <c r="E435" s="129"/>
      <c r="BI435" s="11"/>
      <c r="BJ435" s="11"/>
      <c r="BK435" s="11"/>
    </row>
    <row r="436" spans="2:63" ht="12.75">
      <c r="B436" s="9"/>
      <c r="C436" s="129"/>
      <c r="D436" s="129"/>
      <c r="E436" s="129"/>
      <c r="BI436" s="11"/>
      <c r="BJ436" s="11"/>
      <c r="BK436" s="11"/>
    </row>
    <row r="437" spans="2:63" ht="12.75">
      <c r="B437" s="9"/>
      <c r="C437" s="129"/>
      <c r="D437" s="129"/>
      <c r="E437" s="129"/>
      <c r="BI437" s="11"/>
      <c r="BJ437" s="11"/>
      <c r="BK437" s="11"/>
    </row>
    <row r="438" spans="2:63" ht="12.75">
      <c r="B438" s="9"/>
      <c r="C438" s="129"/>
      <c r="D438" s="129"/>
      <c r="E438" s="129"/>
      <c r="BI438" s="11"/>
      <c r="BJ438" s="11"/>
      <c r="BK438" s="11"/>
    </row>
    <row r="439" spans="2:63" ht="18">
      <c r="B439" s="49"/>
      <c r="C439" s="129"/>
      <c r="D439" s="129"/>
      <c r="E439" s="129"/>
      <c r="BI439" s="11"/>
      <c r="BJ439" s="11"/>
      <c r="BK439" s="11"/>
    </row>
    <row r="440" spans="2:63" ht="12.75">
      <c r="B440" s="9"/>
      <c r="C440" s="129"/>
      <c r="D440" s="129"/>
      <c r="E440" s="129"/>
      <c r="BI440" s="11"/>
      <c r="BJ440" s="11"/>
      <c r="BK440" s="11"/>
    </row>
    <row r="441" spans="2:63" ht="12.75">
      <c r="B441" s="76"/>
      <c r="C441" s="129"/>
      <c r="D441" s="129"/>
      <c r="E441" s="129"/>
      <c r="BI441" s="11"/>
      <c r="BJ441" s="11"/>
      <c r="BK441" s="11"/>
    </row>
    <row r="442" spans="2:63" ht="12.75">
      <c r="B442" s="9"/>
      <c r="C442" s="129"/>
      <c r="D442" s="129"/>
      <c r="E442" s="129"/>
      <c r="BI442" s="11"/>
      <c r="BJ442" s="11"/>
      <c r="BK442" s="11"/>
    </row>
    <row r="443" spans="2:63" ht="12.75">
      <c r="B443" s="9"/>
      <c r="C443" s="129"/>
      <c r="D443" s="129"/>
      <c r="E443" s="129"/>
      <c r="BI443" s="11"/>
      <c r="BJ443" s="11"/>
      <c r="BK443" s="11"/>
    </row>
    <row r="444" spans="2:63" ht="12.75">
      <c r="B444" s="9"/>
      <c r="C444" s="129"/>
      <c r="D444" s="129"/>
      <c r="E444" s="129"/>
      <c r="BI444" s="11"/>
      <c r="BJ444" s="11"/>
      <c r="BK444" s="11"/>
    </row>
    <row r="445" spans="2:63" ht="12.75">
      <c r="B445" s="9"/>
      <c r="C445" s="129"/>
      <c r="D445" s="129"/>
      <c r="E445" s="129"/>
      <c r="BI445" s="11"/>
      <c r="BJ445" s="11"/>
      <c r="BK445" s="11"/>
    </row>
    <row r="446" spans="2:63" ht="12.75">
      <c r="B446" s="9"/>
      <c r="C446" s="129"/>
      <c r="D446" s="129"/>
      <c r="E446" s="129"/>
      <c r="BI446" s="11"/>
      <c r="BJ446" s="11"/>
      <c r="BK446" s="11"/>
    </row>
    <row r="447" spans="2:63" ht="12.75">
      <c r="B447" s="9"/>
      <c r="C447" s="129"/>
      <c r="D447" s="129"/>
      <c r="E447" s="129"/>
      <c r="BI447" s="11"/>
      <c r="BJ447" s="11"/>
      <c r="BK447" s="11"/>
    </row>
    <row r="448" spans="2:63" ht="12.75">
      <c r="B448" s="9"/>
      <c r="C448" s="129"/>
      <c r="D448" s="129"/>
      <c r="E448" s="129"/>
      <c r="BI448" s="11"/>
      <c r="BJ448" s="11"/>
      <c r="BK448" s="11"/>
    </row>
    <row r="449" spans="2:63" ht="12.75">
      <c r="B449" s="9"/>
      <c r="C449" s="129"/>
      <c r="D449" s="129"/>
      <c r="E449" s="129"/>
      <c r="BI449" s="11"/>
      <c r="BJ449" s="11"/>
      <c r="BK449" s="11"/>
    </row>
    <row r="450" spans="2:63" ht="12.75">
      <c r="B450" s="9"/>
      <c r="C450" s="129"/>
      <c r="D450" s="129"/>
      <c r="E450" s="129"/>
      <c r="BI450" s="11"/>
      <c r="BJ450" s="11"/>
      <c r="BK450" s="11"/>
    </row>
    <row r="451" spans="2:63" ht="12.75">
      <c r="B451" s="9"/>
      <c r="C451" s="129"/>
      <c r="D451" s="129"/>
      <c r="E451" s="129"/>
      <c r="BI451" s="11"/>
      <c r="BJ451" s="11"/>
      <c r="BK451" s="11"/>
    </row>
    <row r="452" spans="2:63" ht="12.75">
      <c r="B452" s="9"/>
      <c r="C452" s="129"/>
      <c r="D452" s="129"/>
      <c r="E452" s="129"/>
      <c r="BI452" s="11"/>
      <c r="BJ452" s="11"/>
      <c r="BK452" s="11"/>
    </row>
    <row r="453" spans="2:63" ht="12.75">
      <c r="B453" s="9"/>
      <c r="C453" s="129"/>
      <c r="D453" s="129"/>
      <c r="E453" s="129"/>
      <c r="BI453" s="11"/>
      <c r="BJ453" s="11"/>
      <c r="BK453" s="11"/>
    </row>
    <row r="454" spans="2:63" ht="12.75">
      <c r="B454" s="9"/>
      <c r="C454" s="129"/>
      <c r="D454" s="129"/>
      <c r="E454" s="129"/>
      <c r="BI454" s="11"/>
      <c r="BJ454" s="11"/>
      <c r="BK454" s="11"/>
    </row>
    <row r="455" spans="2:63" ht="12.75">
      <c r="B455" s="9"/>
      <c r="C455" s="129"/>
      <c r="D455" s="129"/>
      <c r="E455" s="129"/>
      <c r="BI455" s="11"/>
      <c r="BJ455" s="11"/>
      <c r="BK455" s="11"/>
    </row>
    <row r="456" spans="2:63" ht="12.75">
      <c r="B456" s="9"/>
      <c r="C456" s="129"/>
      <c r="D456" s="129"/>
      <c r="E456" s="129"/>
      <c r="BI456" s="11"/>
      <c r="BJ456" s="11"/>
      <c r="BK456" s="11"/>
    </row>
    <row r="457" spans="2:63" ht="12.75">
      <c r="B457" s="9"/>
      <c r="C457" s="129"/>
      <c r="D457" s="129"/>
      <c r="E457" s="129"/>
      <c r="BI457" s="11"/>
      <c r="BJ457" s="11"/>
      <c r="BK457" s="11"/>
    </row>
    <row r="458" spans="2:63" ht="12.75">
      <c r="B458" s="9"/>
      <c r="C458" s="129"/>
      <c r="D458" s="129"/>
      <c r="E458" s="129"/>
      <c r="BI458" s="11"/>
      <c r="BJ458" s="11"/>
      <c r="BK458" s="11"/>
    </row>
    <row r="459" spans="2:63" ht="12.75">
      <c r="B459" s="9"/>
      <c r="C459" s="129"/>
      <c r="D459" s="129"/>
      <c r="E459" s="129"/>
      <c r="BI459" s="11"/>
      <c r="BJ459" s="11"/>
      <c r="BK459" s="11"/>
    </row>
    <row r="460" spans="2:63" ht="12.75">
      <c r="B460" s="9"/>
      <c r="C460" s="129"/>
      <c r="D460" s="129"/>
      <c r="E460" s="129"/>
      <c r="BI460" s="11"/>
      <c r="BJ460" s="11"/>
      <c r="BK460" s="11"/>
    </row>
    <row r="461" spans="2:63" ht="12.75">
      <c r="B461" s="9"/>
      <c r="C461" s="129"/>
      <c r="D461" s="129"/>
      <c r="E461" s="129"/>
      <c r="BI461" s="11"/>
      <c r="BJ461" s="11"/>
      <c r="BK461" s="11"/>
    </row>
    <row r="462" spans="2:63" ht="12.75">
      <c r="B462" s="9"/>
      <c r="C462" s="129"/>
      <c r="D462" s="129"/>
      <c r="E462" s="129"/>
      <c r="BI462" s="11"/>
      <c r="BJ462" s="11"/>
      <c r="BK462" s="11"/>
    </row>
    <row r="463" spans="2:63" ht="12.75">
      <c r="B463" s="9"/>
      <c r="C463" s="129"/>
      <c r="D463" s="129"/>
      <c r="E463" s="129"/>
      <c r="BI463" s="11"/>
      <c r="BJ463" s="11"/>
      <c r="BK463" s="11"/>
    </row>
    <row r="464" spans="2:63" ht="12.75">
      <c r="B464" s="9"/>
      <c r="C464" s="129"/>
      <c r="D464" s="129"/>
      <c r="E464" s="129"/>
      <c r="BI464" s="11"/>
      <c r="BJ464" s="11"/>
      <c r="BK464" s="11"/>
    </row>
    <row r="465" spans="2:63" ht="12.75">
      <c r="B465" s="9"/>
      <c r="C465" s="129"/>
      <c r="D465" s="129"/>
      <c r="E465" s="129"/>
      <c r="BI465" s="11"/>
      <c r="BJ465" s="11"/>
      <c r="BK465" s="11"/>
    </row>
    <row r="466" spans="2:63" ht="12.75">
      <c r="B466" s="9"/>
      <c r="C466" s="129"/>
      <c r="D466" s="129"/>
      <c r="E466" s="129"/>
      <c r="BI466" s="11"/>
      <c r="BJ466" s="11"/>
      <c r="BK466" s="11"/>
    </row>
    <row r="467" spans="2:63" ht="12.75">
      <c r="B467" s="9"/>
      <c r="C467" s="129"/>
      <c r="D467" s="129"/>
      <c r="E467" s="129"/>
      <c r="BI467" s="11"/>
      <c r="BJ467" s="11"/>
      <c r="BK467" s="11"/>
    </row>
    <row r="468" spans="2:63" ht="12.75">
      <c r="B468" s="9"/>
      <c r="C468" s="129"/>
      <c r="D468" s="129"/>
      <c r="E468" s="129"/>
      <c r="BI468" s="11"/>
      <c r="BJ468" s="11"/>
      <c r="BK468" s="11"/>
    </row>
    <row r="469" spans="2:63" ht="12.75">
      <c r="B469" s="9"/>
      <c r="C469" s="129"/>
      <c r="D469" s="129"/>
      <c r="E469" s="129"/>
      <c r="BI469" s="11"/>
      <c r="BJ469" s="11"/>
      <c r="BK469" s="11"/>
    </row>
    <row r="470" spans="2:63" ht="12.75">
      <c r="B470" s="9"/>
      <c r="C470" s="129"/>
      <c r="D470" s="129"/>
      <c r="E470" s="129"/>
      <c r="BI470" s="11"/>
      <c r="BJ470" s="11"/>
      <c r="BK470" s="11"/>
    </row>
    <row r="471" spans="2:63" ht="12.75">
      <c r="B471" s="9"/>
      <c r="C471" s="129"/>
      <c r="D471" s="129"/>
      <c r="E471" s="129"/>
      <c r="BI471" s="11"/>
      <c r="BJ471" s="11"/>
      <c r="BK471" s="11"/>
    </row>
    <row r="472" spans="2:63" ht="12.75">
      <c r="B472" s="9"/>
      <c r="C472" s="129"/>
      <c r="D472" s="129"/>
      <c r="E472" s="129"/>
      <c r="BI472" s="11"/>
      <c r="BJ472" s="11"/>
      <c r="BK472" s="11"/>
    </row>
    <row r="473" spans="2:63" ht="12.75">
      <c r="B473" s="9"/>
      <c r="C473" s="129"/>
      <c r="D473" s="129"/>
      <c r="E473" s="129"/>
      <c r="BI473" s="11"/>
      <c r="BJ473" s="11"/>
      <c r="BK473" s="11"/>
    </row>
    <row r="474" spans="2:63" ht="12.75">
      <c r="B474" s="9"/>
      <c r="C474" s="129"/>
      <c r="D474" s="129"/>
      <c r="E474" s="129"/>
      <c r="BI474" s="11"/>
      <c r="BJ474" s="11"/>
      <c r="BK474" s="11"/>
    </row>
    <row r="475" spans="2:63" ht="12.75">
      <c r="B475" s="9"/>
      <c r="C475" s="129"/>
      <c r="D475" s="129"/>
      <c r="E475" s="129"/>
      <c r="BI475" s="11"/>
      <c r="BJ475" s="11"/>
      <c r="BK475" s="11"/>
    </row>
    <row r="476" spans="2:63" ht="12.75">
      <c r="B476" s="9"/>
      <c r="C476" s="129"/>
      <c r="D476" s="129"/>
      <c r="E476" s="129"/>
      <c r="BI476" s="11"/>
      <c r="BJ476" s="11"/>
      <c r="BK476" s="11"/>
    </row>
    <row r="477" spans="2:63" ht="12.75">
      <c r="B477" s="9"/>
      <c r="C477" s="129"/>
      <c r="D477" s="129"/>
      <c r="E477" s="129"/>
      <c r="BI477" s="11"/>
      <c r="BJ477" s="11"/>
      <c r="BK477" s="11"/>
    </row>
    <row r="478" spans="2:63" ht="12.75">
      <c r="B478" s="9"/>
      <c r="C478" s="129"/>
      <c r="D478" s="129"/>
      <c r="E478" s="129"/>
      <c r="BI478" s="11"/>
      <c r="BJ478" s="11"/>
      <c r="BK478" s="11"/>
    </row>
    <row r="479" spans="2:63" ht="12.75">
      <c r="B479" s="9"/>
      <c r="C479" s="129"/>
      <c r="D479" s="129"/>
      <c r="E479" s="129"/>
      <c r="BI479" s="11"/>
      <c r="BJ479" s="11"/>
      <c r="BK479" s="11"/>
    </row>
    <row r="480" spans="2:63" ht="12.75">
      <c r="B480" s="9"/>
      <c r="C480" s="129"/>
      <c r="D480" s="129"/>
      <c r="E480" s="129"/>
      <c r="BI480" s="11"/>
      <c r="BJ480" s="11"/>
      <c r="BK480" s="11"/>
    </row>
    <row r="481" spans="2:63" ht="12.75">
      <c r="B481" s="9"/>
      <c r="C481" s="129"/>
      <c r="D481" s="129"/>
      <c r="E481" s="129"/>
      <c r="BI481" s="11"/>
      <c r="BJ481" s="11"/>
      <c r="BK481" s="11"/>
    </row>
    <row r="482" spans="2:63" ht="12.75">
      <c r="B482" s="9"/>
      <c r="C482" s="129"/>
      <c r="D482" s="129"/>
      <c r="E482" s="129"/>
      <c r="BI482" s="11"/>
      <c r="BJ482" s="11"/>
      <c r="BK482" s="11"/>
    </row>
    <row r="483" spans="2:63" ht="12.75">
      <c r="B483" s="9"/>
      <c r="C483" s="129"/>
      <c r="D483" s="129"/>
      <c r="E483" s="129"/>
      <c r="BI483" s="11"/>
      <c r="BJ483" s="11"/>
      <c r="BK483" s="11"/>
    </row>
    <row r="484" spans="2:63" ht="12.75">
      <c r="B484" s="9"/>
      <c r="C484" s="129"/>
      <c r="D484" s="129"/>
      <c r="E484" s="129"/>
      <c r="BI484" s="11"/>
      <c r="BJ484" s="11"/>
      <c r="BK484" s="11"/>
    </row>
    <row r="485" spans="2:63" ht="12.75">
      <c r="B485" s="9"/>
      <c r="C485" s="129"/>
      <c r="D485" s="129"/>
      <c r="E485" s="129"/>
      <c r="BI485" s="11"/>
      <c r="BJ485" s="11"/>
      <c r="BK485" s="11"/>
    </row>
    <row r="486" spans="2:63" ht="12.75">
      <c r="B486" s="9"/>
      <c r="C486" s="129"/>
      <c r="D486" s="129"/>
      <c r="E486" s="129"/>
      <c r="BI486" s="11"/>
      <c r="BJ486" s="11"/>
      <c r="BK486" s="11"/>
    </row>
    <row r="487" spans="2:63" ht="12.75">
      <c r="B487" s="9"/>
      <c r="C487" s="129"/>
      <c r="D487" s="129"/>
      <c r="E487" s="129"/>
      <c r="BI487" s="11"/>
      <c r="BJ487" s="11"/>
      <c r="BK487" s="11"/>
    </row>
    <row r="488" spans="2:63" ht="12.75">
      <c r="B488" s="9"/>
      <c r="C488" s="129"/>
      <c r="D488" s="129"/>
      <c r="E488" s="129"/>
      <c r="BI488" s="11"/>
      <c r="BJ488" s="11"/>
      <c r="BK488" s="11"/>
    </row>
    <row r="489" spans="2:63" ht="12.75">
      <c r="B489" s="9"/>
      <c r="C489" s="129"/>
      <c r="D489" s="129"/>
      <c r="E489" s="129"/>
      <c r="BI489" s="11"/>
      <c r="BJ489" s="11"/>
      <c r="BK489" s="11"/>
    </row>
    <row r="490" spans="2:63" ht="12.75">
      <c r="B490" s="9"/>
      <c r="C490" s="129"/>
      <c r="D490" s="129"/>
      <c r="E490" s="129"/>
      <c r="BI490" s="11"/>
      <c r="BJ490" s="11"/>
      <c r="BK490" s="11"/>
    </row>
    <row r="491" spans="2:63" ht="12.75">
      <c r="B491" s="9"/>
      <c r="C491" s="129"/>
      <c r="D491" s="129"/>
      <c r="E491" s="129"/>
      <c r="BI491" s="11"/>
      <c r="BJ491" s="11"/>
      <c r="BK491" s="11"/>
    </row>
    <row r="492" spans="2:63" ht="12.75">
      <c r="B492" s="9"/>
      <c r="C492" s="129"/>
      <c r="D492" s="129"/>
      <c r="E492" s="129"/>
      <c r="BI492" s="11"/>
      <c r="BJ492" s="11"/>
      <c r="BK492" s="11"/>
    </row>
    <row r="493" spans="2:63" ht="12.75">
      <c r="B493" s="9"/>
      <c r="C493" s="129"/>
      <c r="D493" s="129"/>
      <c r="E493" s="129"/>
      <c r="BI493" s="11"/>
      <c r="BJ493" s="11"/>
      <c r="BK493" s="11"/>
    </row>
    <row r="494" spans="2:63" ht="12.75">
      <c r="B494" s="9"/>
      <c r="C494" s="129"/>
      <c r="D494" s="129"/>
      <c r="E494" s="129"/>
      <c r="BI494" s="11"/>
      <c r="BJ494" s="11"/>
      <c r="BK494" s="11"/>
    </row>
    <row r="495" spans="2:63" ht="12.75">
      <c r="B495" s="9"/>
      <c r="C495" s="129"/>
      <c r="D495" s="129"/>
      <c r="E495" s="129"/>
      <c r="BI495" s="11"/>
      <c r="BJ495" s="11"/>
      <c r="BK495" s="11"/>
    </row>
    <row r="496" spans="2:63" ht="12.75">
      <c r="B496" s="9"/>
      <c r="C496" s="129"/>
      <c r="D496" s="129"/>
      <c r="E496" s="129"/>
      <c r="BI496" s="11"/>
      <c r="BJ496" s="11"/>
      <c r="BK496" s="11"/>
    </row>
    <row r="497" spans="2:63" ht="12.75">
      <c r="B497" s="9"/>
      <c r="C497" s="129"/>
      <c r="D497" s="129"/>
      <c r="E497" s="129"/>
      <c r="BI497" s="11"/>
      <c r="BJ497" s="11"/>
      <c r="BK497" s="11"/>
    </row>
    <row r="498" spans="2:63" ht="12.75">
      <c r="B498" s="9"/>
      <c r="C498" s="129"/>
      <c r="D498" s="129"/>
      <c r="E498" s="129"/>
      <c r="BI498" s="11"/>
      <c r="BJ498" s="11"/>
      <c r="BK498" s="11"/>
    </row>
    <row r="499" spans="2:63" ht="12.75">
      <c r="B499" s="9"/>
      <c r="C499" s="129"/>
      <c r="D499" s="129"/>
      <c r="E499" s="129"/>
      <c r="BI499" s="11"/>
      <c r="BJ499" s="11"/>
      <c r="BK499" s="11"/>
    </row>
    <row r="500" spans="2:63" ht="12.75">
      <c r="B500" s="9"/>
      <c r="C500" s="129"/>
      <c r="D500" s="129"/>
      <c r="E500" s="129"/>
      <c r="BI500" s="11"/>
      <c r="BJ500" s="11"/>
      <c r="BK500" s="11"/>
    </row>
    <row r="501" spans="2:63" ht="12.75">
      <c r="B501" s="9"/>
      <c r="C501" s="129"/>
      <c r="D501" s="129"/>
      <c r="E501" s="129"/>
      <c r="BI501" s="11"/>
      <c r="BJ501" s="11"/>
      <c r="BK501" s="11"/>
    </row>
    <row r="502" spans="2:63" ht="12.75">
      <c r="B502" s="9"/>
      <c r="C502" s="129"/>
      <c r="D502" s="129"/>
      <c r="E502" s="129"/>
      <c r="BI502" s="11"/>
      <c r="BJ502" s="11"/>
      <c r="BK502" s="11"/>
    </row>
    <row r="503" spans="2:63" ht="12.75">
      <c r="B503" s="9"/>
      <c r="C503" s="129"/>
      <c r="D503" s="129"/>
      <c r="E503" s="129"/>
      <c r="BI503" s="11"/>
      <c r="BJ503" s="11"/>
      <c r="BK503" s="11"/>
    </row>
    <row r="504" spans="2:63" ht="12.75">
      <c r="B504" s="9"/>
      <c r="C504" s="129"/>
      <c r="D504" s="129"/>
      <c r="E504" s="129"/>
      <c r="BI504" s="11"/>
      <c r="BJ504" s="11"/>
      <c r="BK504" s="11"/>
    </row>
    <row r="505" spans="2:63" ht="12.75">
      <c r="B505" s="9"/>
      <c r="C505" s="129"/>
      <c r="D505" s="129"/>
      <c r="E505" s="129"/>
      <c r="BI505" s="11"/>
      <c r="BJ505" s="11"/>
      <c r="BK505" s="11"/>
    </row>
    <row r="506" spans="2:63" ht="12.75">
      <c r="B506" s="9"/>
      <c r="C506" s="129"/>
      <c r="D506" s="129"/>
      <c r="E506" s="129"/>
      <c r="BI506" s="11"/>
      <c r="BJ506" s="11"/>
      <c r="BK506" s="11"/>
    </row>
    <row r="507" spans="2:63" ht="12.75">
      <c r="B507" s="9"/>
      <c r="C507" s="129"/>
      <c r="D507" s="129"/>
      <c r="E507" s="129"/>
      <c r="BI507" s="11"/>
      <c r="BJ507" s="11"/>
      <c r="BK507" s="11"/>
    </row>
    <row r="508" spans="2:63" ht="12.75">
      <c r="B508" s="9"/>
      <c r="C508" s="129"/>
      <c r="D508" s="129"/>
      <c r="E508" s="129"/>
      <c r="BI508" s="11"/>
      <c r="BJ508" s="11"/>
      <c r="BK508" s="11"/>
    </row>
    <row r="509" spans="2:63" ht="12.75">
      <c r="B509" s="9"/>
      <c r="C509" s="129"/>
      <c r="D509" s="129"/>
      <c r="E509" s="129"/>
      <c r="BI509" s="11"/>
      <c r="BJ509" s="11"/>
      <c r="BK509" s="11"/>
    </row>
    <row r="510" spans="2:63" ht="12.75">
      <c r="B510" s="9"/>
      <c r="C510" s="129"/>
      <c r="D510" s="129"/>
      <c r="E510" s="129"/>
      <c r="BI510" s="11"/>
      <c r="BJ510" s="11"/>
      <c r="BK510" s="11"/>
    </row>
    <row r="511" spans="2:63" ht="12.75">
      <c r="B511" s="9"/>
      <c r="C511" s="129"/>
      <c r="D511" s="129"/>
      <c r="E511" s="129"/>
      <c r="BI511" s="11"/>
      <c r="BJ511" s="11"/>
      <c r="BK511" s="11"/>
    </row>
    <row r="512" spans="2:63" ht="12.75">
      <c r="B512" s="9"/>
      <c r="C512" s="129"/>
      <c r="D512" s="129"/>
      <c r="E512" s="129"/>
      <c r="BI512" s="11"/>
      <c r="BJ512" s="11"/>
      <c r="BK512" s="11"/>
    </row>
    <row r="513" spans="2:63" ht="12.75">
      <c r="B513" s="9"/>
      <c r="C513" s="129"/>
      <c r="D513" s="129"/>
      <c r="E513" s="129"/>
      <c r="BI513" s="11"/>
      <c r="BJ513" s="11"/>
      <c r="BK513" s="11"/>
    </row>
    <row r="514" spans="2:63" ht="12.75">
      <c r="B514" s="9"/>
      <c r="C514" s="129"/>
      <c r="D514" s="129"/>
      <c r="E514" s="129"/>
      <c r="BI514" s="11"/>
      <c r="BJ514" s="11"/>
      <c r="BK514" s="11"/>
    </row>
    <row r="515" spans="2:63" ht="12.75">
      <c r="B515" s="9"/>
      <c r="C515" s="129"/>
      <c r="D515" s="129"/>
      <c r="E515" s="129"/>
      <c r="BI515" s="11"/>
      <c r="BJ515" s="11"/>
      <c r="BK515" s="11"/>
    </row>
    <row r="516" spans="2:63" ht="12.75">
      <c r="B516" s="9"/>
      <c r="C516" s="129"/>
      <c r="D516" s="129"/>
      <c r="E516" s="129"/>
      <c r="BI516" s="11"/>
      <c r="BJ516" s="11"/>
      <c r="BK516" s="11"/>
    </row>
    <row r="517" spans="2:63" ht="12.75">
      <c r="B517" s="9"/>
      <c r="C517" s="129"/>
      <c r="D517" s="129"/>
      <c r="E517" s="129"/>
      <c r="BI517" s="11"/>
      <c r="BJ517" s="11"/>
      <c r="BK517" s="11"/>
    </row>
    <row r="518" spans="2:63" ht="12.75">
      <c r="B518" s="9"/>
      <c r="C518" s="129"/>
      <c r="D518" s="129"/>
      <c r="E518" s="129"/>
      <c r="BI518" s="11"/>
      <c r="BJ518" s="11"/>
      <c r="BK518" s="11"/>
    </row>
    <row r="519" spans="2:63" ht="12.75">
      <c r="B519" s="9"/>
      <c r="C519" s="129"/>
      <c r="D519" s="129"/>
      <c r="E519" s="129"/>
      <c r="BI519" s="11"/>
      <c r="BJ519" s="11"/>
      <c r="BK519" s="11"/>
    </row>
    <row r="520" spans="2:63" ht="12.75">
      <c r="B520" s="9"/>
      <c r="C520" s="129"/>
      <c r="D520" s="129"/>
      <c r="E520" s="129"/>
      <c r="BI520" s="11"/>
      <c r="BJ520" s="11"/>
      <c r="BK520" s="11"/>
    </row>
    <row r="521" spans="2:63" ht="12.75">
      <c r="B521" s="9"/>
      <c r="C521" s="129"/>
      <c r="D521" s="129"/>
      <c r="E521" s="129"/>
      <c r="BI521" s="11"/>
      <c r="BJ521" s="11"/>
      <c r="BK521" s="11"/>
    </row>
    <row r="522" spans="2:63" ht="12.75">
      <c r="B522" s="9"/>
      <c r="C522" s="129"/>
      <c r="D522" s="129"/>
      <c r="E522" s="129"/>
      <c r="BI522" s="11"/>
      <c r="BJ522" s="11"/>
      <c r="BK522" s="11"/>
    </row>
    <row r="523" spans="2:63" ht="12.75">
      <c r="B523" s="9"/>
      <c r="C523" s="129"/>
      <c r="D523" s="129"/>
      <c r="E523" s="129"/>
      <c r="BI523" s="11"/>
      <c r="BJ523" s="11"/>
      <c r="BK523" s="11"/>
    </row>
    <row r="524" spans="2:63" ht="12.75">
      <c r="B524" s="9"/>
      <c r="C524" s="129"/>
      <c r="D524" s="129"/>
      <c r="E524" s="129"/>
      <c r="BI524" s="11"/>
      <c r="BJ524" s="11"/>
      <c r="BK524" s="11"/>
    </row>
    <row r="525" spans="2:63" ht="12.75">
      <c r="B525" s="9"/>
      <c r="C525" s="129"/>
      <c r="D525" s="129"/>
      <c r="E525" s="129"/>
      <c r="BI525" s="11"/>
      <c r="BJ525" s="11"/>
      <c r="BK525" s="11"/>
    </row>
    <row r="526" spans="2:63" ht="12.75">
      <c r="B526" s="9"/>
      <c r="C526" s="129"/>
      <c r="D526" s="129"/>
      <c r="E526" s="129"/>
      <c r="BI526" s="11"/>
      <c r="BJ526" s="11"/>
      <c r="BK526" s="11"/>
    </row>
    <row r="527" spans="2:63" ht="12.75">
      <c r="B527" s="9"/>
      <c r="C527" s="129"/>
      <c r="D527" s="129"/>
      <c r="E527" s="129"/>
      <c r="BI527" s="11"/>
      <c r="BJ527" s="11"/>
      <c r="BK527" s="11"/>
    </row>
    <row r="528" spans="2:63" ht="12.75">
      <c r="B528" s="9"/>
      <c r="C528" s="129"/>
      <c r="D528" s="129"/>
      <c r="E528" s="129"/>
      <c r="BI528" s="11"/>
      <c r="BJ528" s="11"/>
      <c r="BK528" s="11"/>
    </row>
    <row r="529" spans="2:63" ht="12.75">
      <c r="B529" s="9"/>
      <c r="C529" s="129"/>
      <c r="D529" s="129"/>
      <c r="E529" s="129"/>
      <c r="BI529" s="11"/>
      <c r="BJ529" s="11"/>
      <c r="BK529" s="11"/>
    </row>
    <row r="530" spans="2:63" ht="12.75">
      <c r="B530" s="9"/>
      <c r="C530" s="129"/>
      <c r="D530" s="129"/>
      <c r="E530" s="129"/>
      <c r="BI530" s="11"/>
      <c r="BJ530" s="11"/>
      <c r="BK530" s="11"/>
    </row>
    <row r="531" spans="2:63" ht="12.75">
      <c r="B531" s="9"/>
      <c r="C531" s="129"/>
      <c r="D531" s="129"/>
      <c r="E531" s="129"/>
      <c r="BI531" s="11"/>
      <c r="BJ531" s="11"/>
      <c r="BK531" s="11"/>
    </row>
    <row r="532" spans="2:63" ht="12.75">
      <c r="B532" s="9"/>
      <c r="C532" s="129"/>
      <c r="D532" s="129"/>
      <c r="E532" s="129"/>
      <c r="BI532" s="11"/>
      <c r="BJ532" s="11"/>
      <c r="BK532" s="11"/>
    </row>
    <row r="533" spans="2:63" ht="12.75">
      <c r="B533" s="9"/>
      <c r="C533" s="129"/>
      <c r="D533" s="129"/>
      <c r="E533" s="129"/>
      <c r="BI533" s="11"/>
      <c r="BJ533" s="11"/>
      <c r="BK533" s="11"/>
    </row>
    <row r="534" spans="2:63" ht="12.75">
      <c r="B534" s="9"/>
      <c r="C534" s="129"/>
      <c r="D534" s="129"/>
      <c r="E534" s="129"/>
      <c r="BI534" s="11"/>
      <c r="BJ534" s="11"/>
      <c r="BK534" s="11"/>
    </row>
    <row r="535" spans="2:63" ht="12.75">
      <c r="B535" s="9"/>
      <c r="C535" s="129"/>
      <c r="D535" s="129"/>
      <c r="E535" s="129"/>
      <c r="BI535" s="11"/>
      <c r="BJ535" s="11"/>
      <c r="BK535" s="11"/>
    </row>
    <row r="536" spans="2:63" ht="12.75">
      <c r="B536" s="9"/>
      <c r="C536" s="129"/>
      <c r="D536" s="129"/>
      <c r="E536" s="129"/>
      <c r="BI536" s="11"/>
      <c r="BJ536" s="11"/>
      <c r="BK536" s="11"/>
    </row>
    <row r="537" spans="2:63" ht="12.75">
      <c r="B537" s="9"/>
      <c r="C537" s="129"/>
      <c r="D537" s="129"/>
      <c r="E537" s="129"/>
      <c r="BI537" s="11"/>
      <c r="BJ537" s="11"/>
      <c r="BK537" s="11"/>
    </row>
    <row r="538" spans="3:63" ht="12.75">
      <c r="C538" s="129"/>
      <c r="D538" s="129"/>
      <c r="E538" s="129"/>
      <c r="BI538" s="11"/>
      <c r="BJ538" s="11"/>
      <c r="BK538" s="11"/>
    </row>
    <row r="539" spans="3:63" ht="12.75">
      <c r="C539" s="129"/>
      <c r="D539" s="129"/>
      <c r="E539" s="129"/>
      <c r="BI539" s="11"/>
      <c r="BJ539" s="11"/>
      <c r="BK539" s="11"/>
    </row>
    <row r="540" spans="3:63" ht="12.75">
      <c r="C540" s="129"/>
      <c r="D540" s="129"/>
      <c r="E540" s="129"/>
      <c r="BI540" s="11"/>
      <c r="BJ540" s="11"/>
      <c r="BK540" s="11"/>
    </row>
    <row r="541" spans="3:63" ht="12.75">
      <c r="C541" s="129"/>
      <c r="D541" s="129"/>
      <c r="E541" s="129"/>
      <c r="BI541" s="11"/>
      <c r="BJ541" s="11"/>
      <c r="BK541" s="11"/>
    </row>
    <row r="542" spans="3:63" ht="12.75">
      <c r="C542" s="129"/>
      <c r="D542" s="129"/>
      <c r="E542" s="129"/>
      <c r="BI542" s="11"/>
      <c r="BJ542" s="11"/>
      <c r="BK542" s="11"/>
    </row>
    <row r="543" spans="3:63" ht="12.75">
      <c r="C543" s="129"/>
      <c r="D543" s="129"/>
      <c r="E543" s="129"/>
      <c r="BI543" s="11"/>
      <c r="BJ543" s="11"/>
      <c r="BK543" s="11"/>
    </row>
    <row r="544" spans="3:63" ht="12.75">
      <c r="C544" s="129"/>
      <c r="D544" s="129"/>
      <c r="E544" s="129"/>
      <c r="BI544" s="11"/>
      <c r="BJ544" s="11"/>
      <c r="BK544" s="11"/>
    </row>
    <row r="545" spans="3:63" ht="12.75">
      <c r="C545" s="129"/>
      <c r="D545" s="129"/>
      <c r="E545" s="129"/>
      <c r="BI545" s="11"/>
      <c r="BJ545" s="11"/>
      <c r="BK545" s="11"/>
    </row>
    <row r="546" spans="3:63" ht="12.75">
      <c r="C546" s="129"/>
      <c r="D546" s="129"/>
      <c r="E546" s="129"/>
      <c r="BI546" s="11"/>
      <c r="BJ546" s="11"/>
      <c r="BK546" s="11"/>
    </row>
    <row r="547" spans="3:63" ht="12.75">
      <c r="C547" s="129"/>
      <c r="D547" s="129"/>
      <c r="E547" s="129"/>
      <c r="BI547" s="11"/>
      <c r="BJ547" s="11"/>
      <c r="BK547" s="11"/>
    </row>
    <row r="548" spans="3:63" ht="12.75">
      <c r="C548" s="129"/>
      <c r="D548" s="129"/>
      <c r="E548" s="129"/>
      <c r="BI548" s="11"/>
      <c r="BJ548" s="11"/>
      <c r="BK548" s="11"/>
    </row>
    <row r="549" spans="3:63" ht="12.75">
      <c r="C549" s="129"/>
      <c r="D549" s="129"/>
      <c r="E549" s="129"/>
      <c r="BI549" s="11"/>
      <c r="BJ549" s="11"/>
      <c r="BK549" s="11"/>
    </row>
    <row r="550" spans="3:63" ht="12.75">
      <c r="C550" s="129"/>
      <c r="D550" s="129"/>
      <c r="E550" s="129"/>
      <c r="BI550" s="11"/>
      <c r="BJ550" s="11"/>
      <c r="BK550" s="11"/>
    </row>
    <row r="551" spans="3:63" ht="12.75">
      <c r="C551" s="129"/>
      <c r="D551" s="129"/>
      <c r="E551" s="129"/>
      <c r="BI551" s="11"/>
      <c r="BJ551" s="11"/>
      <c r="BK551" s="11"/>
    </row>
    <row r="552" spans="3:63" ht="12.75">
      <c r="C552" s="129"/>
      <c r="D552" s="129"/>
      <c r="E552" s="129"/>
      <c r="BI552" s="11"/>
      <c r="BJ552" s="11"/>
      <c r="BK552" s="11"/>
    </row>
    <row r="553" spans="3:63" ht="12.75">
      <c r="C553" s="129"/>
      <c r="D553" s="129"/>
      <c r="E553" s="129"/>
      <c r="BI553" s="11"/>
      <c r="BJ553" s="11"/>
      <c r="BK553" s="11"/>
    </row>
    <row r="554" spans="3:63" ht="12.75">
      <c r="C554" s="129"/>
      <c r="D554" s="129"/>
      <c r="E554" s="129"/>
      <c r="BI554" s="11"/>
      <c r="BJ554" s="11"/>
      <c r="BK554" s="11"/>
    </row>
    <row r="555" spans="3:63" ht="12.75">
      <c r="C555" s="129"/>
      <c r="D555" s="129"/>
      <c r="E555" s="129"/>
      <c r="BI555" s="11"/>
      <c r="BJ555" s="11"/>
      <c r="BK555" s="11"/>
    </row>
    <row r="556" spans="3:63" ht="12.75">
      <c r="C556" s="129"/>
      <c r="D556" s="129"/>
      <c r="E556" s="129"/>
      <c r="BI556" s="11"/>
      <c r="BJ556" s="11"/>
      <c r="BK556" s="11"/>
    </row>
    <row r="557" spans="3:63" ht="12.75">
      <c r="C557" s="129"/>
      <c r="D557" s="129"/>
      <c r="E557" s="129"/>
      <c r="BI557" s="11"/>
      <c r="BJ557" s="11"/>
      <c r="BK557" s="11"/>
    </row>
    <row r="558" spans="3:63" ht="12.75">
      <c r="C558" s="129"/>
      <c r="D558" s="129"/>
      <c r="E558" s="129"/>
      <c r="BI558" s="11"/>
      <c r="BJ558" s="11"/>
      <c r="BK558" s="11"/>
    </row>
    <row r="559" spans="3:63" ht="12.75">
      <c r="C559" s="129"/>
      <c r="D559" s="129"/>
      <c r="E559" s="129"/>
      <c r="BI559" s="11"/>
      <c r="BJ559" s="11"/>
      <c r="BK559" s="11"/>
    </row>
    <row r="560" spans="3:63" ht="12.75">
      <c r="C560" s="129"/>
      <c r="D560" s="129"/>
      <c r="E560" s="129"/>
      <c r="BI560" s="11"/>
      <c r="BJ560" s="11"/>
      <c r="BK560" s="11"/>
    </row>
    <row r="561" spans="3:63" ht="12.75">
      <c r="C561" s="129"/>
      <c r="D561" s="129"/>
      <c r="E561" s="129"/>
      <c r="BI561" s="11"/>
      <c r="BJ561" s="11"/>
      <c r="BK561" s="11"/>
    </row>
    <row r="562" spans="3:63" ht="12.75">
      <c r="C562" s="129"/>
      <c r="D562" s="129"/>
      <c r="E562" s="129"/>
      <c r="BI562" s="11"/>
      <c r="BJ562" s="11"/>
      <c r="BK562" s="11"/>
    </row>
    <row r="563" spans="3:63" ht="12.75">
      <c r="C563" s="129"/>
      <c r="D563" s="129"/>
      <c r="E563" s="129"/>
      <c r="BI563" s="11"/>
      <c r="BJ563" s="11"/>
      <c r="BK563" s="11"/>
    </row>
    <row r="564" spans="3:63" ht="12.75">
      <c r="C564" s="129"/>
      <c r="D564" s="129"/>
      <c r="E564" s="129"/>
      <c r="BI564" s="11"/>
      <c r="BJ564" s="11"/>
      <c r="BK564" s="11"/>
    </row>
    <row r="565" spans="3:63" ht="12.75">
      <c r="C565" s="129"/>
      <c r="D565" s="129"/>
      <c r="E565" s="129"/>
      <c r="BI565" s="11"/>
      <c r="BJ565" s="11"/>
      <c r="BK565" s="11"/>
    </row>
    <row r="566" spans="3:63" ht="12.75">
      <c r="C566" s="129"/>
      <c r="D566" s="129"/>
      <c r="E566" s="129"/>
      <c r="BI566" s="11"/>
      <c r="BJ566" s="11"/>
      <c r="BK566" s="11"/>
    </row>
    <row r="567" spans="3:63" ht="12.75">
      <c r="C567" s="129"/>
      <c r="D567" s="129"/>
      <c r="E567" s="129"/>
      <c r="BI567" s="11"/>
      <c r="BJ567" s="11"/>
      <c r="BK567" s="11"/>
    </row>
    <row r="568" spans="3:63" ht="12.75">
      <c r="C568" s="129"/>
      <c r="D568" s="129"/>
      <c r="E568" s="129"/>
      <c r="BI568" s="11"/>
      <c r="BJ568" s="11"/>
      <c r="BK568" s="11"/>
    </row>
    <row r="569" spans="3:63" ht="12.75">
      <c r="C569" s="129"/>
      <c r="D569" s="129"/>
      <c r="E569" s="129"/>
      <c r="BI569" s="11"/>
      <c r="BJ569" s="11"/>
      <c r="BK569" s="11"/>
    </row>
    <row r="570" spans="3:63" ht="12.75">
      <c r="C570" s="129"/>
      <c r="D570" s="129"/>
      <c r="E570" s="129"/>
      <c r="BI570" s="11"/>
      <c r="BJ570" s="11"/>
      <c r="BK570" s="11"/>
    </row>
    <row r="571" spans="3:63" ht="12.75">
      <c r="C571" s="129"/>
      <c r="D571" s="129"/>
      <c r="E571" s="129"/>
      <c r="BI571" s="11"/>
      <c r="BJ571" s="11"/>
      <c r="BK571" s="11"/>
    </row>
    <row r="572" spans="61:63" ht="12.75">
      <c r="BI572" s="11"/>
      <c r="BJ572" s="11"/>
      <c r="BK572" s="11"/>
    </row>
    <row r="573" spans="61:63" ht="12.75">
      <c r="BI573" s="11"/>
      <c r="BJ573" s="11"/>
      <c r="BK573" s="11"/>
    </row>
    <row r="574" spans="61:63" ht="12.75">
      <c r="BI574" s="11"/>
      <c r="BJ574" s="11"/>
      <c r="BK574" s="11"/>
    </row>
    <row r="575" spans="61:63" ht="12.75">
      <c r="BI575" s="11"/>
      <c r="BJ575" s="11"/>
      <c r="BK575" s="11"/>
    </row>
    <row r="576" spans="61:63" ht="12.75">
      <c r="BI576" s="11"/>
      <c r="BJ576" s="11"/>
      <c r="BK576" s="11"/>
    </row>
    <row r="577" spans="61:63" ht="12.75">
      <c r="BI577" s="11"/>
      <c r="BJ577" s="11"/>
      <c r="BK577" s="11"/>
    </row>
    <row r="578" spans="61:63" ht="12.75">
      <c r="BI578" s="11"/>
      <c r="BJ578" s="11"/>
      <c r="BK578" s="11"/>
    </row>
    <row r="579" spans="61:63" ht="12.75">
      <c r="BI579" s="11"/>
      <c r="BJ579" s="11"/>
      <c r="BK579" s="11"/>
    </row>
    <row r="580" spans="61:63" ht="12.75">
      <c r="BI580" s="11"/>
      <c r="BJ580" s="11"/>
      <c r="BK580" s="11"/>
    </row>
    <row r="581" spans="61:63" ht="12.75">
      <c r="BI581" s="11"/>
      <c r="BJ581" s="11"/>
      <c r="BK581" s="11"/>
    </row>
    <row r="582" spans="61:63" ht="12.75">
      <c r="BI582" s="11"/>
      <c r="BJ582" s="11"/>
      <c r="BK582" s="11"/>
    </row>
    <row r="583" spans="61:63" ht="12.75">
      <c r="BI583" s="11"/>
      <c r="BJ583" s="11"/>
      <c r="BK583" s="11"/>
    </row>
    <row r="584" spans="61:63" ht="12.75">
      <c r="BI584" s="11"/>
      <c r="BJ584" s="11"/>
      <c r="BK584" s="11"/>
    </row>
    <row r="585" spans="61:63" ht="12.75">
      <c r="BI585" s="11"/>
      <c r="BJ585" s="11"/>
      <c r="BK585" s="11"/>
    </row>
    <row r="586" spans="61:63" ht="12.75">
      <c r="BI586" s="11"/>
      <c r="BJ586" s="11"/>
      <c r="BK586" s="11"/>
    </row>
    <row r="587" spans="61:63" ht="12.75">
      <c r="BI587" s="11"/>
      <c r="BJ587" s="11"/>
      <c r="BK587" s="11"/>
    </row>
    <row r="588" spans="61:63" ht="12.75">
      <c r="BI588" s="11"/>
      <c r="BJ588" s="11"/>
      <c r="BK588" s="11"/>
    </row>
    <row r="589" spans="61:63" ht="12.75">
      <c r="BI589" s="11"/>
      <c r="BJ589" s="11"/>
      <c r="BK589" s="11"/>
    </row>
    <row r="590" spans="61:63" ht="12.75">
      <c r="BI590" s="11"/>
      <c r="BJ590" s="11"/>
      <c r="BK590" s="11"/>
    </row>
    <row r="591" spans="61:63" ht="12.75">
      <c r="BI591" s="11"/>
      <c r="BJ591" s="11"/>
      <c r="BK591" s="11"/>
    </row>
    <row r="592" spans="61:63" ht="12.75">
      <c r="BI592" s="11"/>
      <c r="BJ592" s="11"/>
      <c r="BK592" s="11"/>
    </row>
    <row r="593" spans="61:63" ht="12.75">
      <c r="BI593" s="11"/>
      <c r="BJ593" s="11"/>
      <c r="BK593" s="11"/>
    </row>
    <row r="594" spans="61:63" ht="12.75">
      <c r="BI594" s="11"/>
      <c r="BJ594" s="11"/>
      <c r="BK594" s="11"/>
    </row>
    <row r="595" spans="61:63" ht="12.75">
      <c r="BI595" s="11"/>
      <c r="BJ595" s="11"/>
      <c r="BK595" s="11"/>
    </row>
    <row r="596" spans="61:63" ht="12.75">
      <c r="BI596" s="11"/>
      <c r="BJ596" s="11"/>
      <c r="BK596" s="11"/>
    </row>
    <row r="597" spans="61:63" ht="12.75">
      <c r="BI597" s="11"/>
      <c r="BJ597" s="11"/>
      <c r="BK597" s="11"/>
    </row>
    <row r="598" spans="61:63" ht="12.75">
      <c r="BI598" s="11"/>
      <c r="BJ598" s="11"/>
      <c r="BK598" s="11"/>
    </row>
    <row r="599" spans="61:63" ht="12.75">
      <c r="BI599" s="11"/>
      <c r="BJ599" s="11"/>
      <c r="BK599" s="11"/>
    </row>
    <row r="600" spans="61:63" ht="12.75">
      <c r="BI600" s="11"/>
      <c r="BJ600" s="11"/>
      <c r="BK600" s="11"/>
    </row>
    <row r="601" spans="61:63" ht="12.75">
      <c r="BI601" s="11"/>
      <c r="BJ601" s="11"/>
      <c r="BK601" s="11"/>
    </row>
    <row r="602" spans="61:63" ht="12.75">
      <c r="BI602" s="11"/>
      <c r="BJ602" s="11"/>
      <c r="BK602" s="11"/>
    </row>
    <row r="603" spans="61:63" ht="12.75">
      <c r="BI603" s="11"/>
      <c r="BJ603" s="11"/>
      <c r="BK603" s="11"/>
    </row>
    <row r="604" spans="61:63" ht="12.75">
      <c r="BI604" s="11"/>
      <c r="BJ604" s="11"/>
      <c r="BK604" s="11"/>
    </row>
    <row r="605" spans="61:63" ht="12.75">
      <c r="BI605" s="11"/>
      <c r="BJ605" s="11"/>
      <c r="BK605" s="11"/>
    </row>
    <row r="606" spans="61:63" ht="12.75">
      <c r="BI606" s="11"/>
      <c r="BJ606" s="11"/>
      <c r="BK606" s="11"/>
    </row>
    <row r="607" spans="61:63" ht="12.75">
      <c r="BI607" s="11"/>
      <c r="BJ607" s="11"/>
      <c r="BK607" s="11"/>
    </row>
    <row r="608" spans="61:63" ht="12.75">
      <c r="BI608" s="11"/>
      <c r="BJ608" s="11"/>
      <c r="BK608" s="11"/>
    </row>
    <row r="609" spans="61:63" ht="12.75">
      <c r="BI609" s="11"/>
      <c r="BJ609" s="11"/>
      <c r="BK609" s="11"/>
    </row>
    <row r="610" spans="61:63" ht="12.75">
      <c r="BI610" s="11"/>
      <c r="BJ610" s="11"/>
      <c r="BK610" s="11"/>
    </row>
    <row r="611" spans="61:63" ht="12.75">
      <c r="BI611" s="11"/>
      <c r="BJ611" s="11"/>
      <c r="BK611" s="11"/>
    </row>
    <row r="612" spans="61:63" ht="12.75">
      <c r="BI612" s="11"/>
      <c r="BJ612" s="11"/>
      <c r="BK612" s="11"/>
    </row>
    <row r="613" spans="61:63" ht="12.75">
      <c r="BI613" s="11"/>
      <c r="BJ613" s="11"/>
      <c r="BK613" s="11"/>
    </row>
    <row r="614" spans="61:63" ht="12.75">
      <c r="BI614" s="11"/>
      <c r="BJ614" s="11"/>
      <c r="BK614" s="11"/>
    </row>
    <row r="615" spans="61:63" ht="12.75">
      <c r="BI615" s="11"/>
      <c r="BJ615" s="11"/>
      <c r="BK615" s="11"/>
    </row>
    <row r="616" spans="61:63" ht="12.75">
      <c r="BI616" s="11"/>
      <c r="BJ616" s="11"/>
      <c r="BK616" s="11"/>
    </row>
    <row r="617" spans="61:63" ht="12.75">
      <c r="BI617" s="11"/>
      <c r="BJ617" s="11"/>
      <c r="BK617" s="11"/>
    </row>
    <row r="618" spans="61:63" ht="12.75">
      <c r="BI618" s="11"/>
      <c r="BJ618" s="11"/>
      <c r="BK618" s="11"/>
    </row>
    <row r="619" spans="61:63" ht="12.75">
      <c r="BI619" s="11"/>
      <c r="BJ619" s="11"/>
      <c r="BK619" s="11"/>
    </row>
    <row r="620" spans="61:63" ht="12.75">
      <c r="BI620" s="11"/>
      <c r="BJ620" s="11"/>
      <c r="BK620" s="11"/>
    </row>
    <row r="621" spans="61:63" ht="12.75">
      <c r="BI621" s="11"/>
      <c r="BJ621" s="11"/>
      <c r="BK621" s="11"/>
    </row>
    <row r="622" spans="61:63" ht="12.75">
      <c r="BI622" s="11"/>
      <c r="BJ622" s="11"/>
      <c r="BK622" s="11"/>
    </row>
    <row r="623" spans="61:63" ht="12.75">
      <c r="BI623" s="11"/>
      <c r="BJ623" s="11"/>
      <c r="BK623" s="11"/>
    </row>
    <row r="624" spans="61:63" ht="12.75">
      <c r="BI624" s="11"/>
      <c r="BJ624" s="11"/>
      <c r="BK624" s="11"/>
    </row>
    <row r="625" spans="61:63" ht="12.75">
      <c r="BI625" s="11"/>
      <c r="BJ625" s="11"/>
      <c r="BK625" s="11"/>
    </row>
    <row r="626" spans="61:63" ht="12.75">
      <c r="BI626" s="11"/>
      <c r="BJ626" s="11"/>
      <c r="BK626" s="11"/>
    </row>
    <row r="627" spans="61:63" ht="12.75">
      <c r="BI627" s="11"/>
      <c r="BJ627" s="11"/>
      <c r="BK627" s="11"/>
    </row>
    <row r="628" spans="61:63" ht="12.75">
      <c r="BI628" s="11"/>
      <c r="BJ628" s="11"/>
      <c r="BK628" s="11"/>
    </row>
    <row r="629" spans="61:63" ht="12.75">
      <c r="BI629" s="11"/>
      <c r="BJ629" s="11"/>
      <c r="BK629" s="11"/>
    </row>
    <row r="630" spans="61:63" ht="12.75">
      <c r="BI630" s="11"/>
      <c r="BJ630" s="11"/>
      <c r="BK630" s="11"/>
    </row>
    <row r="631" spans="61:63" ht="12.75">
      <c r="BI631" s="11"/>
      <c r="BJ631" s="11"/>
      <c r="BK631" s="11"/>
    </row>
    <row r="632" spans="61:63" ht="12.75">
      <c r="BI632" s="11"/>
      <c r="BJ632" s="11"/>
      <c r="BK632" s="11"/>
    </row>
    <row r="633" spans="61:63" ht="12.75">
      <c r="BI633" s="11"/>
      <c r="BJ633" s="11"/>
      <c r="BK633" s="11"/>
    </row>
    <row r="634" spans="61:63" ht="12.75">
      <c r="BI634" s="11"/>
      <c r="BJ634" s="11"/>
      <c r="BK634" s="11"/>
    </row>
    <row r="635" spans="61:63" ht="12.75">
      <c r="BI635" s="11"/>
      <c r="BJ635" s="11"/>
      <c r="BK635" s="11"/>
    </row>
    <row r="636" spans="61:63" ht="12.75">
      <c r="BI636" s="11"/>
      <c r="BJ636" s="11"/>
      <c r="BK636" s="11"/>
    </row>
    <row r="637" spans="61:63" ht="12.75">
      <c r="BI637" s="11"/>
      <c r="BJ637" s="11"/>
      <c r="BK637" s="11"/>
    </row>
    <row r="638" spans="61:63" ht="12.75">
      <c r="BI638" s="11"/>
      <c r="BJ638" s="11"/>
      <c r="BK638" s="11"/>
    </row>
    <row r="639" spans="61:63" ht="12.75">
      <c r="BI639" s="11"/>
      <c r="BJ639" s="11"/>
      <c r="BK639" s="11"/>
    </row>
    <row r="640" spans="61:63" ht="12.75">
      <c r="BI640" s="11"/>
      <c r="BJ640" s="11"/>
      <c r="BK640" s="11"/>
    </row>
    <row r="641" spans="61:63" ht="12.75">
      <c r="BI641" s="11"/>
      <c r="BJ641" s="11"/>
      <c r="BK641" s="11"/>
    </row>
    <row r="642" spans="61:63" ht="12.75">
      <c r="BI642" s="11"/>
      <c r="BJ642" s="11"/>
      <c r="BK642" s="11"/>
    </row>
    <row r="643" spans="61:63" ht="12.75">
      <c r="BI643" s="11"/>
      <c r="BJ643" s="11"/>
      <c r="BK643" s="11"/>
    </row>
    <row r="644" spans="61:63" ht="12.75">
      <c r="BI644" s="11"/>
      <c r="BJ644" s="11"/>
      <c r="BK644" s="11"/>
    </row>
    <row r="645" spans="61:63" ht="12.75">
      <c r="BI645" s="11"/>
      <c r="BJ645" s="11"/>
      <c r="BK645" s="11"/>
    </row>
    <row r="646" spans="61:63" ht="12.75">
      <c r="BI646" s="11"/>
      <c r="BJ646" s="11"/>
      <c r="BK646" s="11"/>
    </row>
    <row r="647" spans="61:63" ht="12.75">
      <c r="BI647" s="11"/>
      <c r="BJ647" s="11"/>
      <c r="BK647" s="11"/>
    </row>
    <row r="648" spans="61:63" ht="12.75">
      <c r="BI648" s="11"/>
      <c r="BJ648" s="11"/>
      <c r="BK648" s="11"/>
    </row>
    <row r="649" spans="61:63" ht="12.75">
      <c r="BI649" s="11"/>
      <c r="BJ649" s="11"/>
      <c r="BK649" s="11"/>
    </row>
    <row r="650" spans="61:63" ht="12.75">
      <c r="BI650" s="11"/>
      <c r="BJ650" s="11"/>
      <c r="BK650" s="11"/>
    </row>
    <row r="651" spans="61:63" ht="12.75">
      <c r="BI651" s="11"/>
      <c r="BJ651" s="11"/>
      <c r="BK651" s="11"/>
    </row>
    <row r="652" spans="61:63" ht="12.75">
      <c r="BI652" s="11"/>
      <c r="BJ652" s="11"/>
      <c r="BK652" s="11"/>
    </row>
    <row r="653" spans="61:63" ht="12.75">
      <c r="BI653" s="11"/>
      <c r="BJ653" s="11"/>
      <c r="BK653" s="11"/>
    </row>
    <row r="654" spans="61:63" ht="12.75">
      <c r="BI654" s="11"/>
      <c r="BJ654" s="11"/>
      <c r="BK654" s="11"/>
    </row>
    <row r="655" spans="61:63" ht="12.75">
      <c r="BI655" s="11"/>
      <c r="BJ655" s="11"/>
      <c r="BK655" s="11"/>
    </row>
    <row r="656" spans="61:63" ht="12.75">
      <c r="BI656" s="11"/>
      <c r="BJ656" s="11"/>
      <c r="BK656" s="11"/>
    </row>
    <row r="657" spans="61:63" ht="12.75">
      <c r="BI657" s="11"/>
      <c r="BJ657" s="11"/>
      <c r="BK657" s="11"/>
    </row>
    <row r="658" spans="61:63" ht="12.75">
      <c r="BI658" s="11"/>
      <c r="BJ658" s="11"/>
      <c r="BK658" s="11"/>
    </row>
    <row r="659" spans="61:63" ht="12.75">
      <c r="BI659" s="11"/>
      <c r="BJ659" s="11"/>
      <c r="BK659" s="11"/>
    </row>
    <row r="660" spans="61:63" ht="12.75">
      <c r="BI660" s="11"/>
      <c r="BJ660" s="11"/>
      <c r="BK660" s="11"/>
    </row>
    <row r="661" spans="61:63" ht="12.75">
      <c r="BI661" s="11"/>
      <c r="BJ661" s="11"/>
      <c r="BK661" s="11"/>
    </row>
    <row r="662" spans="61:63" ht="12.75">
      <c r="BI662" s="11"/>
      <c r="BJ662" s="11"/>
      <c r="BK662" s="11"/>
    </row>
    <row r="663" spans="61:63" ht="12.75">
      <c r="BI663" s="11"/>
      <c r="BJ663" s="11"/>
      <c r="BK663" s="11"/>
    </row>
    <row r="664" spans="61:63" ht="12.75">
      <c r="BI664" s="11"/>
      <c r="BJ664" s="11"/>
      <c r="BK664" s="11"/>
    </row>
    <row r="665" spans="61:63" ht="12.75">
      <c r="BI665" s="11"/>
      <c r="BJ665" s="11"/>
      <c r="BK665" s="11"/>
    </row>
    <row r="666" spans="61:63" ht="12.75">
      <c r="BI666" s="11"/>
      <c r="BJ666" s="11"/>
      <c r="BK666" s="11"/>
    </row>
    <row r="667" spans="61:63" ht="12.75">
      <c r="BI667" s="11"/>
      <c r="BJ667" s="11"/>
      <c r="BK667" s="11"/>
    </row>
    <row r="668" spans="61:63" ht="12.75">
      <c r="BI668" s="11"/>
      <c r="BJ668" s="11"/>
      <c r="BK668" s="11"/>
    </row>
    <row r="669" spans="61:63" ht="12.75">
      <c r="BI669" s="11"/>
      <c r="BJ669" s="11"/>
      <c r="BK669" s="11"/>
    </row>
    <row r="670" spans="61:63" ht="12.75">
      <c r="BI670" s="11"/>
      <c r="BJ670" s="11"/>
      <c r="BK670" s="11"/>
    </row>
    <row r="671" spans="61:63" ht="12.75">
      <c r="BI671" s="11"/>
      <c r="BJ671" s="11"/>
      <c r="BK671" s="11"/>
    </row>
    <row r="672" spans="61:63" ht="12.75">
      <c r="BI672" s="11"/>
      <c r="BJ672" s="11"/>
      <c r="BK672" s="11"/>
    </row>
    <row r="673" spans="61:63" ht="12.75">
      <c r="BI673" s="11"/>
      <c r="BJ673" s="11"/>
      <c r="BK673" s="11"/>
    </row>
    <row r="674" spans="61:63" ht="12.75">
      <c r="BI674" s="11"/>
      <c r="BJ674" s="11"/>
      <c r="BK674" s="11"/>
    </row>
    <row r="675" spans="61:63" ht="12.75">
      <c r="BI675" s="11"/>
      <c r="BJ675" s="11"/>
      <c r="BK675" s="11"/>
    </row>
    <row r="676" spans="61:63" ht="12.75">
      <c r="BI676" s="11"/>
      <c r="BJ676" s="11"/>
      <c r="BK676" s="11"/>
    </row>
    <row r="677" spans="61:63" ht="12.75">
      <c r="BI677" s="11"/>
      <c r="BJ677" s="11"/>
      <c r="BK677" s="11"/>
    </row>
    <row r="678" spans="61:63" ht="12.75">
      <c r="BI678" s="11"/>
      <c r="BJ678" s="11"/>
      <c r="BK678" s="11"/>
    </row>
    <row r="679" spans="61:63" ht="12.75">
      <c r="BI679" s="11"/>
      <c r="BJ679" s="11"/>
      <c r="BK679" s="11"/>
    </row>
    <row r="680" spans="61:63" ht="12.75">
      <c r="BI680" s="11"/>
      <c r="BJ680" s="11"/>
      <c r="BK680" s="11"/>
    </row>
    <row r="681" spans="61:63" ht="12.75">
      <c r="BI681" s="11"/>
      <c r="BJ681" s="11"/>
      <c r="BK681" s="11"/>
    </row>
    <row r="682" spans="61:63" ht="12.75">
      <c r="BI682" s="11"/>
      <c r="BJ682" s="11"/>
      <c r="BK682" s="11"/>
    </row>
    <row r="683" spans="61:63" ht="12.75">
      <c r="BI683" s="11"/>
      <c r="BJ683" s="11"/>
      <c r="BK683" s="11"/>
    </row>
    <row r="684" spans="61:63" ht="12.75">
      <c r="BI684" s="11"/>
      <c r="BJ684" s="11"/>
      <c r="BK684" s="11"/>
    </row>
    <row r="685" spans="61:63" ht="12.75">
      <c r="BI685" s="11"/>
      <c r="BJ685" s="11"/>
      <c r="BK685" s="11"/>
    </row>
    <row r="686" spans="61:63" ht="12.75">
      <c r="BI686" s="11"/>
      <c r="BJ686" s="11"/>
      <c r="BK686" s="11"/>
    </row>
    <row r="687" spans="61:63" ht="12.75">
      <c r="BI687" s="11"/>
      <c r="BJ687" s="11"/>
      <c r="BK687" s="11"/>
    </row>
    <row r="688" spans="61:63" ht="12.75">
      <c r="BI688" s="11"/>
      <c r="BJ688" s="11"/>
      <c r="BK688" s="11"/>
    </row>
    <row r="689" spans="61:63" ht="12.75">
      <c r="BI689" s="11"/>
      <c r="BJ689" s="11"/>
      <c r="BK689" s="11"/>
    </row>
    <row r="690" spans="61:63" ht="12.75">
      <c r="BI690" s="11"/>
      <c r="BJ690" s="11"/>
      <c r="BK690" s="11"/>
    </row>
    <row r="691" spans="61:63" ht="12.75">
      <c r="BI691" s="11"/>
      <c r="BJ691" s="11"/>
      <c r="BK691" s="11"/>
    </row>
    <row r="692" spans="61:63" ht="12.75">
      <c r="BI692" s="11"/>
      <c r="BJ692" s="11"/>
      <c r="BK692" s="11"/>
    </row>
    <row r="693" spans="61:63" ht="12.75">
      <c r="BI693" s="11"/>
      <c r="BJ693" s="11"/>
      <c r="BK693" s="11"/>
    </row>
    <row r="694" spans="61:63" ht="12.75">
      <c r="BI694" s="11"/>
      <c r="BJ694" s="11"/>
      <c r="BK694" s="11"/>
    </row>
    <row r="695" spans="61:63" ht="12.75">
      <c r="BI695" s="11"/>
      <c r="BJ695" s="11"/>
      <c r="BK695" s="11"/>
    </row>
    <row r="696" spans="61:63" ht="12.75">
      <c r="BI696" s="11"/>
      <c r="BJ696" s="11"/>
      <c r="BK696" s="11"/>
    </row>
    <row r="697" spans="61:63" ht="12.75">
      <c r="BI697" s="11"/>
      <c r="BJ697" s="11"/>
      <c r="BK697" s="11"/>
    </row>
    <row r="698" spans="61:63" ht="12.75">
      <c r="BI698" s="11"/>
      <c r="BJ698" s="11"/>
      <c r="BK698" s="11"/>
    </row>
    <row r="699" spans="61:63" ht="12.75">
      <c r="BI699" s="11"/>
      <c r="BJ699" s="11"/>
      <c r="BK699" s="11"/>
    </row>
    <row r="700" spans="61:63" ht="12.75">
      <c r="BI700" s="11"/>
      <c r="BJ700" s="11"/>
      <c r="BK700" s="11"/>
    </row>
    <row r="701" spans="61:63" ht="12.75">
      <c r="BI701" s="11"/>
      <c r="BJ701" s="11"/>
      <c r="BK701" s="11"/>
    </row>
    <row r="702" spans="61:63" ht="12.75">
      <c r="BI702" s="11"/>
      <c r="BJ702" s="11"/>
      <c r="BK702" s="11"/>
    </row>
    <row r="703" spans="61:63" ht="12.75">
      <c r="BI703" s="11"/>
      <c r="BJ703" s="11"/>
      <c r="BK703" s="11"/>
    </row>
    <row r="704" spans="61:63" ht="12.75">
      <c r="BI704" s="11"/>
      <c r="BJ704" s="11"/>
      <c r="BK704" s="11"/>
    </row>
    <row r="705" spans="61:63" ht="12.75">
      <c r="BI705" s="11"/>
      <c r="BJ705" s="11"/>
      <c r="BK705" s="11"/>
    </row>
    <row r="706" spans="61:63" ht="12.75">
      <c r="BI706" s="11"/>
      <c r="BJ706" s="11"/>
      <c r="BK706" s="11"/>
    </row>
    <row r="707" spans="61:63" ht="12.75">
      <c r="BI707" s="11"/>
      <c r="BJ707" s="11"/>
      <c r="BK707" s="11"/>
    </row>
    <row r="708" spans="61:63" ht="12.75">
      <c r="BI708" s="11"/>
      <c r="BJ708" s="11"/>
      <c r="BK708" s="11"/>
    </row>
    <row r="709" spans="61:63" ht="12.75">
      <c r="BI709" s="11"/>
      <c r="BJ709" s="11"/>
      <c r="BK709" s="11"/>
    </row>
    <row r="710" spans="61:63" ht="12.75">
      <c r="BI710" s="11"/>
      <c r="BJ710" s="11"/>
      <c r="BK710" s="11"/>
    </row>
    <row r="711" spans="61:63" ht="12.75">
      <c r="BI711" s="11"/>
      <c r="BJ711" s="11"/>
      <c r="BK711" s="11"/>
    </row>
    <row r="712" spans="61:63" ht="12.75">
      <c r="BI712" s="11"/>
      <c r="BJ712" s="11"/>
      <c r="BK712" s="11"/>
    </row>
    <row r="713" spans="61:63" ht="12.75">
      <c r="BI713" s="11"/>
      <c r="BJ713" s="11"/>
      <c r="BK713" s="11"/>
    </row>
    <row r="714" spans="61:63" ht="12.75">
      <c r="BI714" s="11"/>
      <c r="BJ714" s="11"/>
      <c r="BK714" s="11"/>
    </row>
    <row r="715" spans="61:63" ht="12.75">
      <c r="BI715" s="11"/>
      <c r="BJ715" s="11"/>
      <c r="BK715" s="11"/>
    </row>
    <row r="716" spans="61:63" ht="12.75">
      <c r="BI716" s="11"/>
      <c r="BJ716" s="11"/>
      <c r="BK716" s="11"/>
    </row>
    <row r="717" spans="61:63" ht="12.75">
      <c r="BI717" s="11"/>
      <c r="BJ717" s="11"/>
      <c r="BK717" s="11"/>
    </row>
    <row r="718" spans="61:63" ht="12.75">
      <c r="BI718" s="11"/>
      <c r="BJ718" s="11"/>
      <c r="BK718" s="11"/>
    </row>
    <row r="719" spans="61:63" ht="12.75">
      <c r="BI719" s="11"/>
      <c r="BJ719" s="11"/>
      <c r="BK719" s="11"/>
    </row>
    <row r="720" spans="61:63" ht="12.75">
      <c r="BI720" s="11"/>
      <c r="BJ720" s="11"/>
      <c r="BK720" s="11"/>
    </row>
    <row r="721" spans="61:63" ht="12.75">
      <c r="BI721" s="11"/>
      <c r="BJ721" s="11"/>
      <c r="BK721" s="11"/>
    </row>
    <row r="722" spans="61:63" ht="12.75">
      <c r="BI722" s="11"/>
      <c r="BJ722" s="11"/>
      <c r="BK722" s="11"/>
    </row>
    <row r="723" spans="61:63" ht="12.75">
      <c r="BI723" s="11"/>
      <c r="BJ723" s="11"/>
      <c r="BK723" s="11"/>
    </row>
    <row r="724" spans="61:63" ht="12.75">
      <c r="BI724" s="11"/>
      <c r="BJ724" s="11"/>
      <c r="BK724" s="11"/>
    </row>
    <row r="725" spans="61:63" ht="12.75">
      <c r="BI725" s="11"/>
      <c r="BJ725" s="11"/>
      <c r="BK725" s="11"/>
    </row>
    <row r="726" spans="61:63" ht="12.75">
      <c r="BI726" s="11"/>
      <c r="BJ726" s="11"/>
      <c r="BK726" s="11"/>
    </row>
    <row r="727" spans="61:63" ht="12.75">
      <c r="BI727" s="11"/>
      <c r="BJ727" s="11"/>
      <c r="BK727" s="11"/>
    </row>
    <row r="728" spans="61:63" ht="12.75">
      <c r="BI728" s="11"/>
      <c r="BJ728" s="11"/>
      <c r="BK728" s="11"/>
    </row>
    <row r="729" spans="61:63" ht="12.75">
      <c r="BI729" s="11"/>
      <c r="BJ729" s="11"/>
      <c r="BK729" s="11"/>
    </row>
    <row r="730" spans="61:63" ht="12.75">
      <c r="BI730" s="11"/>
      <c r="BJ730" s="11"/>
      <c r="BK730" s="11"/>
    </row>
    <row r="731" spans="61:63" ht="12.75">
      <c r="BI731" s="11"/>
      <c r="BJ731" s="11"/>
      <c r="BK731" s="11"/>
    </row>
    <row r="732" spans="61:63" ht="12.75">
      <c r="BI732" s="11"/>
      <c r="BJ732" s="11"/>
      <c r="BK732" s="11"/>
    </row>
    <row r="733" spans="61:63" ht="12.75">
      <c r="BI733" s="11"/>
      <c r="BJ733" s="11"/>
      <c r="BK733" s="11"/>
    </row>
    <row r="734" spans="61:63" ht="12.75">
      <c r="BI734" s="11"/>
      <c r="BJ734" s="11"/>
      <c r="BK734" s="11"/>
    </row>
    <row r="735" spans="61:63" ht="12.75">
      <c r="BI735" s="11"/>
      <c r="BJ735" s="11"/>
      <c r="BK735" s="11"/>
    </row>
    <row r="736" spans="61:63" ht="12.75">
      <c r="BI736" s="11"/>
      <c r="BJ736" s="11"/>
      <c r="BK736" s="11"/>
    </row>
    <row r="737" spans="61:63" ht="12.75">
      <c r="BI737" s="11"/>
      <c r="BJ737" s="11"/>
      <c r="BK737" s="11"/>
    </row>
    <row r="738" spans="61:63" ht="12.75">
      <c r="BI738" s="11"/>
      <c r="BJ738" s="11"/>
      <c r="BK738" s="11"/>
    </row>
    <row r="739" spans="61:63" ht="12.75">
      <c r="BI739" s="11"/>
      <c r="BJ739" s="11"/>
      <c r="BK739" s="11"/>
    </row>
    <row r="740" spans="61:63" ht="12.75">
      <c r="BI740" s="11"/>
      <c r="BJ740" s="11"/>
      <c r="BK740" s="11"/>
    </row>
    <row r="741" spans="61:63" ht="12.75">
      <c r="BI741" s="11"/>
      <c r="BJ741" s="11"/>
      <c r="BK741" s="11"/>
    </row>
    <row r="742" spans="61:63" ht="12.75">
      <c r="BI742" s="11"/>
      <c r="BJ742" s="11"/>
      <c r="BK742" s="11"/>
    </row>
    <row r="743" spans="61:63" ht="12.75">
      <c r="BI743" s="11"/>
      <c r="BJ743" s="11"/>
      <c r="BK743" s="11"/>
    </row>
    <row r="744" spans="61:63" ht="12.75">
      <c r="BI744" s="11"/>
      <c r="BJ744" s="11"/>
      <c r="BK744" s="11"/>
    </row>
    <row r="745" spans="61:63" ht="12.75">
      <c r="BI745" s="11"/>
      <c r="BJ745" s="11"/>
      <c r="BK745" s="11"/>
    </row>
    <row r="746" spans="61:63" ht="12.75">
      <c r="BI746" s="11"/>
      <c r="BJ746" s="11"/>
      <c r="BK746" s="11"/>
    </row>
    <row r="747" spans="61:63" ht="12.75">
      <c r="BI747" s="11"/>
      <c r="BJ747" s="11"/>
      <c r="BK747" s="11"/>
    </row>
    <row r="748" spans="61:63" ht="12.75">
      <c r="BI748" s="11"/>
      <c r="BJ748" s="11"/>
      <c r="BK748" s="11"/>
    </row>
    <row r="749" spans="61:63" ht="12.75">
      <c r="BI749" s="11"/>
      <c r="BJ749" s="11"/>
      <c r="BK749" s="11"/>
    </row>
    <row r="750" spans="61:63" ht="12.75">
      <c r="BI750" s="11"/>
      <c r="BJ750" s="11"/>
      <c r="BK750" s="11"/>
    </row>
    <row r="751" spans="61:63" ht="12.75">
      <c r="BI751" s="11"/>
      <c r="BJ751" s="11"/>
      <c r="BK751" s="11"/>
    </row>
    <row r="752" spans="61:63" ht="12.75">
      <c r="BI752" s="11"/>
      <c r="BJ752" s="11"/>
      <c r="BK752" s="11"/>
    </row>
    <row r="753" spans="61:63" ht="12.75">
      <c r="BI753" s="11"/>
      <c r="BJ753" s="11"/>
      <c r="BK753" s="11"/>
    </row>
    <row r="754" spans="61:63" ht="12.75">
      <c r="BI754" s="11"/>
      <c r="BJ754" s="11"/>
      <c r="BK754" s="11"/>
    </row>
    <row r="755" spans="61:63" ht="12.75">
      <c r="BI755" s="11"/>
      <c r="BJ755" s="11"/>
      <c r="BK755" s="11"/>
    </row>
    <row r="756" spans="61:63" ht="12.75">
      <c r="BI756" s="11"/>
      <c r="BJ756" s="11"/>
      <c r="BK756" s="11"/>
    </row>
    <row r="757" spans="61:63" ht="12.75">
      <c r="BI757" s="11"/>
      <c r="BJ757" s="11"/>
      <c r="BK757" s="11"/>
    </row>
    <row r="758" spans="61:63" ht="12.75">
      <c r="BI758" s="11"/>
      <c r="BJ758" s="11"/>
      <c r="BK758" s="11"/>
    </row>
    <row r="759" spans="61:63" ht="12.75">
      <c r="BI759" s="11"/>
      <c r="BJ759" s="11"/>
      <c r="BK759" s="11"/>
    </row>
    <row r="760" spans="61:63" ht="12.75">
      <c r="BI760" s="11"/>
      <c r="BJ760" s="11"/>
      <c r="BK760" s="11"/>
    </row>
    <row r="761" spans="61:63" ht="12.75">
      <c r="BI761" s="11"/>
      <c r="BJ761" s="11"/>
      <c r="BK761" s="11"/>
    </row>
    <row r="762" spans="61:63" ht="12.75">
      <c r="BI762" s="11"/>
      <c r="BJ762" s="11"/>
      <c r="BK762" s="11"/>
    </row>
    <row r="763" spans="61:63" ht="12.75">
      <c r="BI763" s="11"/>
      <c r="BJ763" s="11"/>
      <c r="BK763" s="11"/>
    </row>
    <row r="764" spans="61:63" ht="12.75">
      <c r="BI764" s="11"/>
      <c r="BJ764" s="11"/>
      <c r="BK764" s="11"/>
    </row>
    <row r="765" spans="61:63" ht="12.75">
      <c r="BI765" s="11"/>
      <c r="BJ765" s="11"/>
      <c r="BK765" s="11"/>
    </row>
    <row r="766" spans="61:63" ht="12.75">
      <c r="BI766" s="11"/>
      <c r="BJ766" s="11"/>
      <c r="BK766" s="11"/>
    </row>
    <row r="767" spans="61:63" ht="12.75">
      <c r="BI767" s="11"/>
      <c r="BJ767" s="11"/>
      <c r="BK767" s="11"/>
    </row>
    <row r="768" spans="61:63" ht="12.75">
      <c r="BI768" s="11"/>
      <c r="BJ768" s="11"/>
      <c r="BK768" s="11"/>
    </row>
    <row r="769" spans="61:63" ht="12.75">
      <c r="BI769" s="11"/>
      <c r="BJ769" s="11"/>
      <c r="BK769" s="11"/>
    </row>
    <row r="770" spans="61:63" ht="12.75">
      <c r="BI770" s="11"/>
      <c r="BJ770" s="11"/>
      <c r="BK770" s="11"/>
    </row>
    <row r="771" spans="61:63" ht="12.75">
      <c r="BI771" s="11"/>
      <c r="BJ771" s="11"/>
      <c r="BK771" s="11"/>
    </row>
  </sheetData>
  <mergeCells count="57">
    <mergeCell ref="BL3:BO3"/>
    <mergeCell ref="BD3:BD11"/>
    <mergeCell ref="AK3:AL9"/>
    <mergeCell ref="AK10:AL10"/>
    <mergeCell ref="AU3:AV9"/>
    <mergeCell ref="AU10:AV10"/>
    <mergeCell ref="BE3:BE11"/>
    <mergeCell ref="AG3:AH9"/>
    <mergeCell ref="AG10:AH10"/>
    <mergeCell ref="AI3:AJ9"/>
    <mergeCell ref="AW3:AX9"/>
    <mergeCell ref="AO3:AP9"/>
    <mergeCell ref="AO10:AP10"/>
    <mergeCell ref="AS10:AT10"/>
    <mergeCell ref="AS3:AT9"/>
    <mergeCell ref="AQ3:AR9"/>
    <mergeCell ref="AQ10:AR10"/>
    <mergeCell ref="U372:V372"/>
    <mergeCell ref="T360:U360"/>
    <mergeCell ref="T362:U362"/>
    <mergeCell ref="T364:U364"/>
    <mergeCell ref="U370:V370"/>
    <mergeCell ref="Y10:Z10"/>
    <mergeCell ref="Y3:Z9"/>
    <mergeCell ref="F3:H3"/>
    <mergeCell ref="J4:J6"/>
    <mergeCell ref="M4:M6"/>
    <mergeCell ref="AA10:AB10"/>
    <mergeCell ref="AC3:AD9"/>
    <mergeCell ref="AC10:AD10"/>
    <mergeCell ref="AW10:AX10"/>
    <mergeCell ref="AM3:AN9"/>
    <mergeCell ref="AM10:AN10"/>
    <mergeCell ref="AI10:AJ10"/>
    <mergeCell ref="AE3:AF9"/>
    <mergeCell ref="AE10:AF10"/>
    <mergeCell ref="AA3:AB9"/>
    <mergeCell ref="U377:V377"/>
    <mergeCell ref="U381:V381"/>
    <mergeCell ref="U382:V382"/>
    <mergeCell ref="U383:V383"/>
    <mergeCell ref="U388:V388"/>
    <mergeCell ref="U378:V378"/>
    <mergeCell ref="U379:V379"/>
    <mergeCell ref="U380:V380"/>
    <mergeCell ref="U384:V384"/>
    <mergeCell ref="U385:V385"/>
    <mergeCell ref="U386:V386"/>
    <mergeCell ref="U387:V387"/>
    <mergeCell ref="Y358:Z358"/>
    <mergeCell ref="AA358:AB358"/>
    <mergeCell ref="AC358:AD358"/>
    <mergeCell ref="AE358:AF358"/>
    <mergeCell ref="AG360:AH360"/>
    <mergeCell ref="AI360:AJ360"/>
    <mergeCell ref="AK360:AL360"/>
    <mergeCell ref="AM360:AN360"/>
  </mergeCells>
  <printOptions/>
  <pageMargins left="0.23" right="0.22" top="0.3" bottom="1" header="0.19" footer="0.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2018-01-29T11:08:33Z</cp:lastPrinted>
  <dcterms:created xsi:type="dcterms:W3CDTF">1996-10-08T23:32:33Z</dcterms:created>
  <dcterms:modified xsi:type="dcterms:W3CDTF">2018-03-14T09:28:51Z</dcterms:modified>
  <cp:category/>
  <cp:version/>
  <cp:contentType/>
  <cp:contentStatus/>
</cp:coreProperties>
</file>