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(план) 2020" sheetId="1" r:id="rId1"/>
  </sheets>
  <definedNames/>
  <calcPr fullCalcOnLoad="1"/>
</workbook>
</file>

<file path=xl/sharedStrings.xml><?xml version="1.0" encoding="utf-8"?>
<sst xmlns="http://schemas.openxmlformats.org/spreadsheetml/2006/main" count="418" uniqueCount="377">
  <si>
    <t>общая</t>
  </si>
  <si>
    <t>Карпинск, пер.Школьный, д.1</t>
  </si>
  <si>
    <t>Карпинск, прое.Декабристов, д.10</t>
  </si>
  <si>
    <t>Карпинск, прое.Нахимова, д.19, к.а</t>
  </si>
  <si>
    <t>Карпинск, прое.Нахимова, д.20</t>
  </si>
  <si>
    <t>Карпинск, прое.Нахимова, д.22</t>
  </si>
  <si>
    <t>Карпинск, прое.Нахимова, д.24</t>
  </si>
  <si>
    <t>Карпинск, прое.Нахимова, д.26</t>
  </si>
  <si>
    <t>Карпинск, прое.Нахимова, д.28</t>
  </si>
  <si>
    <t>Карпинск, ул.8 Марта, д.32</t>
  </si>
  <si>
    <t>Карпинск, ул.8 Марта, д.40</t>
  </si>
  <si>
    <t>Карпинск, ул.8 Марта, д.42</t>
  </si>
  <si>
    <t>Карпинск, ул.8 Марта, д.43</t>
  </si>
  <si>
    <t>Карпинск, ул.8 Марта, д.44</t>
  </si>
  <si>
    <t>Карпинск, ул.8 Марта, д.46</t>
  </si>
  <si>
    <t>Карпинск, ул.8 Марта, д.48</t>
  </si>
  <si>
    <t>Карпинск, ул.8 Марта, д.50</t>
  </si>
  <si>
    <t>Карпинск, ул.8 Марта, д.52</t>
  </si>
  <si>
    <t>Карпинск, ул.8 Марта, д.54</t>
  </si>
  <si>
    <t>Карпинск, ул.8 Марта, д.56</t>
  </si>
  <si>
    <t>Карпинск, ул.8 Марта, д.58</t>
  </si>
  <si>
    <t>Карпинск, ул.8 Марта, д.60</t>
  </si>
  <si>
    <t>Карпинск, ул.8 Марта, д.66</t>
  </si>
  <si>
    <t>Карпинск, ул.8 Марта, д.68</t>
  </si>
  <si>
    <t>Карпинск, ул.8 Марта, д.70</t>
  </si>
  <si>
    <t>Карпинск, ул.8 Марта, д.74</t>
  </si>
  <si>
    <t>Карпинск, ул.8 Марта, д.79</t>
  </si>
  <si>
    <t>Карпинск, ул.9 Мая, д.1</t>
  </si>
  <si>
    <t>Карпинск, ул.9 Мая, д.3</t>
  </si>
  <si>
    <t>Карпинск, ул.9 Мая, д.5</t>
  </si>
  <si>
    <t>Карпинск, ул.Белинского, д.121</t>
  </si>
  <si>
    <t>Карпинск, ул.Белинского, д.126</t>
  </si>
  <si>
    <t>Карпинск, ул.Горняков, д.39</t>
  </si>
  <si>
    <t>Карпинск, ул.Горняков, д.40</t>
  </si>
  <si>
    <t>Карпинск, ул.Заречная, д.4</t>
  </si>
  <si>
    <t>Карпинск, ул.Калинина, д.22</t>
  </si>
  <si>
    <t>Карпинск, ул.Калинина, д.28</t>
  </si>
  <si>
    <t>Карпинск, ул.Карпинского, д.11</t>
  </si>
  <si>
    <t>Карпинск, ул.Карпинского, д.13</t>
  </si>
  <si>
    <t>Карпинск, ул.Карпинского, д.15</t>
  </si>
  <si>
    <t>Карпинск, ул.Карпинского, д.17</t>
  </si>
  <si>
    <t>Карпинск, ул.Карпинского, д.18</t>
  </si>
  <si>
    <t>Карпинск, ул.Карпинского, д.19</t>
  </si>
  <si>
    <t>Карпинск, ул.Карпинского, д.20</t>
  </si>
  <si>
    <t>Карпинск, ул.Карпинского, д.20, к.а</t>
  </si>
  <si>
    <t>Карпинск, ул.Карпинского, д.24</t>
  </si>
  <si>
    <t>Карпинск, ул.Карпинского, д.26</t>
  </si>
  <si>
    <t>Карпинск, ул.Карпинского, д.28</t>
  </si>
  <si>
    <t>Карпинск, ул.Карпинского, д.30</t>
  </si>
  <si>
    <t>Карпинск, ул.Ким, д.17</t>
  </si>
  <si>
    <t>Карпинск, ул.Клубная, д.4</t>
  </si>
  <si>
    <t>Карпинск, ул.Колхозная, д.43</t>
  </si>
  <si>
    <t>Карпинск, ул.Колхозная, д.51</t>
  </si>
  <si>
    <t>Карпинск, ул.Колхозная, д.53</t>
  </si>
  <si>
    <t>Карпинск, ул.Коммунаров, д.47</t>
  </si>
  <si>
    <t>Карпинск, ул.Коммунаров, д.49</t>
  </si>
  <si>
    <t>Карпинск, ул.Коммунаров, д.5</t>
  </si>
  <si>
    <t>Карпинск, ул.Коммунаров, д.50</t>
  </si>
  <si>
    <t>Карпинск, ул.Коммунаров, д.51</t>
  </si>
  <si>
    <t>Карпинск, ул.Коммунаров, д.53, к.а</t>
  </si>
  <si>
    <t>Карпинск, ул.Куйбышева, д.32</t>
  </si>
  <si>
    <t>Карпинск, ул.Куйбышева, д.34</t>
  </si>
  <si>
    <t>Карпинск, ул.Куйбышева, д.36</t>
  </si>
  <si>
    <t>Карпинск, ул.Куйбышева, д.38</t>
  </si>
  <si>
    <t>Карпинск, ул.Куйбышева, д.40</t>
  </si>
  <si>
    <t>Карпинск, ул.Куйбышева, д.42</t>
  </si>
  <si>
    <t>Карпинск, ул.Куйбышева, д.52</t>
  </si>
  <si>
    <t>Карпинск, ул.Ленина, д.100</t>
  </si>
  <si>
    <t>Карпинск, ул.Ленина, д.100, к.а</t>
  </si>
  <si>
    <t>Карпинск, ул.Ленина, д.101</t>
  </si>
  <si>
    <t>Карпинск, ул.Ленина, д.103</t>
  </si>
  <si>
    <t>Карпинск, ул.Ленина, д.105</t>
  </si>
  <si>
    <t>Карпинск, ул.Ленина, д.107</t>
  </si>
  <si>
    <t>Карпинск, ул.Ленина, д.109</t>
  </si>
  <si>
    <t>Карпинск, ул.Ленина, д.110</t>
  </si>
  <si>
    <t>Карпинск, ул.Ленина, д.111</t>
  </si>
  <si>
    <t>Карпинск, ул.Ленина, д.113</t>
  </si>
  <si>
    <t>Карпинск, ул.Ленина, д.114</t>
  </si>
  <si>
    <t>Карпинск, ул.Ленина, д.115</t>
  </si>
  <si>
    <t>Карпинск, ул.Ленина, д.117</t>
  </si>
  <si>
    <t>Карпинск, ул.Ленина, д.118</t>
  </si>
  <si>
    <t>Карпинск, ул.Ленина, д.119</t>
  </si>
  <si>
    <t>Карпинск, ул.Ленина, д.120</t>
  </si>
  <si>
    <t>Карпинск, ул.Ленина, д.121</t>
  </si>
  <si>
    <t>Карпинск, ул.Ленина, д.122</t>
  </si>
  <si>
    <t>Карпинск, ул.Ленина, д.123</t>
  </si>
  <si>
    <t>Карпинск, ул.Ленина, д.124</t>
  </si>
  <si>
    <t>Карпинск, ул.Ленина, д.46</t>
  </si>
  <si>
    <t>Карпинск, ул.Ленина, д.59</t>
  </si>
  <si>
    <t>Карпинск, ул.Ленина, д.76</t>
  </si>
  <si>
    <t>Карпинск, ул.Ленина, д.80</t>
  </si>
  <si>
    <t>Карпинск, ул.Ленина, д.82</t>
  </si>
  <si>
    <t>Карпинск, ул.Ленина, д.82, к.а</t>
  </si>
  <si>
    <t>Карпинск, ул.Ленина, д.84</t>
  </si>
  <si>
    <t>Карпинск, ул.Ленина, д.86</t>
  </si>
  <si>
    <t>Карпинск, ул.Ленина, д.89</t>
  </si>
  <si>
    <t>Карпинск, ул.Ленина, д.91</t>
  </si>
  <si>
    <t>Карпинск, ул.Ленина, д.93</t>
  </si>
  <si>
    <t>Карпинск, ул.Ленина, д.95</t>
  </si>
  <si>
    <t>Карпинск, ул.Ленина, д.97</t>
  </si>
  <si>
    <t>Карпинск, ул.Ленина, д.98</t>
  </si>
  <si>
    <t>Карпинск, ул.Ленина, д.99</t>
  </si>
  <si>
    <t>Карпинск, ул.Лермонтова, д.1</t>
  </si>
  <si>
    <t>Карпинск, ул.Лермонтова, д.10</t>
  </si>
  <si>
    <t>Карпинск, ул.Лермонтова, д.11</t>
  </si>
  <si>
    <t>Карпинск, ул.Лермонтова, д.12</t>
  </si>
  <si>
    <t>Карпинск, ул.Лермонтова, д.13, к.а</t>
  </si>
  <si>
    <t>Карпинск, ул.Лермонтова, д.14</t>
  </si>
  <si>
    <t>Карпинск, ул.Лермонтова, д.17</t>
  </si>
  <si>
    <t>Карпинск, ул.Лермонтова, д.3</t>
  </si>
  <si>
    <t>Карпинск, ул.Лермонтова, д.5</t>
  </si>
  <si>
    <t>Карпинск, ул.Лермонтова, д.7</t>
  </si>
  <si>
    <t>Карпинск, ул.Лермонтова, д.8</t>
  </si>
  <si>
    <t>Карпинск, ул.Лермонтова, д.9</t>
  </si>
  <si>
    <t>Карпинск, ул.Лесопильная, д.12</t>
  </si>
  <si>
    <t>Карпинск, ул.Лесопильная, д.137</t>
  </si>
  <si>
    <t>Карпинск, ул.Лесопильная, д.139</t>
  </si>
  <si>
    <t>Карпинск, ул.Лесопильная, д.16</t>
  </si>
  <si>
    <t>Карпинск, ул.Лесопильная, д.18</t>
  </si>
  <si>
    <t>Карпинск, ул.Лесопильная, д.44</t>
  </si>
  <si>
    <t>Карпинск, ул.Лесопильная, д.61</t>
  </si>
  <si>
    <t>Карпинск, ул.Лесопильная, д.63</t>
  </si>
  <si>
    <t>Карпинск, ул.Лесопильная, д.67</t>
  </si>
  <si>
    <t>Карпинск, ул.Лесопильная, д.69</t>
  </si>
  <si>
    <t>Карпинск, ул.Лесопильная, д.71</t>
  </si>
  <si>
    <t>Карпинск, ул.Луначарского, д.112</t>
  </si>
  <si>
    <t>Карпинск, ул.Луначарского, д.114</t>
  </si>
  <si>
    <t>Карпинск, ул.Луначарского, д.123</t>
  </si>
  <si>
    <t>Карпинск, ул.Луначарского, д.124</t>
  </si>
  <si>
    <t>Карпинск, ул.Луначарского, д.126</t>
  </si>
  <si>
    <t>Карпинск, ул.Луначарского, д.128</t>
  </si>
  <si>
    <t>Карпинск, ул.Луначарского, д.128, к.а</t>
  </si>
  <si>
    <t>Карпинск, ул.Луначарского, д.130</t>
  </si>
  <si>
    <t>Карпинск, ул.Луначарского, д.32</t>
  </si>
  <si>
    <t>Карпинск, ул.Луначарского, д.34</t>
  </si>
  <si>
    <t>Карпинск, ул.Луначарского, д.58</t>
  </si>
  <si>
    <t>Карпинск, ул.Луначарского, д.59</t>
  </si>
  <si>
    <t>Карпинск, ул.Луначарского, д.60</t>
  </si>
  <si>
    <t>Карпинск, ул.Луначарского, д.61</t>
  </si>
  <si>
    <t>Карпинск, ул.Луначарского, д.63</t>
  </si>
  <si>
    <t>Карпинск, ул.Луначарского, д.65</t>
  </si>
  <si>
    <t>Карпинск, ул.Луначарского, д.65, к.а</t>
  </si>
  <si>
    <t>Карпинск, ул.Луначарского, д.70</t>
  </si>
  <si>
    <t>Карпинск, ул.Луначарского, д.72</t>
  </si>
  <si>
    <t>Карпинск, ул.Луначарского, д.74</t>
  </si>
  <si>
    <t>Карпинск, ул.Луначарского, д.74, к.а</t>
  </si>
  <si>
    <t>Карпинск, ул.Луначарского, д.76</t>
  </si>
  <si>
    <t>Карпинск, ул.Луначарского, д.77</t>
  </si>
  <si>
    <t>Карпинск, ул.Луначарского, д.78</t>
  </si>
  <si>
    <t>Карпинск, ул.Луначарского, д.78, к.а</t>
  </si>
  <si>
    <t>Карпинск, ул.Луначарского, д.79</t>
  </si>
  <si>
    <t>Карпинск, ул.Луначарского, д.79, к.а</t>
  </si>
  <si>
    <t>Карпинск, ул.Луначарского, д.80</t>
  </si>
  <si>
    <t>Карпинск, ул.Луначарского, д.81</t>
  </si>
  <si>
    <t>Карпинск, ул.Луначарского, д.82</t>
  </si>
  <si>
    <t>Карпинск, ул.Луначарского, д.83</t>
  </si>
  <si>
    <t>Карпинск, ул.Луначарского, д.84</t>
  </si>
  <si>
    <t>Карпинск, ул.Луначарского, д.86</t>
  </si>
  <si>
    <t>Карпинск, ул.Луначарского, д.90, к.а</t>
  </si>
  <si>
    <t>Карпинск, ул.Луначарского, д.92</t>
  </si>
  <si>
    <t>Карпинск, ул.Луначарского, д.94</t>
  </si>
  <si>
    <t>Карпинск, ул.Максима Горького, д.12</t>
  </si>
  <si>
    <t>Карпинск, ул.Максима Горького, д.13</t>
  </si>
  <si>
    <t>Карпинск, ул.Максима Горького, д.2</t>
  </si>
  <si>
    <t>Карпинск, ул.Максима Горького, д.2, к.а</t>
  </si>
  <si>
    <t>Карпинск, ул.Максима Горького, д.29</t>
  </si>
  <si>
    <t>Карпинск, ул.Максима Горького, д.4</t>
  </si>
  <si>
    <t>Карпинск, ул.Максима Горького, д.4, к.а</t>
  </si>
  <si>
    <t>Карпинск, ул.Максима Горького, д.6</t>
  </si>
  <si>
    <t>Карпинск, ул.Максима Горького, д.6, к.а</t>
  </si>
  <si>
    <t>Карпинск, ул.Максима Горького, д.8</t>
  </si>
  <si>
    <t>Карпинск, ул.Малышева, д.16</t>
  </si>
  <si>
    <t>Карпинск, ул.Малышева, д.18</t>
  </si>
  <si>
    <t>Карпинск, ул.Малышева, д.2, к.б</t>
  </si>
  <si>
    <t>Карпинск, ул.Малышева, д.20</t>
  </si>
  <si>
    <t>Карпинск, ул.Малышева, д.45</t>
  </si>
  <si>
    <t>Карпинск, ул.Малышева, д.47</t>
  </si>
  <si>
    <t>Карпинск, ул.Малышева, д.49</t>
  </si>
  <si>
    <t>Карпинск, ул.Мира, д.14</t>
  </si>
  <si>
    <t>Карпинск, ул.Мира, д.34</t>
  </si>
  <si>
    <t>Карпинск, ул.Мира, д.36</t>
  </si>
  <si>
    <t>Карпинск, ул.Мира, д.36, к.а</t>
  </si>
  <si>
    <t>Карпинск, ул.Мира, д.38</t>
  </si>
  <si>
    <t>Карпинск, ул.Мира, д.38, к.а</t>
  </si>
  <si>
    <t>Карпинск, ул.Мира, д.4</t>
  </si>
  <si>
    <t>Карпинск, ул.Мира, д.40</t>
  </si>
  <si>
    <t>Карпинск, ул.Мира, д.42</t>
  </si>
  <si>
    <t>Карпинск, ул.Мира, д.44</t>
  </si>
  <si>
    <t>Карпинск, ул.Мира, д.45</t>
  </si>
  <si>
    <t>Карпинск, ул.Мира, д.45, к.а</t>
  </si>
  <si>
    <t>Карпинск, ул.Мира, д.48</t>
  </si>
  <si>
    <t>Карпинск, ул.Мира, д.49</t>
  </si>
  <si>
    <t>Карпинск, ул.Мира, д.50</t>
  </si>
  <si>
    <t>Карпинск, ул.Мира, д.50, к.а</t>
  </si>
  <si>
    <t>Карпинск, ул.Мира, д.51</t>
  </si>
  <si>
    <t>Карпинск, ул.Мира, д.52</t>
  </si>
  <si>
    <t>Карпинск, ул.Мира, д.53</t>
  </si>
  <si>
    <t>Карпинск, ул.Мира, д.54</t>
  </si>
  <si>
    <t>Карпинск, ул.Мира, д.54, к.а</t>
  </si>
  <si>
    <t>Карпинск, ул.Мира, д.55</t>
  </si>
  <si>
    <t>Карпинск, ул.Мира, д.56</t>
  </si>
  <si>
    <t>Карпинск, ул.Мира, д.57</t>
  </si>
  <si>
    <t>Карпинск, ул.Мира, д.59</t>
  </si>
  <si>
    <t>Карпинск, ул.Мира, д.6</t>
  </si>
  <si>
    <t>Карпинск, ул.Мира, д.62</t>
  </si>
  <si>
    <t>Карпинск, ул.Мира, д.64</t>
  </si>
  <si>
    <t>Карпинск, ул.Мира, д.65</t>
  </si>
  <si>
    <t>Карпинск, ул.Мира, д.65, к.а</t>
  </si>
  <si>
    <t>Карпинск, ул.Мира, д.66</t>
  </si>
  <si>
    <t>Карпинск, ул.Мира, д.67</t>
  </si>
  <si>
    <t>Карпинск, ул.Мира, д.68</t>
  </si>
  <si>
    <t>Карпинск, ул.Мира, д.70</t>
  </si>
  <si>
    <t>Карпинск, ул.Мира, д.72</t>
  </si>
  <si>
    <t>Карпинск, ул.Мира, д.74</t>
  </si>
  <si>
    <t>Карпинск, ул.Мира, д.76</t>
  </si>
  <si>
    <t>Карпинск, ул.Мира, д.8</t>
  </si>
  <si>
    <t>Карпинск, ул.Мира, д.80</t>
  </si>
  <si>
    <t>Карпинск, ул.Мира, д.81</t>
  </si>
  <si>
    <t>Карпинск, ул.Мира, д.83</t>
  </si>
  <si>
    <t>Карпинск, ул.Мира, д.84</t>
  </si>
  <si>
    <t>Карпинск, ул.Мира, д.85</t>
  </si>
  <si>
    <t>Карпинск, ул.Мира, д.87</t>
  </si>
  <si>
    <t>Карпинск, ул.Мира, д.89</t>
  </si>
  <si>
    <t>Карпинск, ул.Мира, д.91</t>
  </si>
  <si>
    <t>Карпинск, ул.Мира, д.93</t>
  </si>
  <si>
    <t>Карпинск, ул.Мира, д.95</t>
  </si>
  <si>
    <t>Карпинск, ул.Мира, д.97</t>
  </si>
  <si>
    <t>Карпинск, ул.Некрасова, д.41</t>
  </si>
  <si>
    <t>Карпинск, ул.Некрасова, д.81</t>
  </si>
  <si>
    <t>Карпинск, ул.Некрасова, д.83</t>
  </si>
  <si>
    <t>Карпинск, ул.Некрасова, д.85</t>
  </si>
  <si>
    <t>Карпинск, ул.Первомайская, д.42</t>
  </si>
  <si>
    <t>Карпинск, ул.Первомайская, д.61</t>
  </si>
  <si>
    <t>Карпинск, ул.Попова, д.12</t>
  </si>
  <si>
    <t>Карпинск, ул.Попова, д.12, к.а</t>
  </si>
  <si>
    <t>Карпинск, ул.Попова, д.14</t>
  </si>
  <si>
    <t>Карпинск, ул.Попова, д.4</t>
  </si>
  <si>
    <t>Карпинск, ул.Попова, д.6</t>
  </si>
  <si>
    <t>Карпинск, ул.Попова, д.6, к.а</t>
  </si>
  <si>
    <t>Карпинск, ул.Попова, д.8</t>
  </si>
  <si>
    <t>Карпинск, ул.Почтамтская, д.23</t>
  </si>
  <si>
    <t>Карпинск, ул.Почтамтская, д.25</t>
  </si>
  <si>
    <t>Карпинск, ул.Почтамтская, д.31</t>
  </si>
  <si>
    <t>Карпинск, ул.Почтамтская, д.33</t>
  </si>
  <si>
    <t>Карпинск, ул.Почтамтская, д.35</t>
  </si>
  <si>
    <t>Карпинск, ул.Пролетарская, д.66</t>
  </si>
  <si>
    <t>Карпинск, ул.Пролетарская, д.69</t>
  </si>
  <si>
    <t>Карпинск, ул.Пролетарская, д.71</t>
  </si>
  <si>
    <t>Карпинск, ул.Пушкина, д.7</t>
  </si>
  <si>
    <t>Карпинск, ул.Свердлова, д.1</t>
  </si>
  <si>
    <t>Карпинск, ул.Свердлова, д.14</t>
  </si>
  <si>
    <t>Карпинск, ул.Свердлова, д.3</t>
  </si>
  <si>
    <t>Карпинск, ул.Свердлова, д.4</t>
  </si>
  <si>
    <t>Карпинск, ул.Свердлова, д.6</t>
  </si>
  <si>
    <t>Карпинск, ул.Свердлова, д.6, к.а</t>
  </si>
  <si>
    <t>Карпинск, ул.Свердлова, д.7</t>
  </si>
  <si>
    <t>Карпинск, ул.Свердлова, д.8</t>
  </si>
  <si>
    <t>Карпинск, ул.Свободы, д.104</t>
  </si>
  <si>
    <t>Карпинск, ул.Свободы, д.139</t>
  </si>
  <si>
    <t>Карпинск, ул.Свободы, д.141</t>
  </si>
  <si>
    <t>Карпинск, ул.Свободы, д.40</t>
  </si>
  <si>
    <t>Карпинск, ул.Свободы, д.73</t>
  </si>
  <si>
    <t>Карпинск, ул.Серова, д.13</t>
  </si>
  <si>
    <t>Карпинск, ул.Серова, д.15</t>
  </si>
  <si>
    <t>Карпинск, ул.Серова, д.17</t>
  </si>
  <si>
    <t>Карпинск, ул.Серова, д.19</t>
  </si>
  <si>
    <t>Карпинск, ул.Серова, д.23</t>
  </si>
  <si>
    <t>Карпинск, ул.Советская, д.115</t>
  </si>
  <si>
    <t>Карпинск, ул.Советская, д.117</t>
  </si>
  <si>
    <t>Карпинск, ул.Советская, д.119</t>
  </si>
  <si>
    <t>Карпинск, ул.Советская, д.121</t>
  </si>
  <si>
    <t>Карпинск, ул.Советская, д.123</t>
  </si>
  <si>
    <t>Карпинск, ул.Советская, д.125</t>
  </si>
  <si>
    <t>Карпинск, ул.Советская, д.127</t>
  </si>
  <si>
    <t>Карпинск, ул.Советская, д.96</t>
  </si>
  <si>
    <t>Карпинск, ул.Трудовая, д.40</t>
  </si>
  <si>
    <t>Карпинск, ул.Угольщиков, д.75</t>
  </si>
  <si>
    <t>Карпинск, ул.Угольщиков, д.77</t>
  </si>
  <si>
    <t>Карпинск, ул.Угольщиков, д.79</t>
  </si>
  <si>
    <t>Карпинск, ул.Угольщиков, д.81</t>
  </si>
  <si>
    <t>Карпинск, ул.Уральская, д.40</t>
  </si>
  <si>
    <t>Карпинск, ул.Федорова, д.1</t>
  </si>
  <si>
    <t>Карпинск, ул.Федорова, д.3</t>
  </si>
  <si>
    <t>Карпинск, ул.Чайковского, д.147</t>
  </si>
  <si>
    <t>Карпинск, ул.Чайковского, д.44, к.а</t>
  </si>
  <si>
    <t>Карпинск, ул.Чайковского, д.46</t>
  </si>
  <si>
    <t>Карпинск, ул.Чайковского, д.48-3,4</t>
  </si>
  <si>
    <t>Карпинск, ул.Челюскинцев, д.40</t>
  </si>
  <si>
    <t>Карпинск, ул.Чернышевского, д.40</t>
  </si>
  <si>
    <t>Карпинск, пер.Школьный, д.2</t>
  </si>
  <si>
    <t>Карпинск, пер.Школьный, д.4</t>
  </si>
  <si>
    <t>Карпинск, пер.Школьный, д.6</t>
  </si>
  <si>
    <t>Карпинск, прое.Нахимова, д.15</t>
  </si>
  <si>
    <t>Карпинск, прое.Нахимова, д.17</t>
  </si>
  <si>
    <t>Карпинск, прое.Нахимова, д.19</t>
  </si>
  <si>
    <t>Карпинск, ул.Ленина, д.48</t>
  </si>
  <si>
    <t>Карпинск, ул.Лермонтова, д.2</t>
  </si>
  <si>
    <t>Карпинск, ул.Лесопильная, д.65</t>
  </si>
  <si>
    <t>Карпинск, ул.Луначарского, д.102</t>
  </si>
  <si>
    <t>Карпинск, ул.Луначарского, д.106</t>
  </si>
  <si>
    <t>Карпинск, ул.Луначарского, д.69</t>
  </si>
  <si>
    <t>Карпинск, ул.Луначарского, д.73</t>
  </si>
  <si>
    <t>Карпинск, ул.Луначарского, д.87</t>
  </si>
  <si>
    <t>Карпинск, ул.Луначарского, д.89</t>
  </si>
  <si>
    <t>Карпинск, ул.Луначарского, д.91</t>
  </si>
  <si>
    <t>Карпинск, ул.Луначарского, д.93</t>
  </si>
  <si>
    <t>Карпинск, ул.Максима Горького, д.3</t>
  </si>
  <si>
    <t>Карпинск, ул.Максима Горького, д.5</t>
  </si>
  <si>
    <t>Карпинск, ул.Попова, д.11</t>
  </si>
  <si>
    <t>Карпинск, ул.Попова, д.3</t>
  </si>
  <si>
    <t>Карпинск, ул.Попова, д.5</t>
  </si>
  <si>
    <t>Карпинск, ул.Попова, д.9</t>
  </si>
  <si>
    <t>Карпинск, ул.Южная 2-ая, д.1, к.а</t>
  </si>
  <si>
    <t>№</t>
  </si>
  <si>
    <t>п/п</t>
  </si>
  <si>
    <t>тариф</t>
  </si>
  <si>
    <t>Железнодорожный,  д.9</t>
  </si>
  <si>
    <t>жилые</t>
  </si>
  <si>
    <t>нежилые</t>
  </si>
  <si>
    <t>адрес</t>
  </si>
  <si>
    <t>итого:</t>
  </si>
  <si>
    <t>март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</si>
  <si>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</si>
  <si>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</si>
  <si>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</si>
  <si>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</si>
  <si>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</si>
  <si>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</si>
  <si>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</si>
  <si>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</si>
  <si>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Карпинск, ул.Мира, д.30</t>
  </si>
  <si>
    <t>Карпинск, ул.Советская, д.113/2</t>
  </si>
  <si>
    <t>Карпинск, ул.Советская, д.113/3</t>
  </si>
  <si>
    <t>ЖЭУ</t>
  </si>
  <si>
    <t>ЖКО</t>
  </si>
  <si>
    <t>Карпинск, ул.Максима Горького, д.14а</t>
  </si>
  <si>
    <t>Карпинск, ул.Советская, д.113/1</t>
  </si>
  <si>
    <t>Годовой план</t>
  </si>
  <si>
    <t>с корректир.</t>
  </si>
  <si>
    <t>долга</t>
  </si>
  <si>
    <t>январь</t>
  </si>
  <si>
    <t>февраль</t>
  </si>
  <si>
    <t>апрель</t>
  </si>
  <si>
    <t>за год</t>
  </si>
  <si>
    <t>Карпинск, ул.Ленина, д.88а</t>
  </si>
  <si>
    <t>Карпинск, ул.Почтамтская, д.4</t>
  </si>
  <si>
    <t>k=4,0</t>
  </si>
  <si>
    <t>план/месяц</t>
  </si>
  <si>
    <t>План на 1 полугодие</t>
  </si>
  <si>
    <t>План на 2 полугодие</t>
  </si>
  <si>
    <t>отчет</t>
  </si>
  <si>
    <t>Своими силами</t>
  </si>
  <si>
    <t>Сторонними организациями</t>
  </si>
  <si>
    <t>План(ОТЧЕТ )2020год</t>
  </si>
  <si>
    <t>1 полугодие 2020год</t>
  </si>
  <si>
    <t>2 полугодие 2020год</t>
  </si>
  <si>
    <t>без управления, ЖБО,ОПУ, газ, вентканалы,влаж. уборка</t>
  </si>
  <si>
    <t>долг 2019</t>
  </si>
  <si>
    <t>Карпинск, ул.Мира, д.47</t>
  </si>
  <si>
    <t>площадь</t>
  </si>
  <si>
    <t>выполнено ВСЕГО</t>
  </si>
  <si>
    <t>Карпинск, ул.8 Марта, д.36</t>
  </si>
  <si>
    <t>Карпинск, ул.Лермонтова, д.6(искл. С 01.02.2020)</t>
  </si>
  <si>
    <t>кор. б/отопл.</t>
  </si>
  <si>
    <t>дек-март2020</t>
  </si>
  <si>
    <t>сан.обр. с</t>
  </si>
  <si>
    <t>Возврат за некачественную помывку (сентябрь2020)</t>
  </si>
  <si>
    <t>Возврат за влажную уборку ноябрь 2020(1,33-1,25)</t>
  </si>
  <si>
    <t>авар+отказ(от вл.уборки)</t>
  </si>
  <si>
    <t>Возврат за влажную уборку декабрь 2020(1,33-1,25); без отопления(1,33-0,92)</t>
  </si>
  <si>
    <t xml:space="preserve"> б/отопл.</t>
  </si>
  <si>
    <t>Долг по оплате на 01.01.2021</t>
  </si>
  <si>
    <t>За год ЖКО+ЖЭУ</t>
  </si>
  <si>
    <t xml:space="preserve">Убытки ОДН электроэнергия на содерж. общ. имущ. за год </t>
  </si>
  <si>
    <t>доп. работы (санитарная обработка апрель)</t>
  </si>
  <si>
    <t>доп.работы(санитарная обработка май)</t>
  </si>
  <si>
    <t>остаток 2020г на 01.01.21. с учетом долга 2019г.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</si>
</sst>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  <numFmt numFmtId="179" formatCode="0.0000"/>
    <numFmt numFmtId="180" formatCode="0.000%"/>
    <numFmt numFmtId="181" formatCode="0.0000%"/>
    <numFmt numFmtId="182" formatCode="0.0%"/>
  </numFmts>
  <fonts count="3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4"/>
      <name val="Arial"/>
      <family val="0"/>
    </font>
    <font>
      <b/>
      <i/>
      <sz val="12"/>
      <color indexed="10"/>
      <name val="Arial"/>
      <family val="2"/>
    </font>
    <font>
      <b/>
      <i/>
      <sz val="10"/>
      <color indexed="10"/>
      <name val="Arial"/>
      <family val="2"/>
    </font>
    <font>
      <i/>
      <sz val="12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6" fillId="2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16" borderId="11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2" fontId="1" fillId="0" borderId="10" xfId="0" applyNumberFormat="1" applyFon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0" fillId="16" borderId="0" xfId="0" applyFill="1" applyAlignment="1">
      <alignment/>
    </xf>
    <xf numFmtId="2" fontId="26" fillId="0" borderId="12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2" fontId="27" fillId="2" borderId="10" xfId="0" applyNumberFormat="1" applyFont="1" applyFill="1" applyBorder="1" applyAlignment="1">
      <alignment/>
    </xf>
    <xf numFmtId="0" fontId="27" fillId="2" borderId="11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2" fontId="28" fillId="0" borderId="12" xfId="0" applyNumberFormat="1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16" borderId="16" xfId="0" applyFill="1" applyBorder="1" applyAlignment="1">
      <alignment/>
    </xf>
    <xf numFmtId="0" fontId="1" fillId="0" borderId="13" xfId="0" applyFont="1" applyFill="1" applyBorder="1" applyAlignment="1">
      <alignment horizontal="center"/>
    </xf>
    <xf numFmtId="2" fontId="27" fillId="18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2" fontId="31" fillId="0" borderId="17" xfId="0" applyNumberFormat="1" applyFont="1" applyBorder="1" applyAlignment="1">
      <alignment/>
    </xf>
    <xf numFmtId="0" fontId="1" fillId="16" borderId="13" xfId="0" applyFont="1" applyFill="1" applyBorder="1" applyAlignment="1">
      <alignment horizontal="center"/>
    </xf>
    <xf numFmtId="2" fontId="27" fillId="16" borderId="10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6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/>
    </xf>
    <xf numFmtId="0" fontId="0" fillId="0" borderId="20" xfId="0" applyFill="1" applyBorder="1" applyAlignment="1">
      <alignment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0" fillId="0" borderId="11" xfId="0" applyFill="1" applyBorder="1" applyAlignment="1">
      <alignment/>
    </xf>
    <xf numFmtId="0" fontId="33" fillId="0" borderId="13" xfId="0" applyFont="1" applyFill="1" applyBorder="1" applyAlignment="1">
      <alignment horizontal="center"/>
    </xf>
    <xf numFmtId="0" fontId="0" fillId="19" borderId="10" xfId="0" applyFill="1" applyBorder="1" applyAlignment="1">
      <alignment/>
    </xf>
    <xf numFmtId="0" fontId="3" fillId="19" borderId="10" xfId="0" applyFont="1" applyFill="1" applyBorder="1" applyAlignment="1">
      <alignment/>
    </xf>
    <xf numFmtId="2" fontId="0" fillId="19" borderId="10" xfId="0" applyNumberFormat="1" applyFill="1" applyBorder="1" applyAlignment="1">
      <alignment/>
    </xf>
    <xf numFmtId="2" fontId="2" fillId="19" borderId="10" xfId="0" applyNumberFormat="1" applyFont="1" applyFill="1" applyBorder="1" applyAlignment="1">
      <alignment/>
    </xf>
    <xf numFmtId="0" fontId="27" fillId="19" borderId="10" xfId="0" applyFont="1" applyFill="1" applyBorder="1" applyAlignment="1">
      <alignment/>
    </xf>
    <xf numFmtId="2" fontId="27" fillId="19" borderId="10" xfId="0" applyNumberFormat="1" applyFont="1" applyFill="1" applyBorder="1" applyAlignment="1">
      <alignment/>
    </xf>
    <xf numFmtId="2" fontId="1" fillId="19" borderId="10" xfId="0" applyNumberFormat="1" applyFont="1" applyFill="1" applyBorder="1" applyAlignment="1">
      <alignment/>
    </xf>
    <xf numFmtId="2" fontId="31" fillId="19" borderId="17" xfId="0" applyNumberFormat="1" applyFont="1" applyFill="1" applyBorder="1" applyAlignment="1">
      <alignment/>
    </xf>
    <xf numFmtId="2" fontId="28" fillId="19" borderId="12" xfId="0" applyNumberFormat="1" applyFont="1" applyFill="1" applyBorder="1" applyAlignment="1">
      <alignment/>
    </xf>
    <xf numFmtId="2" fontId="0" fillId="19" borderId="12" xfId="0" applyNumberFormat="1" applyFill="1" applyBorder="1" applyAlignment="1">
      <alignment/>
    </xf>
    <xf numFmtId="0" fontId="3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2" fontId="0" fillId="20" borderId="12" xfId="0" applyNumberFormat="1" applyFill="1" applyBorder="1" applyAlignment="1">
      <alignment/>
    </xf>
    <xf numFmtId="2" fontId="0" fillId="20" borderId="12" xfId="0" applyNumberFormat="1" applyFont="1" applyFill="1" applyBorder="1" applyAlignment="1">
      <alignment/>
    </xf>
    <xf numFmtId="0" fontId="24" fillId="18" borderId="0" xfId="0" applyFont="1" applyFill="1" applyBorder="1" applyAlignment="1">
      <alignment horizontal="center"/>
    </xf>
    <xf numFmtId="0" fontId="1" fillId="18" borderId="0" xfId="0" applyFont="1" applyFill="1" applyBorder="1" applyAlignment="1">
      <alignment horizontal="center"/>
    </xf>
    <xf numFmtId="2" fontId="0" fillId="18" borderId="12" xfId="0" applyNumberFormat="1" applyFill="1" applyBorder="1" applyAlignment="1">
      <alignment/>
    </xf>
    <xf numFmtId="0" fontId="0" fillId="19" borderId="0" xfId="0" applyFill="1" applyAlignment="1">
      <alignment/>
    </xf>
    <xf numFmtId="0" fontId="1" fillId="0" borderId="2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right"/>
    </xf>
    <xf numFmtId="0" fontId="25" fillId="0" borderId="12" xfId="0" applyFont="1" applyFill="1" applyBorder="1" applyAlignment="1">
      <alignment horizontal="center" wrapText="1"/>
    </xf>
    <xf numFmtId="0" fontId="27" fillId="0" borderId="0" xfId="0" applyFont="1" applyFill="1" applyAlignment="1">
      <alignment horizontal="right"/>
    </xf>
    <xf numFmtId="0" fontId="27" fillId="0" borderId="15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right"/>
    </xf>
    <xf numFmtId="2" fontId="27" fillId="18" borderId="21" xfId="0" applyNumberFormat="1" applyFont="1" applyFill="1" applyBorder="1" applyAlignment="1">
      <alignment/>
    </xf>
    <xf numFmtId="2" fontId="27" fillId="0" borderId="22" xfId="0" applyNumberFormat="1" applyFont="1" applyFill="1" applyBorder="1" applyAlignment="1">
      <alignment horizontal="right"/>
    </xf>
    <xf numFmtId="2" fontId="27" fillId="18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19" borderId="10" xfId="0" applyNumberFormat="1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 wrapText="1"/>
    </xf>
    <xf numFmtId="2" fontId="26" fillId="20" borderId="24" xfId="0" applyNumberFormat="1" applyFont="1" applyFill="1" applyBorder="1" applyAlignment="1">
      <alignment/>
    </xf>
    <xf numFmtId="2" fontId="26" fillId="20" borderId="12" xfId="0" applyNumberFormat="1" applyFont="1" applyFill="1" applyBorder="1" applyAlignment="1">
      <alignment/>
    </xf>
    <xf numFmtId="2" fontId="26" fillId="0" borderId="24" xfId="0" applyNumberFormat="1" applyFont="1" applyFill="1" applyBorder="1" applyAlignment="1">
      <alignment/>
    </xf>
    <xf numFmtId="2" fontId="26" fillId="0" borderId="12" xfId="0" applyNumberFormat="1" applyFont="1" applyFill="1" applyBorder="1" applyAlignment="1">
      <alignment/>
    </xf>
    <xf numFmtId="2" fontId="26" fillId="18" borderId="12" xfId="0" applyNumberFormat="1" applyFont="1" applyFill="1" applyBorder="1" applyAlignment="1">
      <alignment/>
    </xf>
    <xf numFmtId="2" fontId="26" fillId="20" borderId="0" xfId="0" applyNumberFormat="1" applyFont="1" applyFill="1" applyBorder="1" applyAlignment="1">
      <alignment/>
    </xf>
    <xf numFmtId="2" fontId="26" fillId="20" borderId="10" xfId="0" applyNumberFormat="1" applyFont="1" applyFill="1" applyBorder="1" applyAlignment="1">
      <alignment/>
    </xf>
    <xf numFmtId="0" fontId="25" fillId="0" borderId="18" xfId="0" applyFont="1" applyFill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0" fontId="25" fillId="20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2" fontId="34" fillId="18" borderId="12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0" fontId="35" fillId="0" borderId="11" xfId="0" applyFont="1" applyFill="1" applyBorder="1" applyAlignment="1">
      <alignment wrapText="1"/>
    </xf>
    <xf numFmtId="4" fontId="32" fillId="0" borderId="10" xfId="0" applyNumberFormat="1" applyFont="1" applyFill="1" applyBorder="1" applyAlignment="1">
      <alignment/>
    </xf>
    <xf numFmtId="4" fontId="32" fillId="19" borderId="10" xfId="0" applyNumberFormat="1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172" fontId="27" fillId="0" borderId="10" xfId="0" applyNumberFormat="1" applyFont="1" applyFill="1" applyBorder="1" applyAlignment="1">
      <alignment horizontal="center"/>
    </xf>
    <xf numFmtId="0" fontId="36" fillId="0" borderId="12" xfId="0" applyFont="1" applyFill="1" applyBorder="1" applyAlignment="1">
      <alignment horizontal="center"/>
    </xf>
    <xf numFmtId="2" fontId="27" fillId="0" borderId="10" xfId="0" applyNumberFormat="1" applyFont="1" applyFill="1" applyBorder="1" applyAlignment="1">
      <alignment horizontal="center"/>
    </xf>
    <xf numFmtId="2" fontId="27" fillId="16" borderId="10" xfId="0" applyNumberFormat="1" applyFont="1" applyFill="1" applyBorder="1" applyAlignment="1">
      <alignment horizontal="center"/>
    </xf>
    <xf numFmtId="2" fontId="25" fillId="18" borderId="10" xfId="0" applyNumberFormat="1" applyFont="1" applyFill="1" applyBorder="1" applyAlignment="1">
      <alignment/>
    </xf>
    <xf numFmtId="2" fontId="25" fillId="18" borderId="12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2" fontId="27" fillId="18" borderId="22" xfId="0" applyNumberFormat="1" applyFont="1" applyFill="1" applyBorder="1" applyAlignment="1">
      <alignment horizontal="right"/>
    </xf>
    <xf numFmtId="0" fontId="34" fillId="0" borderId="13" xfId="0" applyFont="1" applyFill="1" applyBorder="1" applyAlignment="1">
      <alignment horizontal="center" wrapText="1"/>
    </xf>
    <xf numFmtId="0" fontId="34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2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Эркер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331"/>
  <sheetViews>
    <sheetView tabSelected="1" view="pageBreakPreview" zoomScaleSheetLayoutView="100" workbookViewId="0" topLeftCell="AN1">
      <selection activeCell="BB6" sqref="BB6"/>
    </sheetView>
  </sheetViews>
  <sheetFormatPr defaultColWidth="9.140625" defaultRowHeight="12.75"/>
  <cols>
    <col min="1" max="1" width="6.421875" style="6" customWidth="1"/>
    <col min="2" max="2" width="37.421875" style="6" customWidth="1"/>
    <col min="3" max="3" width="19.00390625" style="6" customWidth="1"/>
    <col min="4" max="4" width="10.140625" style="6" customWidth="1"/>
    <col min="5" max="5" width="13.7109375" style="6" customWidth="1"/>
    <col min="6" max="6" width="15.8515625" style="6" customWidth="1"/>
    <col min="7" max="7" width="14.28125" style="6" customWidth="1"/>
    <col min="8" max="8" width="15.00390625" style="6" customWidth="1"/>
    <col min="9" max="9" width="15.8515625" style="6" customWidth="1"/>
    <col min="10" max="10" width="18.140625" style="6" customWidth="1"/>
    <col min="11" max="11" width="15.421875" style="6" customWidth="1"/>
    <col min="12" max="12" width="16.7109375" style="6" customWidth="1"/>
    <col min="13" max="13" width="19.00390625" style="6" customWidth="1"/>
    <col min="14" max="14" width="22.28125" style="6" customWidth="1"/>
    <col min="15" max="15" width="13.7109375" style="0" customWidth="1"/>
    <col min="16" max="16" width="14.140625" style="0" customWidth="1"/>
    <col min="17" max="17" width="15.140625" style="0" customWidth="1"/>
    <col min="18" max="18" width="13.8515625" style="0" customWidth="1"/>
    <col min="19" max="19" width="14.28125" style="0" customWidth="1"/>
    <col min="20" max="20" width="13.8515625" style="0" customWidth="1"/>
    <col min="21" max="21" width="13.7109375" style="0" customWidth="1"/>
    <col min="22" max="22" width="14.00390625" style="0" customWidth="1"/>
    <col min="23" max="23" width="12.28125" style="0" customWidth="1"/>
    <col min="24" max="24" width="13.00390625" style="0" customWidth="1"/>
    <col min="25" max="25" width="13.7109375" style="0" customWidth="1"/>
    <col min="26" max="26" width="12.421875" style="0" customWidth="1"/>
    <col min="27" max="27" width="12.7109375" style="0" customWidth="1"/>
    <col min="28" max="28" width="14.7109375" style="0" customWidth="1"/>
    <col min="29" max="29" width="14.421875" style="0" customWidth="1"/>
    <col min="30" max="30" width="14.28125" style="0" customWidth="1"/>
    <col min="31" max="31" width="13.421875" style="0" customWidth="1"/>
    <col min="32" max="32" width="15.421875" style="0" customWidth="1"/>
    <col min="33" max="33" width="15.00390625" style="0" customWidth="1"/>
    <col min="34" max="34" width="13.140625" style="0" customWidth="1"/>
    <col min="35" max="35" width="14.7109375" style="0" customWidth="1"/>
    <col min="36" max="36" width="13.57421875" style="0" customWidth="1"/>
    <col min="37" max="37" width="14.7109375" style="0" customWidth="1"/>
    <col min="38" max="38" width="15.140625" style="0" customWidth="1"/>
    <col min="39" max="39" width="14.57421875" style="0" customWidth="1"/>
    <col min="40" max="40" width="16.7109375" style="0" customWidth="1"/>
    <col min="41" max="41" width="16.140625" style="0" customWidth="1"/>
    <col min="42" max="43" width="13.57421875" style="0" customWidth="1"/>
    <col min="44" max="45" width="15.00390625" style="0" customWidth="1"/>
    <col min="46" max="46" width="21.57421875" style="73" customWidth="1"/>
    <col min="47" max="47" width="15.28125" style="6" customWidth="1"/>
    <col min="48" max="49" width="13.57421875" style="6" customWidth="1"/>
    <col min="50" max="50" width="20.57421875" style="0" customWidth="1"/>
    <col min="51" max="51" width="18.7109375" style="0" customWidth="1"/>
    <col min="52" max="52" width="15.7109375" style="115" customWidth="1"/>
    <col min="53" max="94" width="15.7109375" style="6" customWidth="1"/>
  </cols>
  <sheetData>
    <row r="1" spans="2:9" ht="29.25" customHeight="1">
      <c r="B1" s="12" t="s">
        <v>353</v>
      </c>
      <c r="F1" s="34"/>
      <c r="I1" s="34" t="s">
        <v>346</v>
      </c>
    </row>
    <row r="2" spans="1:51" ht="60" customHeight="1">
      <c r="A2" s="35"/>
      <c r="B2" s="35"/>
      <c r="C2" s="36"/>
      <c r="D2" s="37"/>
      <c r="E2" s="38"/>
      <c r="F2" s="39"/>
      <c r="G2" s="40"/>
      <c r="H2" s="36"/>
      <c r="I2" s="39"/>
      <c r="J2" s="40"/>
      <c r="K2" s="41"/>
      <c r="L2" s="35"/>
      <c r="M2" s="35"/>
      <c r="N2" s="27"/>
      <c r="O2" s="94" t="s">
        <v>350</v>
      </c>
      <c r="P2" s="95"/>
      <c r="Q2" s="94" t="s">
        <v>350</v>
      </c>
      <c r="R2" s="95"/>
      <c r="S2" s="94" t="s">
        <v>350</v>
      </c>
      <c r="T2" s="95"/>
      <c r="U2" s="94" t="s">
        <v>350</v>
      </c>
      <c r="V2" s="95"/>
      <c r="W2" s="94" t="s">
        <v>350</v>
      </c>
      <c r="X2" s="95"/>
      <c r="Y2" s="94" t="s">
        <v>350</v>
      </c>
      <c r="Z2" s="95"/>
      <c r="AA2" s="94" t="s">
        <v>350</v>
      </c>
      <c r="AB2" s="95"/>
      <c r="AC2" s="94" t="s">
        <v>350</v>
      </c>
      <c r="AD2" s="95"/>
      <c r="AE2" s="94" t="s">
        <v>350</v>
      </c>
      <c r="AF2" s="95"/>
      <c r="AG2" s="94" t="s">
        <v>350</v>
      </c>
      <c r="AH2" s="95"/>
      <c r="AI2" s="94" t="s">
        <v>350</v>
      </c>
      <c r="AJ2" s="95"/>
      <c r="AK2" s="94" t="s">
        <v>350</v>
      </c>
      <c r="AL2" s="95"/>
      <c r="AM2" s="94" t="s">
        <v>350</v>
      </c>
      <c r="AN2" s="95"/>
      <c r="AO2" s="90"/>
      <c r="AP2" s="91"/>
      <c r="AQ2" s="91"/>
      <c r="AR2" s="23"/>
      <c r="AS2" s="23"/>
      <c r="AT2" s="74"/>
      <c r="AU2" s="23"/>
      <c r="AV2" s="23"/>
      <c r="AW2" s="23"/>
      <c r="AX2" s="23"/>
      <c r="AY2" s="129"/>
    </row>
    <row r="3" spans="1:51" ht="15" customHeight="1">
      <c r="A3" s="9"/>
      <c r="B3" s="9"/>
      <c r="C3" s="42"/>
      <c r="D3" s="3"/>
      <c r="E3" s="43"/>
      <c r="F3" s="9"/>
      <c r="G3" s="9"/>
      <c r="H3" s="9"/>
      <c r="I3" s="9"/>
      <c r="J3" s="9"/>
      <c r="K3" s="9"/>
      <c r="L3" s="28" t="s">
        <v>337</v>
      </c>
      <c r="M3" s="28" t="s">
        <v>357</v>
      </c>
      <c r="N3" s="32" t="s">
        <v>337</v>
      </c>
      <c r="O3" s="96"/>
      <c r="P3" s="97"/>
      <c r="Q3" s="96"/>
      <c r="R3" s="97"/>
      <c r="S3" s="96"/>
      <c r="T3" s="97"/>
      <c r="U3" s="96"/>
      <c r="V3" s="97"/>
      <c r="W3" s="96"/>
      <c r="X3" s="97"/>
      <c r="Y3" s="96"/>
      <c r="Z3" s="97"/>
      <c r="AA3" s="96"/>
      <c r="AB3" s="97"/>
      <c r="AC3" s="96"/>
      <c r="AD3" s="97"/>
      <c r="AE3" s="96"/>
      <c r="AF3" s="97"/>
      <c r="AG3" s="96"/>
      <c r="AH3" s="97"/>
      <c r="AI3" s="96"/>
      <c r="AJ3" s="97"/>
      <c r="AK3" s="96"/>
      <c r="AL3" s="97"/>
      <c r="AM3" s="96"/>
      <c r="AN3" s="97"/>
      <c r="AO3" s="19"/>
      <c r="AP3" s="18"/>
      <c r="AQ3" s="18"/>
      <c r="AR3" s="65" t="s">
        <v>364</v>
      </c>
      <c r="AS3" s="22"/>
      <c r="AT3" s="75"/>
      <c r="AU3" s="18"/>
      <c r="AV3" s="18"/>
      <c r="AW3" s="22"/>
      <c r="AX3" s="22"/>
      <c r="AY3" s="130"/>
    </row>
    <row r="4" spans="1:51" ht="14.25" customHeight="1">
      <c r="A4" s="9"/>
      <c r="B4" s="9"/>
      <c r="C4" s="42"/>
      <c r="D4" s="3"/>
      <c r="E4" s="43"/>
      <c r="F4" s="9"/>
      <c r="G4" s="9"/>
      <c r="H4" s="44"/>
      <c r="I4" s="9"/>
      <c r="J4" s="9"/>
      <c r="K4" s="9"/>
      <c r="L4" s="28">
        <v>2020</v>
      </c>
      <c r="M4" s="28"/>
      <c r="N4" s="32">
        <v>2020</v>
      </c>
      <c r="O4" s="96"/>
      <c r="P4" s="97"/>
      <c r="Q4" s="96"/>
      <c r="R4" s="97"/>
      <c r="S4" s="96"/>
      <c r="T4" s="97"/>
      <c r="U4" s="96"/>
      <c r="V4" s="97"/>
      <c r="W4" s="96"/>
      <c r="X4" s="97"/>
      <c r="Y4" s="96"/>
      <c r="Z4" s="97"/>
      <c r="AA4" s="96"/>
      <c r="AB4" s="97"/>
      <c r="AC4" s="96"/>
      <c r="AD4" s="97"/>
      <c r="AE4" s="96"/>
      <c r="AF4" s="97"/>
      <c r="AG4" s="96"/>
      <c r="AH4" s="97"/>
      <c r="AI4" s="96"/>
      <c r="AJ4" s="97"/>
      <c r="AK4" s="96"/>
      <c r="AL4" s="97"/>
      <c r="AM4" s="96"/>
      <c r="AN4" s="97"/>
      <c r="AO4" s="15"/>
      <c r="AP4" s="14"/>
      <c r="AQ4" s="22"/>
      <c r="AR4" s="66" t="s">
        <v>365</v>
      </c>
      <c r="AS4" s="62"/>
      <c r="AT4" s="71"/>
      <c r="AU4" s="22"/>
      <c r="AV4" s="22"/>
      <c r="AW4" s="62"/>
      <c r="AX4" s="62"/>
      <c r="AY4" s="131"/>
    </row>
    <row r="5" spans="1:51" ht="20.25" customHeight="1">
      <c r="A5" s="9" t="s">
        <v>313</v>
      </c>
      <c r="B5" s="9"/>
      <c r="C5" s="98" t="s">
        <v>359</v>
      </c>
      <c r="D5" s="99"/>
      <c r="E5" s="100"/>
      <c r="F5" s="101" t="s">
        <v>354</v>
      </c>
      <c r="G5" s="103"/>
      <c r="H5" s="104" t="s">
        <v>348</v>
      </c>
      <c r="I5" s="101" t="s">
        <v>355</v>
      </c>
      <c r="J5" s="103"/>
      <c r="K5" s="104" t="s">
        <v>349</v>
      </c>
      <c r="L5" s="28"/>
      <c r="M5" s="28"/>
      <c r="N5" s="32" t="s">
        <v>338</v>
      </c>
      <c r="O5" s="96"/>
      <c r="P5" s="97"/>
      <c r="Q5" s="96"/>
      <c r="R5" s="97"/>
      <c r="S5" s="96"/>
      <c r="T5" s="97"/>
      <c r="U5" s="96"/>
      <c r="V5" s="97"/>
      <c r="W5" s="96"/>
      <c r="X5" s="97"/>
      <c r="Y5" s="96"/>
      <c r="Z5" s="97"/>
      <c r="AA5" s="96"/>
      <c r="AB5" s="97"/>
      <c r="AC5" s="96"/>
      <c r="AD5" s="97"/>
      <c r="AE5" s="96"/>
      <c r="AF5" s="97"/>
      <c r="AG5" s="96"/>
      <c r="AH5" s="97"/>
      <c r="AI5" s="96"/>
      <c r="AJ5" s="97"/>
      <c r="AK5" s="96"/>
      <c r="AL5" s="97"/>
      <c r="AM5" s="96"/>
      <c r="AN5" s="97"/>
      <c r="AO5" s="107"/>
      <c r="AP5" s="108"/>
      <c r="AQ5" s="109"/>
      <c r="AR5" s="66" t="s">
        <v>363</v>
      </c>
      <c r="AS5" s="62"/>
      <c r="AT5" s="71"/>
      <c r="AU5" s="62"/>
      <c r="AV5" s="62"/>
      <c r="AW5" s="66" t="s">
        <v>370</v>
      </c>
      <c r="AX5" s="69"/>
      <c r="AY5" s="132"/>
    </row>
    <row r="6" spans="1:51" ht="18.75" customHeight="1">
      <c r="A6" s="9" t="s">
        <v>314</v>
      </c>
      <c r="B6" s="50"/>
      <c r="C6" s="101"/>
      <c r="D6" s="102"/>
      <c r="E6" s="103"/>
      <c r="F6" s="46" t="s">
        <v>315</v>
      </c>
      <c r="G6" s="47" t="s">
        <v>347</v>
      </c>
      <c r="H6" s="104"/>
      <c r="I6" s="46" t="s">
        <v>315</v>
      </c>
      <c r="J6" s="47" t="s">
        <v>347</v>
      </c>
      <c r="K6" s="104"/>
      <c r="L6" s="48"/>
      <c r="M6" s="28"/>
      <c r="N6" s="32" t="s">
        <v>339</v>
      </c>
      <c r="O6" s="105" t="s">
        <v>340</v>
      </c>
      <c r="P6" s="106"/>
      <c r="Q6" s="105" t="s">
        <v>341</v>
      </c>
      <c r="R6" s="106"/>
      <c r="S6" s="105" t="s">
        <v>321</v>
      </c>
      <c r="T6" s="106"/>
      <c r="U6" s="96" t="s">
        <v>342</v>
      </c>
      <c r="V6" s="97"/>
      <c r="W6" s="96" t="s">
        <v>322</v>
      </c>
      <c r="X6" s="97"/>
      <c r="Y6" s="96" t="s">
        <v>323</v>
      </c>
      <c r="Z6" s="97"/>
      <c r="AA6" s="96" t="s">
        <v>324</v>
      </c>
      <c r="AB6" s="97"/>
      <c r="AC6" s="96" t="s">
        <v>325</v>
      </c>
      <c r="AD6" s="97"/>
      <c r="AE6" s="96" t="s">
        <v>326</v>
      </c>
      <c r="AF6" s="97"/>
      <c r="AG6" s="96" t="s">
        <v>327</v>
      </c>
      <c r="AH6" s="97"/>
      <c r="AI6" s="96" t="s">
        <v>328</v>
      </c>
      <c r="AJ6" s="97"/>
      <c r="AK6" s="96" t="s">
        <v>329</v>
      </c>
      <c r="AL6" s="97"/>
      <c r="AM6" s="98" t="s">
        <v>343</v>
      </c>
      <c r="AN6" s="100"/>
      <c r="AO6" s="107"/>
      <c r="AP6" s="110"/>
      <c r="AQ6" s="111"/>
      <c r="AR6" s="92" t="s">
        <v>368</v>
      </c>
      <c r="AS6" s="92"/>
      <c r="AT6" s="71"/>
      <c r="AU6" s="92" t="s">
        <v>368</v>
      </c>
      <c r="AV6" s="92"/>
      <c r="AW6" s="93"/>
      <c r="AX6" s="14"/>
      <c r="AY6" s="131"/>
    </row>
    <row r="7" spans="1:52" ht="147.75" customHeight="1">
      <c r="A7" s="49"/>
      <c r="B7" s="50" t="s">
        <v>319</v>
      </c>
      <c r="C7" s="45" t="s">
        <v>317</v>
      </c>
      <c r="D7" s="28" t="s">
        <v>318</v>
      </c>
      <c r="E7" s="28" t="s">
        <v>0</v>
      </c>
      <c r="F7" s="112" t="s">
        <v>356</v>
      </c>
      <c r="G7" s="113"/>
      <c r="H7" s="49"/>
      <c r="I7" s="112" t="s">
        <v>356</v>
      </c>
      <c r="J7" s="113"/>
      <c r="K7" s="49"/>
      <c r="L7" s="49"/>
      <c r="M7" s="49"/>
      <c r="N7" s="4"/>
      <c r="O7" s="5" t="s">
        <v>333</v>
      </c>
      <c r="P7" s="5" t="s">
        <v>334</v>
      </c>
      <c r="Q7" s="5" t="s">
        <v>333</v>
      </c>
      <c r="R7" s="5" t="s">
        <v>334</v>
      </c>
      <c r="S7" s="5" t="s">
        <v>333</v>
      </c>
      <c r="T7" s="5" t="s">
        <v>334</v>
      </c>
      <c r="U7" s="5" t="s">
        <v>333</v>
      </c>
      <c r="V7" s="5" t="s">
        <v>334</v>
      </c>
      <c r="W7" s="5" t="s">
        <v>333</v>
      </c>
      <c r="X7" s="5" t="s">
        <v>334</v>
      </c>
      <c r="Y7" s="5" t="s">
        <v>333</v>
      </c>
      <c r="Z7" s="5" t="s">
        <v>334</v>
      </c>
      <c r="AA7" s="5" t="s">
        <v>333</v>
      </c>
      <c r="AB7" s="5" t="s">
        <v>334</v>
      </c>
      <c r="AC7" s="5" t="s">
        <v>333</v>
      </c>
      <c r="AD7" s="5" t="s">
        <v>334</v>
      </c>
      <c r="AE7" s="5" t="s">
        <v>333</v>
      </c>
      <c r="AF7" s="5" t="s">
        <v>334</v>
      </c>
      <c r="AG7" s="5" t="s">
        <v>333</v>
      </c>
      <c r="AH7" s="5" t="s">
        <v>334</v>
      </c>
      <c r="AI7" s="5" t="s">
        <v>333</v>
      </c>
      <c r="AJ7" s="5" t="s">
        <v>334</v>
      </c>
      <c r="AK7" s="5" t="s">
        <v>333</v>
      </c>
      <c r="AL7" s="5" t="s">
        <v>334</v>
      </c>
      <c r="AM7" s="13" t="s">
        <v>333</v>
      </c>
      <c r="AN7" s="13" t="s">
        <v>334</v>
      </c>
      <c r="AO7" s="72" t="s">
        <v>372</v>
      </c>
      <c r="AP7" s="30" t="s">
        <v>351</v>
      </c>
      <c r="AQ7" s="30" t="s">
        <v>352</v>
      </c>
      <c r="AR7" s="30" t="s">
        <v>374</v>
      </c>
      <c r="AS7" s="30" t="s">
        <v>375</v>
      </c>
      <c r="AT7" s="72" t="s">
        <v>360</v>
      </c>
      <c r="AU7" s="81" t="s">
        <v>366</v>
      </c>
      <c r="AV7" s="82" t="s">
        <v>367</v>
      </c>
      <c r="AW7" s="82" t="s">
        <v>369</v>
      </c>
      <c r="AX7" s="70" t="s">
        <v>373</v>
      </c>
      <c r="AY7" s="21" t="s">
        <v>376</v>
      </c>
      <c r="AZ7" s="116" t="s">
        <v>371</v>
      </c>
    </row>
    <row r="8" spans="1:52" ht="18" customHeight="1">
      <c r="A8" s="1">
        <v>1</v>
      </c>
      <c r="B8" s="1" t="s">
        <v>316</v>
      </c>
      <c r="C8" s="1">
        <v>411.9</v>
      </c>
      <c r="D8" s="1">
        <v>0</v>
      </c>
      <c r="E8" s="1">
        <f aca="true" t="shared" si="0" ref="E8:E23">C8+D8</f>
        <v>411.9</v>
      </c>
      <c r="F8" s="1">
        <v>6.92</v>
      </c>
      <c r="G8" s="2">
        <f aca="true" t="shared" si="1" ref="G8:G70">E8*F8</f>
        <v>2850.348</v>
      </c>
      <c r="H8" s="2">
        <f>G8*6</f>
        <v>17102.088</v>
      </c>
      <c r="I8" s="1">
        <v>7.17</v>
      </c>
      <c r="J8" s="2">
        <f aca="true" t="shared" si="2" ref="J8:J70">E8*I8</f>
        <v>2953.323</v>
      </c>
      <c r="K8" s="2">
        <f>J8*6</f>
        <v>17719.938</v>
      </c>
      <c r="L8" s="11">
        <f>H8+K8</f>
        <v>34822.026</v>
      </c>
      <c r="M8" s="25">
        <v>-50707.8</v>
      </c>
      <c r="N8" s="33">
        <f aca="true" t="shared" si="3" ref="N8:N71">L8+M8</f>
        <v>-15885.774000000005</v>
      </c>
      <c r="O8" s="1">
        <v>0</v>
      </c>
      <c r="P8" s="1">
        <v>984.44</v>
      </c>
      <c r="Q8" s="31">
        <v>0</v>
      </c>
      <c r="R8" s="31">
        <v>984.44</v>
      </c>
      <c r="S8" s="1">
        <v>0</v>
      </c>
      <c r="T8" s="1">
        <v>984.44</v>
      </c>
      <c r="U8" s="1">
        <v>524.75</v>
      </c>
      <c r="V8" s="1">
        <v>984.44</v>
      </c>
      <c r="W8" s="1">
        <v>0</v>
      </c>
      <c r="X8" s="1">
        <v>984.44</v>
      </c>
      <c r="Y8" s="1">
        <v>0</v>
      </c>
      <c r="Z8" s="1">
        <v>984.44</v>
      </c>
      <c r="AA8" s="31">
        <v>0</v>
      </c>
      <c r="AB8" s="31">
        <v>1021.51</v>
      </c>
      <c r="AC8" s="31">
        <v>0</v>
      </c>
      <c r="AD8" s="31">
        <v>1021.51</v>
      </c>
      <c r="AE8" s="31">
        <v>0</v>
      </c>
      <c r="AF8" s="31">
        <v>1021.51</v>
      </c>
      <c r="AG8" s="1">
        <v>524.75</v>
      </c>
      <c r="AH8" s="1">
        <v>1021.51</v>
      </c>
      <c r="AI8" s="1">
        <v>0</v>
      </c>
      <c r="AJ8" s="1">
        <v>1021.51</v>
      </c>
      <c r="AK8" s="1">
        <v>0</v>
      </c>
      <c r="AL8" s="1">
        <v>1021.51</v>
      </c>
      <c r="AM8" s="7">
        <f>O8+Q8+S8+U8+W8+Y8+AA8+AC8+AE8+AG8+AI8+AK8</f>
        <v>1049.5</v>
      </c>
      <c r="AN8" s="7">
        <f>P8+R8+T8+V8+X8+Z8+AB8+AD8+AF8+AH8+AJ8+AL8</f>
        <v>12035.700000000003</v>
      </c>
      <c r="AO8" s="24">
        <f>AM8+AN8</f>
        <v>13085.200000000003</v>
      </c>
      <c r="AP8" s="8"/>
      <c r="AQ8" s="8">
        <v>1250.31</v>
      </c>
      <c r="AR8" s="63"/>
      <c r="AS8" s="63"/>
      <c r="AT8" s="77">
        <f aca="true" t="shared" si="4" ref="AT8:AT71">AO8+AP8+AQ8+AR8+AS8</f>
        <v>14335.510000000002</v>
      </c>
      <c r="AU8" s="83"/>
      <c r="AV8" s="84"/>
      <c r="AW8" s="84"/>
      <c r="AX8" s="79">
        <v>4482.968</v>
      </c>
      <c r="AY8" s="20">
        <f>N8-AT8-AX8+AU8+AV8+AW8</f>
        <v>-34704.25200000001</v>
      </c>
      <c r="AZ8" s="117">
        <v>466893.99</v>
      </c>
    </row>
    <row r="9" spans="1:52" ht="15">
      <c r="A9" s="1">
        <v>2</v>
      </c>
      <c r="B9" s="1" t="s">
        <v>1</v>
      </c>
      <c r="C9" s="1">
        <v>3411.5</v>
      </c>
      <c r="D9" s="1">
        <v>0</v>
      </c>
      <c r="E9" s="1">
        <f t="shared" si="0"/>
        <v>3411.5</v>
      </c>
      <c r="F9" s="1">
        <v>13.89</v>
      </c>
      <c r="G9" s="2">
        <f t="shared" si="1"/>
        <v>47385.735</v>
      </c>
      <c r="H9" s="2">
        <f aca="true" t="shared" si="5" ref="H9:H71">G9*6</f>
        <v>284314.41000000003</v>
      </c>
      <c r="I9" s="1">
        <v>14.39</v>
      </c>
      <c r="J9" s="2">
        <f t="shared" si="2"/>
        <v>49091.485</v>
      </c>
      <c r="K9" s="2">
        <f aca="true" t="shared" si="6" ref="K9:K71">J9*6</f>
        <v>294548.91000000003</v>
      </c>
      <c r="L9" s="11">
        <f aca="true" t="shared" si="7" ref="L9:L71">H9+K9</f>
        <v>578863.3200000001</v>
      </c>
      <c r="M9" s="25"/>
      <c r="N9" s="33">
        <f t="shared" si="3"/>
        <v>578863.3200000001</v>
      </c>
      <c r="O9" s="1">
        <v>0</v>
      </c>
      <c r="P9" s="1">
        <v>54164.18</v>
      </c>
      <c r="Q9" s="31">
        <v>0</v>
      </c>
      <c r="R9" s="31">
        <v>26518.77</v>
      </c>
      <c r="S9" s="1">
        <v>0</v>
      </c>
      <c r="T9" s="1">
        <v>28281.27</v>
      </c>
      <c r="U9" s="1">
        <v>0</v>
      </c>
      <c r="V9" s="1">
        <v>20376.25</v>
      </c>
      <c r="W9" s="1">
        <v>0</v>
      </c>
      <c r="X9" s="1">
        <v>31854.99</v>
      </c>
      <c r="Y9" s="1">
        <v>0</v>
      </c>
      <c r="Z9" s="1">
        <v>28914.92</v>
      </c>
      <c r="AA9" s="31">
        <v>0</v>
      </c>
      <c r="AB9" s="31">
        <v>160768.46</v>
      </c>
      <c r="AC9" s="31">
        <v>0</v>
      </c>
      <c r="AD9" s="31">
        <v>130981.73</v>
      </c>
      <c r="AE9" s="31">
        <v>0</v>
      </c>
      <c r="AF9" s="31">
        <v>43773.09</v>
      </c>
      <c r="AG9" s="1">
        <v>0</v>
      </c>
      <c r="AH9" s="1">
        <v>20475.84</v>
      </c>
      <c r="AI9" s="1">
        <v>0</v>
      </c>
      <c r="AJ9" s="1">
        <v>24720.27</v>
      </c>
      <c r="AK9" s="1">
        <v>0</v>
      </c>
      <c r="AL9" s="1">
        <v>37145.53</v>
      </c>
      <c r="AM9" s="7">
        <f aca="true" t="shared" si="8" ref="AM9:AM71">O9+Q9+S9+U9+W9+Y9+AA9+AC9+AE9+AG9+AI9+AK9</f>
        <v>0</v>
      </c>
      <c r="AN9" s="7">
        <f aca="true" t="shared" si="9" ref="AN9:AN71">P9+R9+T9+V9+X9+Z9+AB9+AD9+AF9+AH9+AJ9+AL9</f>
        <v>607975.2999999999</v>
      </c>
      <c r="AO9" s="24">
        <f aca="true" t="shared" si="10" ref="AO9:AO71">AM9+AN9</f>
        <v>607975.2999999999</v>
      </c>
      <c r="AP9" s="8"/>
      <c r="AQ9" s="8">
        <f>1250.31+6330</f>
        <v>7580.3099999999995</v>
      </c>
      <c r="AR9" s="8"/>
      <c r="AS9" s="8"/>
      <c r="AT9" s="77">
        <f t="shared" si="4"/>
        <v>615555.61</v>
      </c>
      <c r="AU9" s="85">
        <f>E9*0.67</f>
        <v>2285.705</v>
      </c>
      <c r="AV9" s="86">
        <f>E9*0.08</f>
        <v>272.92</v>
      </c>
      <c r="AW9" s="86">
        <f>E9*0.08</f>
        <v>272.92</v>
      </c>
      <c r="AX9" s="79">
        <v>-39571.224</v>
      </c>
      <c r="AY9" s="20">
        <f>N9-AT9-AX9+AU9+AV9+AW9</f>
        <v>5710.479000000081</v>
      </c>
      <c r="AZ9" s="117">
        <v>360213.2</v>
      </c>
    </row>
    <row r="10" spans="1:52" ht="15.75" customHeight="1">
      <c r="A10" s="1">
        <v>3</v>
      </c>
      <c r="B10" s="1" t="s">
        <v>289</v>
      </c>
      <c r="C10" s="1">
        <v>527.4</v>
      </c>
      <c r="D10" s="1">
        <v>0</v>
      </c>
      <c r="E10" s="1">
        <f t="shared" si="0"/>
        <v>527.4</v>
      </c>
      <c r="F10" s="1">
        <v>7.14</v>
      </c>
      <c r="G10" s="2">
        <f t="shared" si="1"/>
        <v>3765.6359999999995</v>
      </c>
      <c r="H10" s="2">
        <f t="shared" si="5"/>
        <v>22593.816</v>
      </c>
      <c r="I10" s="1">
        <v>7.39</v>
      </c>
      <c r="J10" s="2">
        <f t="shared" si="2"/>
        <v>3897.486</v>
      </c>
      <c r="K10" s="2">
        <f t="shared" si="6"/>
        <v>23384.915999999997</v>
      </c>
      <c r="L10" s="11">
        <f t="shared" si="7"/>
        <v>45978.731999999996</v>
      </c>
      <c r="M10" s="25"/>
      <c r="N10" s="33">
        <f t="shared" si="3"/>
        <v>45978.731999999996</v>
      </c>
      <c r="O10" s="1">
        <v>0</v>
      </c>
      <c r="P10" s="1">
        <v>1260.49</v>
      </c>
      <c r="Q10" s="31">
        <v>0</v>
      </c>
      <c r="R10" s="31">
        <v>1260.49</v>
      </c>
      <c r="S10" s="1">
        <v>0</v>
      </c>
      <c r="T10" s="1">
        <v>1260.49</v>
      </c>
      <c r="U10" s="1">
        <v>0</v>
      </c>
      <c r="V10" s="1">
        <v>1785.24</v>
      </c>
      <c r="W10" s="1">
        <v>0</v>
      </c>
      <c r="X10" s="1">
        <v>1260.49</v>
      </c>
      <c r="Y10" s="1">
        <v>0</v>
      </c>
      <c r="Z10" s="1">
        <v>13339.62</v>
      </c>
      <c r="AA10" s="31">
        <v>0</v>
      </c>
      <c r="AB10" s="31">
        <v>86576.6</v>
      </c>
      <c r="AC10" s="31">
        <v>0</v>
      </c>
      <c r="AD10" s="31">
        <v>4680.9</v>
      </c>
      <c r="AE10" s="31">
        <v>0</v>
      </c>
      <c r="AF10" s="31">
        <v>1717.02</v>
      </c>
      <c r="AG10" s="1">
        <v>0</v>
      </c>
      <c r="AH10" s="1">
        <v>1832.7</v>
      </c>
      <c r="AI10" s="1">
        <v>0</v>
      </c>
      <c r="AJ10" s="1">
        <v>3912.14</v>
      </c>
      <c r="AK10" s="1">
        <v>0</v>
      </c>
      <c r="AL10" s="1">
        <v>3347.67</v>
      </c>
      <c r="AM10" s="7">
        <f t="shared" si="8"/>
        <v>0</v>
      </c>
      <c r="AN10" s="7">
        <f t="shared" si="9"/>
        <v>122233.85</v>
      </c>
      <c r="AO10" s="24">
        <f t="shared" si="10"/>
        <v>122233.85</v>
      </c>
      <c r="AP10" s="8"/>
      <c r="AQ10" s="8">
        <v>1250.31</v>
      </c>
      <c r="AR10" s="63"/>
      <c r="AS10" s="63"/>
      <c r="AT10" s="77">
        <f t="shared" si="4"/>
        <v>123484.16</v>
      </c>
      <c r="AU10" s="83"/>
      <c r="AV10" s="84"/>
      <c r="AW10" s="84"/>
      <c r="AX10" s="79">
        <v>-6410.030000000001</v>
      </c>
      <c r="AY10" s="20">
        <f>N10-AT10-AX10+AU10+AV10+AW10</f>
        <v>-71095.39800000002</v>
      </c>
      <c r="AZ10" s="117">
        <v>238222.13</v>
      </c>
    </row>
    <row r="11" spans="1:94" s="16" customFormat="1" ht="15">
      <c r="A11" s="1">
        <v>4</v>
      </c>
      <c r="B11" s="1" t="s">
        <v>290</v>
      </c>
      <c r="C11" s="1">
        <v>534</v>
      </c>
      <c r="D11" s="1">
        <v>0</v>
      </c>
      <c r="E11" s="1">
        <f t="shared" si="0"/>
        <v>534</v>
      </c>
      <c r="F11" s="1">
        <v>7.8</v>
      </c>
      <c r="G11" s="2">
        <f t="shared" si="1"/>
        <v>4165.2</v>
      </c>
      <c r="H11" s="2">
        <f t="shared" si="5"/>
        <v>24991.199999999997</v>
      </c>
      <c r="I11" s="1">
        <v>8.08</v>
      </c>
      <c r="J11" s="2">
        <f t="shared" si="2"/>
        <v>4314.72</v>
      </c>
      <c r="K11" s="2">
        <f t="shared" si="6"/>
        <v>25888.32</v>
      </c>
      <c r="L11" s="11">
        <f t="shared" si="7"/>
        <v>50879.52</v>
      </c>
      <c r="M11" s="25">
        <v>-432503.7</v>
      </c>
      <c r="N11" s="33">
        <f t="shared" si="3"/>
        <v>-381624.18</v>
      </c>
      <c r="O11" s="1">
        <v>0</v>
      </c>
      <c r="P11" s="1">
        <v>1220.1</v>
      </c>
      <c r="Q11" s="31">
        <v>0</v>
      </c>
      <c r="R11" s="31">
        <v>1220.1</v>
      </c>
      <c r="S11" s="1">
        <v>0</v>
      </c>
      <c r="T11" s="1">
        <v>1220.1</v>
      </c>
      <c r="U11" s="1">
        <v>0</v>
      </c>
      <c r="V11" s="1">
        <v>1744.85</v>
      </c>
      <c r="W11" s="1">
        <v>0</v>
      </c>
      <c r="X11" s="1">
        <v>17211.45</v>
      </c>
      <c r="Y11" s="1">
        <v>0</v>
      </c>
      <c r="Z11" s="1">
        <v>13438.94</v>
      </c>
      <c r="AA11" s="31">
        <v>0</v>
      </c>
      <c r="AB11" s="31">
        <v>89319.93</v>
      </c>
      <c r="AC11" s="31">
        <v>0</v>
      </c>
      <c r="AD11" s="31">
        <v>11537.3</v>
      </c>
      <c r="AE11" s="31">
        <v>0</v>
      </c>
      <c r="AF11" s="31">
        <v>3985.67</v>
      </c>
      <c r="AG11" s="1">
        <v>0</v>
      </c>
      <c r="AH11" s="1">
        <v>1790.79</v>
      </c>
      <c r="AI11" s="1">
        <v>0</v>
      </c>
      <c r="AJ11" s="1">
        <v>1266.04</v>
      </c>
      <c r="AK11" s="1">
        <v>0</v>
      </c>
      <c r="AL11" s="1">
        <v>1266.04</v>
      </c>
      <c r="AM11" s="7">
        <f t="shared" si="8"/>
        <v>0</v>
      </c>
      <c r="AN11" s="7">
        <f t="shared" si="9"/>
        <v>145221.31000000003</v>
      </c>
      <c r="AO11" s="24">
        <f t="shared" si="10"/>
        <v>145221.31000000003</v>
      </c>
      <c r="AP11" s="8"/>
      <c r="AQ11" s="8">
        <v>1250.31</v>
      </c>
      <c r="AR11" s="63"/>
      <c r="AS11" s="63"/>
      <c r="AT11" s="77">
        <f t="shared" si="4"/>
        <v>146471.62000000002</v>
      </c>
      <c r="AU11" s="83"/>
      <c r="AV11" s="84"/>
      <c r="AW11" s="84"/>
      <c r="AX11" s="79">
        <v>3370.0363999999995</v>
      </c>
      <c r="AY11" s="20">
        <f>N11-AT11-AX11+AU11+AV11+AW11</f>
        <v>-531465.8364</v>
      </c>
      <c r="AZ11" s="117">
        <v>114429.51</v>
      </c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</row>
    <row r="12" spans="1:52" ht="15">
      <c r="A12" s="1">
        <v>5</v>
      </c>
      <c r="B12" s="1" t="s">
        <v>291</v>
      </c>
      <c r="C12" s="1">
        <v>532.7</v>
      </c>
      <c r="D12" s="1">
        <v>0</v>
      </c>
      <c r="E12" s="1">
        <f t="shared" si="0"/>
        <v>532.7</v>
      </c>
      <c r="F12" s="1">
        <v>9.04</v>
      </c>
      <c r="G12" s="2">
        <f t="shared" si="1"/>
        <v>4815.608</v>
      </c>
      <c r="H12" s="2">
        <f t="shared" si="5"/>
        <v>28893.648</v>
      </c>
      <c r="I12" s="1">
        <v>9.37</v>
      </c>
      <c r="J12" s="2">
        <f t="shared" si="2"/>
        <v>4991.399</v>
      </c>
      <c r="K12" s="2">
        <f t="shared" si="6"/>
        <v>29948.394</v>
      </c>
      <c r="L12" s="11">
        <f t="shared" si="7"/>
        <v>58842.042</v>
      </c>
      <c r="M12" s="25">
        <v>-43130.46</v>
      </c>
      <c r="N12" s="33">
        <f t="shared" si="3"/>
        <v>15711.582000000002</v>
      </c>
      <c r="O12" s="1">
        <v>0</v>
      </c>
      <c r="P12" s="1">
        <v>1273.15</v>
      </c>
      <c r="Q12" s="31">
        <v>0</v>
      </c>
      <c r="R12" s="31">
        <v>1273.15</v>
      </c>
      <c r="S12" s="1">
        <v>0</v>
      </c>
      <c r="T12" s="1">
        <v>1273.15</v>
      </c>
      <c r="U12" s="1">
        <v>0</v>
      </c>
      <c r="V12" s="1">
        <v>1797.9</v>
      </c>
      <c r="W12" s="1">
        <v>0</v>
      </c>
      <c r="X12" s="1">
        <v>1273.15</v>
      </c>
      <c r="Y12" s="1">
        <v>0</v>
      </c>
      <c r="Z12" s="1">
        <v>1273.15</v>
      </c>
      <c r="AA12" s="31">
        <v>0</v>
      </c>
      <c r="AB12" s="31">
        <v>45649.16</v>
      </c>
      <c r="AC12" s="31">
        <v>0</v>
      </c>
      <c r="AD12" s="31">
        <v>30355.85</v>
      </c>
      <c r="AE12" s="31">
        <v>0</v>
      </c>
      <c r="AF12" s="31">
        <v>1321.1</v>
      </c>
      <c r="AG12" s="1">
        <v>0</v>
      </c>
      <c r="AH12" s="1">
        <v>1845.85</v>
      </c>
      <c r="AI12" s="1">
        <v>0</v>
      </c>
      <c r="AJ12" s="1">
        <v>1321.1</v>
      </c>
      <c r="AK12" s="1">
        <v>0</v>
      </c>
      <c r="AL12" s="1">
        <v>1321.1</v>
      </c>
      <c r="AM12" s="7">
        <f t="shared" si="8"/>
        <v>0</v>
      </c>
      <c r="AN12" s="7">
        <f t="shared" si="9"/>
        <v>89977.81000000003</v>
      </c>
      <c r="AO12" s="24">
        <f t="shared" si="10"/>
        <v>89977.81000000003</v>
      </c>
      <c r="AP12" s="8"/>
      <c r="AQ12" s="8">
        <v>1250.31</v>
      </c>
      <c r="AR12" s="63"/>
      <c r="AS12" s="63"/>
      <c r="AT12" s="77">
        <f t="shared" si="4"/>
        <v>91228.12000000002</v>
      </c>
      <c r="AU12" s="83"/>
      <c r="AV12" s="84"/>
      <c r="AW12" s="84"/>
      <c r="AX12" s="79">
        <v>-7551.1176000000005</v>
      </c>
      <c r="AY12" s="20">
        <f>N12-AT12-AX12+AU12+AV12+AW12</f>
        <v>-67965.42040000003</v>
      </c>
      <c r="AZ12" s="117">
        <v>23182.17</v>
      </c>
    </row>
    <row r="13" spans="1:94" s="16" customFormat="1" ht="15">
      <c r="A13" s="1">
        <v>6</v>
      </c>
      <c r="B13" s="1" t="s">
        <v>2</v>
      </c>
      <c r="C13" s="1">
        <v>603</v>
      </c>
      <c r="D13" s="1">
        <v>0</v>
      </c>
      <c r="E13" s="1">
        <f t="shared" si="0"/>
        <v>603</v>
      </c>
      <c r="F13" s="1">
        <v>12.17</v>
      </c>
      <c r="G13" s="2">
        <f t="shared" si="1"/>
        <v>7338.51</v>
      </c>
      <c r="H13" s="2">
        <f t="shared" si="5"/>
        <v>44031.06</v>
      </c>
      <c r="I13" s="1">
        <v>12.62</v>
      </c>
      <c r="J13" s="2">
        <f t="shared" si="2"/>
        <v>7609.86</v>
      </c>
      <c r="K13" s="2">
        <f t="shared" si="6"/>
        <v>45659.159999999996</v>
      </c>
      <c r="L13" s="11">
        <f t="shared" si="7"/>
        <v>89690.22</v>
      </c>
      <c r="M13" s="25">
        <v>-46612.75</v>
      </c>
      <c r="N13" s="33">
        <f t="shared" si="3"/>
        <v>43077.47</v>
      </c>
      <c r="O13" s="1">
        <v>0</v>
      </c>
      <c r="P13" s="1">
        <v>1945.83</v>
      </c>
      <c r="Q13" s="31">
        <v>0</v>
      </c>
      <c r="R13" s="31">
        <v>2490.48</v>
      </c>
      <c r="S13" s="1">
        <v>0</v>
      </c>
      <c r="T13" s="1">
        <v>2527.56</v>
      </c>
      <c r="U13" s="1">
        <v>0</v>
      </c>
      <c r="V13" s="1">
        <v>2778.99</v>
      </c>
      <c r="W13" s="1">
        <v>0</v>
      </c>
      <c r="X13" s="1">
        <v>1618.58</v>
      </c>
      <c r="Y13" s="1">
        <v>0</v>
      </c>
      <c r="Z13" s="1">
        <v>1782.21</v>
      </c>
      <c r="AA13" s="31">
        <v>0</v>
      </c>
      <c r="AB13" s="31">
        <v>16764.07</v>
      </c>
      <c r="AC13" s="31">
        <v>0</v>
      </c>
      <c r="AD13" s="31">
        <v>1672.84</v>
      </c>
      <c r="AE13" s="31">
        <v>0</v>
      </c>
      <c r="AF13" s="31">
        <v>8824.03</v>
      </c>
      <c r="AG13" s="1">
        <v>0</v>
      </c>
      <c r="AH13" s="1">
        <v>5565.47</v>
      </c>
      <c r="AI13" s="1">
        <v>0</v>
      </c>
      <c r="AJ13" s="1">
        <v>1672.84</v>
      </c>
      <c r="AK13" s="1">
        <v>0</v>
      </c>
      <c r="AL13" s="1">
        <v>1672.84</v>
      </c>
      <c r="AM13" s="7">
        <f t="shared" si="8"/>
        <v>0</v>
      </c>
      <c r="AN13" s="7">
        <f t="shared" si="9"/>
        <v>49315.73999999999</v>
      </c>
      <c r="AO13" s="24">
        <f t="shared" si="10"/>
        <v>49315.73999999999</v>
      </c>
      <c r="AP13" s="8"/>
      <c r="AQ13" s="8">
        <v>1250.31</v>
      </c>
      <c r="AR13" s="8">
        <f>E13*1.1</f>
        <v>663.3000000000001</v>
      </c>
      <c r="AS13" s="8">
        <f>E13*1.83</f>
        <v>1103.49</v>
      </c>
      <c r="AT13" s="77">
        <f t="shared" si="4"/>
        <v>52332.83999999999</v>
      </c>
      <c r="AU13" s="85"/>
      <c r="AV13" s="86">
        <f>E13*0.08</f>
        <v>48.24</v>
      </c>
      <c r="AW13" s="86">
        <f>E13*0.08</f>
        <v>48.24</v>
      </c>
      <c r="AX13" s="79">
        <v>32540.071199999995</v>
      </c>
      <c r="AY13" s="20">
        <f>N13-AT13-AX13+AU13+AV13+AW13</f>
        <v>-41698.96119999999</v>
      </c>
      <c r="AZ13" s="117">
        <v>180743.39</v>
      </c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</row>
    <row r="14" spans="1:52" ht="15.75" customHeight="1">
      <c r="A14" s="1">
        <v>7</v>
      </c>
      <c r="B14" s="1" t="s">
        <v>292</v>
      </c>
      <c r="C14" s="1">
        <v>338.3</v>
      </c>
      <c r="D14" s="1">
        <v>0</v>
      </c>
      <c r="E14" s="1">
        <f t="shared" si="0"/>
        <v>338.3</v>
      </c>
      <c r="F14" s="1">
        <v>11.03</v>
      </c>
      <c r="G14" s="2">
        <f t="shared" si="1"/>
        <v>3731.449</v>
      </c>
      <c r="H14" s="2">
        <f t="shared" si="5"/>
        <v>22388.694</v>
      </c>
      <c r="I14" s="1">
        <v>11.43</v>
      </c>
      <c r="J14" s="2">
        <f t="shared" si="2"/>
        <v>3866.7690000000002</v>
      </c>
      <c r="K14" s="2">
        <f t="shared" si="6"/>
        <v>23200.614</v>
      </c>
      <c r="L14" s="11">
        <f t="shared" si="7"/>
        <v>45589.308000000005</v>
      </c>
      <c r="M14" s="25"/>
      <c r="N14" s="33">
        <f t="shared" si="3"/>
        <v>45589.308000000005</v>
      </c>
      <c r="O14" s="1">
        <v>857.51</v>
      </c>
      <c r="P14" s="1">
        <v>808.54</v>
      </c>
      <c r="Q14" s="31">
        <v>0</v>
      </c>
      <c r="R14" s="31">
        <v>808.54</v>
      </c>
      <c r="S14" s="1">
        <v>560</v>
      </c>
      <c r="T14" s="1">
        <v>808.54</v>
      </c>
      <c r="U14" s="1">
        <v>524.75</v>
      </c>
      <c r="V14" s="1">
        <v>808.54</v>
      </c>
      <c r="W14" s="1">
        <v>0</v>
      </c>
      <c r="X14" s="1">
        <v>808.54</v>
      </c>
      <c r="Y14" s="1">
        <v>0</v>
      </c>
      <c r="Z14" s="1">
        <v>808.54</v>
      </c>
      <c r="AA14" s="31">
        <v>370.5</v>
      </c>
      <c r="AB14" s="31">
        <v>838.98</v>
      </c>
      <c r="AC14" s="31">
        <v>0</v>
      </c>
      <c r="AD14" s="31">
        <v>838.98</v>
      </c>
      <c r="AE14" s="31">
        <v>0</v>
      </c>
      <c r="AF14" s="31">
        <v>838.98</v>
      </c>
      <c r="AG14" s="1">
        <v>1397.15</v>
      </c>
      <c r="AH14" s="1">
        <v>838.98</v>
      </c>
      <c r="AI14" s="1">
        <v>2500.3</v>
      </c>
      <c r="AJ14" s="1">
        <v>838.98</v>
      </c>
      <c r="AK14" s="1">
        <v>1160.99</v>
      </c>
      <c r="AL14" s="1">
        <v>28985.06</v>
      </c>
      <c r="AM14" s="7">
        <f t="shared" si="8"/>
        <v>7371.200000000001</v>
      </c>
      <c r="AN14" s="7">
        <f t="shared" si="9"/>
        <v>38031.2</v>
      </c>
      <c r="AO14" s="24">
        <f t="shared" si="10"/>
        <v>45402.399999999994</v>
      </c>
      <c r="AP14" s="8"/>
      <c r="AQ14" s="8">
        <v>1250.31</v>
      </c>
      <c r="AR14" s="63"/>
      <c r="AS14" s="63"/>
      <c r="AT14" s="77">
        <f t="shared" si="4"/>
        <v>46652.70999999999</v>
      </c>
      <c r="AU14" s="83"/>
      <c r="AV14" s="84"/>
      <c r="AW14" s="84"/>
      <c r="AX14" s="79">
        <v>2.173599999999924</v>
      </c>
      <c r="AY14" s="20">
        <f>N14-AT14-AX14+AU14+AV14+AW14</f>
        <v>-1065.5755999999872</v>
      </c>
      <c r="AZ14" s="117">
        <v>87955.46</v>
      </c>
    </row>
    <row r="15" spans="1:52" ht="15">
      <c r="A15" s="1">
        <v>8</v>
      </c>
      <c r="B15" s="1" t="s">
        <v>293</v>
      </c>
      <c r="C15" s="1">
        <v>579.8</v>
      </c>
      <c r="D15" s="1">
        <v>0</v>
      </c>
      <c r="E15" s="1">
        <f t="shared" si="0"/>
        <v>579.8</v>
      </c>
      <c r="F15" s="1">
        <v>9.45</v>
      </c>
      <c r="G15" s="2">
        <f t="shared" si="1"/>
        <v>5479.109999999999</v>
      </c>
      <c r="H15" s="2">
        <f t="shared" si="5"/>
        <v>32874.65999999999</v>
      </c>
      <c r="I15" s="1">
        <v>9.79</v>
      </c>
      <c r="J15" s="2">
        <f t="shared" si="2"/>
        <v>5676.241999999999</v>
      </c>
      <c r="K15" s="2">
        <f t="shared" si="6"/>
        <v>34057.452</v>
      </c>
      <c r="L15" s="11">
        <f t="shared" si="7"/>
        <v>66932.112</v>
      </c>
      <c r="M15" s="25"/>
      <c r="N15" s="33">
        <f t="shared" si="3"/>
        <v>66932.112</v>
      </c>
      <c r="O15" s="1">
        <v>0</v>
      </c>
      <c r="P15" s="1">
        <v>1385.72</v>
      </c>
      <c r="Q15" s="31">
        <v>0</v>
      </c>
      <c r="R15" s="31">
        <v>1385.72</v>
      </c>
      <c r="S15" s="1">
        <v>0</v>
      </c>
      <c r="T15" s="1">
        <v>1385.72</v>
      </c>
      <c r="U15" s="1">
        <v>7643.4</v>
      </c>
      <c r="V15" s="1">
        <v>1385.72</v>
      </c>
      <c r="W15" s="1">
        <v>0</v>
      </c>
      <c r="X15" s="1">
        <v>1385.72</v>
      </c>
      <c r="Y15" s="1">
        <v>0</v>
      </c>
      <c r="Z15" s="1">
        <v>1385.72</v>
      </c>
      <c r="AA15" s="31">
        <v>247</v>
      </c>
      <c r="AB15" s="31">
        <v>1437.9</v>
      </c>
      <c r="AC15" s="31">
        <v>0</v>
      </c>
      <c r="AD15" s="31">
        <v>1437.9</v>
      </c>
      <c r="AE15" s="31">
        <v>0</v>
      </c>
      <c r="AF15" s="31">
        <v>1437.9</v>
      </c>
      <c r="AG15" s="1">
        <v>3253.47</v>
      </c>
      <c r="AH15" s="1">
        <v>1437.9</v>
      </c>
      <c r="AI15" s="1">
        <v>11224.65</v>
      </c>
      <c r="AJ15" s="1">
        <v>1437.9</v>
      </c>
      <c r="AK15" s="1">
        <v>0</v>
      </c>
      <c r="AL15" s="1">
        <v>1437.9</v>
      </c>
      <c r="AM15" s="7">
        <f t="shared" si="8"/>
        <v>22368.519999999997</v>
      </c>
      <c r="AN15" s="7">
        <f t="shared" si="9"/>
        <v>16941.719999999998</v>
      </c>
      <c r="AO15" s="24">
        <f t="shared" si="10"/>
        <v>39310.23999999999</v>
      </c>
      <c r="AP15" s="8"/>
      <c r="AQ15" s="8">
        <v>1250.31</v>
      </c>
      <c r="AR15" s="63"/>
      <c r="AS15" s="63"/>
      <c r="AT15" s="77">
        <f t="shared" si="4"/>
        <v>40560.54999999999</v>
      </c>
      <c r="AU15" s="83"/>
      <c r="AV15" s="84"/>
      <c r="AW15" s="84"/>
      <c r="AX15" s="79">
        <v>-1142.4064000000003</v>
      </c>
      <c r="AY15" s="20">
        <f>N15-AT15-AX15+AU15+AV15+AW15</f>
        <v>27513.968400000005</v>
      </c>
      <c r="AZ15" s="117">
        <v>251102.89</v>
      </c>
    </row>
    <row r="16" spans="1:52" ht="15.75" customHeight="1">
      <c r="A16" s="1">
        <v>9</v>
      </c>
      <c r="B16" s="1" t="s">
        <v>294</v>
      </c>
      <c r="C16" s="1">
        <v>399.3</v>
      </c>
      <c r="D16" s="1">
        <v>0</v>
      </c>
      <c r="E16" s="1">
        <f t="shared" si="0"/>
        <v>399.3</v>
      </c>
      <c r="F16" s="1">
        <v>11.03</v>
      </c>
      <c r="G16" s="2">
        <f t="shared" si="1"/>
        <v>4404.2789999999995</v>
      </c>
      <c r="H16" s="2">
        <f t="shared" si="5"/>
        <v>26425.674</v>
      </c>
      <c r="I16" s="1">
        <v>11.43</v>
      </c>
      <c r="J16" s="2">
        <f t="shared" si="2"/>
        <v>4563.999</v>
      </c>
      <c r="K16" s="2">
        <f t="shared" si="6"/>
        <v>27383.994</v>
      </c>
      <c r="L16" s="11">
        <f t="shared" si="7"/>
        <v>53809.668</v>
      </c>
      <c r="M16" s="25">
        <v>-106431.49</v>
      </c>
      <c r="N16" s="33">
        <f t="shared" si="3"/>
        <v>-52621.82200000001</v>
      </c>
      <c r="O16" s="1">
        <v>0</v>
      </c>
      <c r="P16" s="1">
        <v>954.33</v>
      </c>
      <c r="Q16" s="31">
        <v>0</v>
      </c>
      <c r="R16" s="31">
        <v>954.33</v>
      </c>
      <c r="S16" s="1">
        <v>560</v>
      </c>
      <c r="T16" s="1">
        <v>954.33</v>
      </c>
      <c r="U16" s="1">
        <v>524.75</v>
      </c>
      <c r="V16" s="1">
        <v>954.33</v>
      </c>
      <c r="W16" s="1">
        <v>0</v>
      </c>
      <c r="X16" s="1">
        <v>954.33</v>
      </c>
      <c r="Y16" s="1">
        <v>0</v>
      </c>
      <c r="Z16" s="1">
        <v>954.33</v>
      </c>
      <c r="AA16" s="31">
        <v>302.25</v>
      </c>
      <c r="AB16" s="31">
        <v>990.26</v>
      </c>
      <c r="AC16" s="31">
        <v>0</v>
      </c>
      <c r="AD16" s="31">
        <v>990.26</v>
      </c>
      <c r="AE16" s="31">
        <v>419.68</v>
      </c>
      <c r="AF16" s="31">
        <v>990.26</v>
      </c>
      <c r="AG16" s="1">
        <v>1524.75</v>
      </c>
      <c r="AH16" s="1">
        <v>990.26</v>
      </c>
      <c r="AI16" s="1">
        <v>0</v>
      </c>
      <c r="AJ16" s="1">
        <v>990.26</v>
      </c>
      <c r="AK16" s="1">
        <v>1160.99</v>
      </c>
      <c r="AL16" s="1">
        <v>990.26</v>
      </c>
      <c r="AM16" s="7">
        <f t="shared" si="8"/>
        <v>4492.42</v>
      </c>
      <c r="AN16" s="7">
        <f t="shared" si="9"/>
        <v>11667.54</v>
      </c>
      <c r="AO16" s="24">
        <f t="shared" si="10"/>
        <v>16159.960000000001</v>
      </c>
      <c r="AP16" s="8"/>
      <c r="AQ16" s="8">
        <v>1250.31</v>
      </c>
      <c r="AR16" s="63"/>
      <c r="AS16" s="63"/>
      <c r="AT16" s="77">
        <f t="shared" si="4"/>
        <v>17410.27</v>
      </c>
      <c r="AU16" s="83"/>
      <c r="AV16" s="84"/>
      <c r="AW16" s="84"/>
      <c r="AX16" s="79">
        <v>7221.4084</v>
      </c>
      <c r="AY16" s="20">
        <f>N16-AT16-AX16+AU16+AV16+AW16</f>
        <v>-77253.5004</v>
      </c>
      <c r="AZ16" s="117">
        <v>164222.47</v>
      </c>
    </row>
    <row r="17" spans="1:52" ht="15.75" customHeight="1">
      <c r="A17" s="1">
        <v>10</v>
      </c>
      <c r="B17" s="1" t="s">
        <v>3</v>
      </c>
      <c r="C17" s="1">
        <v>407.4</v>
      </c>
      <c r="D17" s="1">
        <v>0</v>
      </c>
      <c r="E17" s="1">
        <f t="shared" si="0"/>
        <v>407.4</v>
      </c>
      <c r="F17" s="1">
        <v>12.1</v>
      </c>
      <c r="G17" s="2">
        <f t="shared" si="1"/>
        <v>4929.54</v>
      </c>
      <c r="H17" s="2">
        <f t="shared" si="5"/>
        <v>29577.239999999998</v>
      </c>
      <c r="I17" s="1">
        <v>12.55</v>
      </c>
      <c r="J17" s="2">
        <f t="shared" si="2"/>
        <v>5112.87</v>
      </c>
      <c r="K17" s="2">
        <f t="shared" si="6"/>
        <v>30677.22</v>
      </c>
      <c r="L17" s="11">
        <f t="shared" si="7"/>
        <v>60254.46</v>
      </c>
      <c r="M17" s="25"/>
      <c r="N17" s="33">
        <f t="shared" si="3"/>
        <v>60254.46</v>
      </c>
      <c r="O17" s="1">
        <v>0</v>
      </c>
      <c r="P17" s="1">
        <v>973.69</v>
      </c>
      <c r="Q17" s="31">
        <v>0</v>
      </c>
      <c r="R17" s="31">
        <v>973.69</v>
      </c>
      <c r="S17" s="1">
        <v>560</v>
      </c>
      <c r="T17" s="1">
        <v>973.69</v>
      </c>
      <c r="U17" s="1">
        <v>524.75</v>
      </c>
      <c r="V17" s="1">
        <v>973.69</v>
      </c>
      <c r="W17" s="1">
        <v>0</v>
      </c>
      <c r="X17" s="1">
        <v>973.69</v>
      </c>
      <c r="Y17" s="1">
        <v>0</v>
      </c>
      <c r="Z17" s="1">
        <v>973.69</v>
      </c>
      <c r="AA17" s="31">
        <v>832</v>
      </c>
      <c r="AB17" s="31">
        <v>1010.35</v>
      </c>
      <c r="AC17" s="31">
        <v>0</v>
      </c>
      <c r="AD17" s="31">
        <v>1010.35</v>
      </c>
      <c r="AE17" s="31">
        <v>0</v>
      </c>
      <c r="AF17" s="31">
        <v>2429.75</v>
      </c>
      <c r="AG17" s="1">
        <v>1024.75</v>
      </c>
      <c r="AH17" s="1">
        <v>1010.35</v>
      </c>
      <c r="AI17" s="1">
        <v>1222.38</v>
      </c>
      <c r="AJ17" s="1">
        <v>1010.35</v>
      </c>
      <c r="AK17" s="1">
        <v>3562.97</v>
      </c>
      <c r="AL17" s="1">
        <v>1010.35</v>
      </c>
      <c r="AM17" s="7">
        <f t="shared" si="8"/>
        <v>7726.85</v>
      </c>
      <c r="AN17" s="7">
        <f t="shared" si="9"/>
        <v>13323.640000000003</v>
      </c>
      <c r="AO17" s="24">
        <f t="shared" si="10"/>
        <v>21050.490000000005</v>
      </c>
      <c r="AP17" s="8"/>
      <c r="AQ17" s="8">
        <v>1250.31</v>
      </c>
      <c r="AR17" s="63"/>
      <c r="AS17" s="63"/>
      <c r="AT17" s="77">
        <f t="shared" si="4"/>
        <v>22300.800000000007</v>
      </c>
      <c r="AU17" s="83"/>
      <c r="AV17" s="84"/>
      <c r="AW17" s="84"/>
      <c r="AX17" s="79">
        <v>-584.7792000000002</v>
      </c>
      <c r="AY17" s="20">
        <f>N17-AT17-AX17+AU17+AV17+AW17</f>
        <v>38538.439199999986</v>
      </c>
      <c r="AZ17" s="117">
        <v>130492.81</v>
      </c>
    </row>
    <row r="18" spans="1:52" ht="15.75" customHeight="1">
      <c r="A18" s="1">
        <v>11</v>
      </c>
      <c r="B18" s="1" t="s">
        <v>4</v>
      </c>
      <c r="C18" s="1">
        <v>3416.2</v>
      </c>
      <c r="D18" s="1">
        <v>118</v>
      </c>
      <c r="E18" s="1">
        <f t="shared" si="0"/>
        <v>3534.2</v>
      </c>
      <c r="F18" s="1">
        <v>13.3</v>
      </c>
      <c r="G18" s="2">
        <f t="shared" si="1"/>
        <v>47004.86</v>
      </c>
      <c r="H18" s="2">
        <f t="shared" si="5"/>
        <v>282029.16000000003</v>
      </c>
      <c r="I18" s="1">
        <v>13.78</v>
      </c>
      <c r="J18" s="2">
        <f t="shared" si="2"/>
        <v>48701.276</v>
      </c>
      <c r="K18" s="2">
        <f t="shared" si="6"/>
        <v>292207.65599999996</v>
      </c>
      <c r="L18" s="11">
        <f t="shared" si="7"/>
        <v>574236.816</v>
      </c>
      <c r="M18" s="25"/>
      <c r="N18" s="33">
        <f t="shared" si="3"/>
        <v>574236.816</v>
      </c>
      <c r="O18" s="1">
        <v>6066.58</v>
      </c>
      <c r="P18" s="1">
        <v>11452.59</v>
      </c>
      <c r="Q18" s="31">
        <v>18716.606999999996</v>
      </c>
      <c r="R18" s="31">
        <v>14885.71</v>
      </c>
      <c r="S18" s="1">
        <v>7287.9</v>
      </c>
      <c r="T18" s="1">
        <v>19858.29</v>
      </c>
      <c r="U18" s="1">
        <v>6558.83</v>
      </c>
      <c r="V18" s="1">
        <v>14725.04</v>
      </c>
      <c r="W18" s="1">
        <v>30457.27</v>
      </c>
      <c r="X18" s="1">
        <v>9976.02</v>
      </c>
      <c r="Y18" s="1">
        <v>18449.21</v>
      </c>
      <c r="Z18" s="1">
        <v>10640.08</v>
      </c>
      <c r="AA18" s="31">
        <v>35321.26</v>
      </c>
      <c r="AB18" s="31">
        <v>18443.21</v>
      </c>
      <c r="AC18" s="31">
        <v>17015.7</v>
      </c>
      <c r="AD18" s="31">
        <v>9172.75</v>
      </c>
      <c r="AE18" s="31">
        <v>13303.198999999999</v>
      </c>
      <c r="AF18" s="31">
        <v>14543.15</v>
      </c>
      <c r="AG18" s="1">
        <v>11598.3</v>
      </c>
      <c r="AH18" s="1">
        <v>11863</v>
      </c>
      <c r="AI18" s="1">
        <v>6245.8</v>
      </c>
      <c r="AJ18" s="1">
        <v>10474.07</v>
      </c>
      <c r="AK18" s="1">
        <v>19627.84</v>
      </c>
      <c r="AL18" s="1">
        <v>11236.28</v>
      </c>
      <c r="AM18" s="7">
        <f t="shared" si="8"/>
        <v>190648.49599999998</v>
      </c>
      <c r="AN18" s="7">
        <f t="shared" si="9"/>
        <v>157270.19</v>
      </c>
      <c r="AO18" s="24">
        <f t="shared" si="10"/>
        <v>347918.686</v>
      </c>
      <c r="AP18" s="8"/>
      <c r="AQ18" s="8">
        <v>1250.31</v>
      </c>
      <c r="AR18" s="8"/>
      <c r="AS18" s="8"/>
      <c r="AT18" s="77">
        <f t="shared" si="4"/>
        <v>349168.996</v>
      </c>
      <c r="AU18" s="85"/>
      <c r="AV18" s="86">
        <f aca="true" t="shared" si="11" ref="AV18:AV30">E18*0.08</f>
        <v>282.736</v>
      </c>
      <c r="AW18" s="86">
        <f aca="true" t="shared" si="12" ref="AW18:AW30">E18*0.08</f>
        <v>282.736</v>
      </c>
      <c r="AX18" s="79">
        <v>20438.3836</v>
      </c>
      <c r="AY18" s="20">
        <f>N18-AT18-AX18+AU18+AV18+AW18</f>
        <v>205194.90840000001</v>
      </c>
      <c r="AZ18" s="117">
        <v>173434.36</v>
      </c>
    </row>
    <row r="19" spans="1:52" ht="15.75" customHeight="1">
      <c r="A19" s="1">
        <v>12</v>
      </c>
      <c r="B19" s="1" t="s">
        <v>5</v>
      </c>
      <c r="C19" s="1">
        <v>3278</v>
      </c>
      <c r="D19" s="1">
        <v>168.2</v>
      </c>
      <c r="E19" s="1">
        <f t="shared" si="0"/>
        <v>3446.2</v>
      </c>
      <c r="F19" s="1">
        <v>13.3</v>
      </c>
      <c r="G19" s="2">
        <f t="shared" si="1"/>
        <v>45834.46</v>
      </c>
      <c r="H19" s="2">
        <f t="shared" si="5"/>
        <v>275006.76</v>
      </c>
      <c r="I19" s="1">
        <v>13.78</v>
      </c>
      <c r="J19" s="2">
        <f t="shared" si="2"/>
        <v>47488.636</v>
      </c>
      <c r="K19" s="2">
        <f t="shared" si="6"/>
        <v>284931.816</v>
      </c>
      <c r="L19" s="11">
        <f t="shared" si="7"/>
        <v>559938.576</v>
      </c>
      <c r="M19" s="25"/>
      <c r="N19" s="33">
        <f t="shared" si="3"/>
        <v>559938.576</v>
      </c>
      <c r="O19" s="1">
        <v>5921.91</v>
      </c>
      <c r="P19" s="1">
        <v>8409.05</v>
      </c>
      <c r="Q19" s="31">
        <v>26133.091</v>
      </c>
      <c r="R19" s="31">
        <v>8409.05</v>
      </c>
      <c r="S19" s="1">
        <v>19314.34</v>
      </c>
      <c r="T19" s="1">
        <v>18693.13</v>
      </c>
      <c r="U19" s="1">
        <v>6414.16</v>
      </c>
      <c r="V19" s="1">
        <v>9044.71</v>
      </c>
      <c r="W19" s="1">
        <v>22199.75</v>
      </c>
      <c r="X19" s="1">
        <v>9951.48</v>
      </c>
      <c r="Y19" s="1">
        <v>12502.08</v>
      </c>
      <c r="Z19" s="1">
        <v>9252.27</v>
      </c>
      <c r="AA19" s="31">
        <v>48307.41</v>
      </c>
      <c r="AB19" s="31">
        <v>19575.22</v>
      </c>
      <c r="AC19" s="31">
        <v>12984.26</v>
      </c>
      <c r="AD19" s="31">
        <v>11936.6</v>
      </c>
      <c r="AE19" s="31">
        <v>28386.786999999997</v>
      </c>
      <c r="AF19" s="31">
        <v>15225.46</v>
      </c>
      <c r="AG19" s="1">
        <v>6620.81</v>
      </c>
      <c r="AH19" s="1">
        <v>29326.3</v>
      </c>
      <c r="AI19" s="1">
        <v>6096.06</v>
      </c>
      <c r="AJ19" s="1">
        <v>8719.02</v>
      </c>
      <c r="AK19" s="1">
        <v>7608.28</v>
      </c>
      <c r="AL19" s="1">
        <v>9491.96</v>
      </c>
      <c r="AM19" s="7">
        <f t="shared" si="8"/>
        <v>202488.938</v>
      </c>
      <c r="AN19" s="7">
        <f t="shared" si="9"/>
        <v>158034.24999999997</v>
      </c>
      <c r="AO19" s="24">
        <f t="shared" si="10"/>
        <v>360523.18799999997</v>
      </c>
      <c r="AP19" s="8"/>
      <c r="AQ19" s="8">
        <f>192974.78-182998.03+6013.5+1250.31</f>
        <v>17240.56</v>
      </c>
      <c r="AR19" s="8"/>
      <c r="AS19" s="8"/>
      <c r="AT19" s="77">
        <f t="shared" si="4"/>
        <v>377763.74799999996</v>
      </c>
      <c r="AU19" s="85"/>
      <c r="AV19" s="86">
        <f t="shared" si="11"/>
        <v>275.69599999999997</v>
      </c>
      <c r="AW19" s="86">
        <f t="shared" si="12"/>
        <v>275.69599999999997</v>
      </c>
      <c r="AX19" s="79">
        <v>13426.4476</v>
      </c>
      <c r="AY19" s="20">
        <f>N19-AT19-AX19+AU19+AV19+AW19</f>
        <v>169299.77240000002</v>
      </c>
      <c r="AZ19" s="117">
        <v>190307.4</v>
      </c>
    </row>
    <row r="20" spans="1:52" ht="15.75" customHeight="1">
      <c r="A20" s="1">
        <v>13</v>
      </c>
      <c r="B20" s="1" t="s">
        <v>6</v>
      </c>
      <c r="C20" s="1">
        <v>3371.7</v>
      </c>
      <c r="D20" s="1">
        <v>62.4</v>
      </c>
      <c r="E20" s="1">
        <f t="shared" si="0"/>
        <v>3434.1</v>
      </c>
      <c r="F20" s="1">
        <v>13.3</v>
      </c>
      <c r="G20" s="2">
        <f t="shared" si="1"/>
        <v>45673.53</v>
      </c>
      <c r="H20" s="2">
        <f t="shared" si="5"/>
        <v>274041.18</v>
      </c>
      <c r="I20" s="1">
        <v>13.78</v>
      </c>
      <c r="J20" s="2">
        <f t="shared" si="2"/>
        <v>47321.897999999994</v>
      </c>
      <c r="K20" s="2">
        <f t="shared" si="6"/>
        <v>283931.388</v>
      </c>
      <c r="L20" s="11">
        <f t="shared" si="7"/>
        <v>557972.568</v>
      </c>
      <c r="M20" s="25">
        <v>-145746.71</v>
      </c>
      <c r="N20" s="33">
        <f t="shared" si="3"/>
        <v>412225.858</v>
      </c>
      <c r="O20" s="1">
        <v>5907.89</v>
      </c>
      <c r="P20" s="1">
        <v>8805.63</v>
      </c>
      <c r="Q20" s="31">
        <v>6878.4490000000005</v>
      </c>
      <c r="R20" s="31">
        <v>8805.63</v>
      </c>
      <c r="S20" s="1">
        <v>8265.44</v>
      </c>
      <c r="T20" s="1">
        <v>9043.96</v>
      </c>
      <c r="U20" s="1">
        <v>6400.14</v>
      </c>
      <c r="V20" s="1">
        <v>9025.11</v>
      </c>
      <c r="W20" s="1">
        <v>12514.82</v>
      </c>
      <c r="X20" s="1">
        <v>10300.21</v>
      </c>
      <c r="Y20" s="1">
        <v>12472.32</v>
      </c>
      <c r="Z20" s="1">
        <v>13319.5</v>
      </c>
      <c r="AA20" s="31">
        <v>19659.56</v>
      </c>
      <c r="AB20" s="31">
        <v>17887.4</v>
      </c>
      <c r="AC20" s="31">
        <v>43709.02</v>
      </c>
      <c r="AD20" s="31">
        <v>9120.25</v>
      </c>
      <c r="AE20" s="31">
        <v>83025.823</v>
      </c>
      <c r="AF20" s="31">
        <v>11692.31</v>
      </c>
      <c r="AG20" s="1">
        <v>30962.53</v>
      </c>
      <c r="AH20" s="1">
        <v>28507.34</v>
      </c>
      <c r="AI20" s="1">
        <v>6081.54</v>
      </c>
      <c r="AJ20" s="1">
        <v>14212.8</v>
      </c>
      <c r="AK20" s="1">
        <v>6837.65</v>
      </c>
      <c r="AL20" s="1">
        <v>12386.75</v>
      </c>
      <c r="AM20" s="7">
        <f t="shared" si="8"/>
        <v>242715.182</v>
      </c>
      <c r="AN20" s="7">
        <f t="shared" si="9"/>
        <v>153106.88999999998</v>
      </c>
      <c r="AO20" s="24">
        <f t="shared" si="10"/>
        <v>395822.072</v>
      </c>
      <c r="AP20" s="8">
        <v>1413.4</v>
      </c>
      <c r="AQ20" s="8">
        <f>1250.31+6330</f>
        <v>7580.3099999999995</v>
      </c>
      <c r="AR20" s="8">
        <f>E20*1.1</f>
        <v>3777.51</v>
      </c>
      <c r="AS20" s="8">
        <f>E20*1.83</f>
        <v>6284.403</v>
      </c>
      <c r="AT20" s="77">
        <f t="shared" si="4"/>
        <v>414877.695</v>
      </c>
      <c r="AU20" s="85"/>
      <c r="AV20" s="86">
        <f t="shared" si="11"/>
        <v>274.728</v>
      </c>
      <c r="AW20" s="86">
        <f t="shared" si="12"/>
        <v>274.728</v>
      </c>
      <c r="AX20" s="79">
        <v>10491.507599999999</v>
      </c>
      <c r="AY20" s="20">
        <f>N20-AT20-AX20+AU20+AV20+AW20</f>
        <v>-12593.8886</v>
      </c>
      <c r="AZ20" s="117">
        <v>217656.32</v>
      </c>
    </row>
    <row r="21" spans="1:52" ht="15.75" customHeight="1">
      <c r="A21" s="1">
        <v>14</v>
      </c>
      <c r="B21" s="1" t="s">
        <v>7</v>
      </c>
      <c r="C21" s="1">
        <v>3288</v>
      </c>
      <c r="D21" s="1">
        <v>113.1</v>
      </c>
      <c r="E21" s="1">
        <f t="shared" si="0"/>
        <v>3401.1</v>
      </c>
      <c r="F21" s="1">
        <v>13.3</v>
      </c>
      <c r="G21" s="2">
        <f t="shared" si="1"/>
        <v>45234.630000000005</v>
      </c>
      <c r="H21" s="2">
        <f t="shared" si="5"/>
        <v>271407.78</v>
      </c>
      <c r="I21" s="1">
        <v>13.78</v>
      </c>
      <c r="J21" s="2">
        <f t="shared" si="2"/>
        <v>46867.157999999996</v>
      </c>
      <c r="K21" s="2">
        <f t="shared" si="6"/>
        <v>281202.948</v>
      </c>
      <c r="L21" s="11">
        <f t="shared" si="7"/>
        <v>552610.728</v>
      </c>
      <c r="M21" s="25">
        <v>-140368.42</v>
      </c>
      <c r="N21" s="33">
        <f t="shared" si="3"/>
        <v>412242.30799999996</v>
      </c>
      <c r="O21" s="1">
        <v>5847.53</v>
      </c>
      <c r="P21" s="1">
        <v>8305.08</v>
      </c>
      <c r="Q21" s="31">
        <v>6107.116</v>
      </c>
      <c r="R21" s="31">
        <v>12727.38</v>
      </c>
      <c r="S21" s="1">
        <v>6951.26</v>
      </c>
      <c r="T21" s="1">
        <v>9130.33</v>
      </c>
      <c r="U21" s="1">
        <v>11938.3</v>
      </c>
      <c r="V21" s="1">
        <v>13410.93</v>
      </c>
      <c r="W21" s="1">
        <v>12386.68</v>
      </c>
      <c r="X21" s="1">
        <v>10269.08</v>
      </c>
      <c r="Y21" s="1">
        <v>12344.18</v>
      </c>
      <c r="Z21" s="1">
        <v>17687.33</v>
      </c>
      <c r="AA21" s="31">
        <v>20179.73</v>
      </c>
      <c r="AB21" s="31">
        <v>8611.14</v>
      </c>
      <c r="AC21" s="31">
        <v>15925.48</v>
      </c>
      <c r="AD21" s="31">
        <v>27548.98</v>
      </c>
      <c r="AE21" s="31">
        <v>12820.262</v>
      </c>
      <c r="AF21" s="31">
        <v>15662.1</v>
      </c>
      <c r="AG21" s="1">
        <v>12883.74</v>
      </c>
      <c r="AH21" s="1">
        <v>18520.55</v>
      </c>
      <c r="AI21" s="1">
        <v>6819.69</v>
      </c>
      <c r="AJ21" s="1">
        <v>15553.28</v>
      </c>
      <c r="AK21" s="1">
        <v>6775.17</v>
      </c>
      <c r="AL21" s="1">
        <v>10466.17</v>
      </c>
      <c r="AM21" s="7">
        <f t="shared" si="8"/>
        <v>130979.138</v>
      </c>
      <c r="AN21" s="7">
        <f t="shared" si="9"/>
        <v>167892.35</v>
      </c>
      <c r="AO21" s="24">
        <f t="shared" si="10"/>
        <v>298871.488</v>
      </c>
      <c r="AP21" s="8">
        <v>645</v>
      </c>
      <c r="AQ21" s="8">
        <v>1250.31</v>
      </c>
      <c r="AR21" s="8">
        <f>E21*1.1</f>
        <v>3741.21</v>
      </c>
      <c r="AS21" s="8">
        <f>E21*1.83</f>
        <v>6224.013</v>
      </c>
      <c r="AT21" s="77">
        <f t="shared" si="4"/>
        <v>310732.021</v>
      </c>
      <c r="AU21" s="85"/>
      <c r="AV21" s="86">
        <f t="shared" si="11"/>
        <v>272.088</v>
      </c>
      <c r="AW21" s="86">
        <f t="shared" si="12"/>
        <v>272.088</v>
      </c>
      <c r="AX21" s="79">
        <v>4416.5509999999995</v>
      </c>
      <c r="AY21" s="20">
        <f>N21-AT21-AX21+AU21+AV21+AW21</f>
        <v>97637.91199999995</v>
      </c>
      <c r="AZ21" s="117">
        <v>113078.93</v>
      </c>
    </row>
    <row r="22" spans="1:52" ht="15.75" customHeight="1">
      <c r="A22" s="1">
        <v>15</v>
      </c>
      <c r="B22" s="1" t="s">
        <v>8</v>
      </c>
      <c r="C22" s="1">
        <v>3400.9</v>
      </c>
      <c r="D22" s="1">
        <v>0</v>
      </c>
      <c r="E22" s="1">
        <f t="shared" si="0"/>
        <v>3400.9</v>
      </c>
      <c r="F22" s="1">
        <v>13.3</v>
      </c>
      <c r="G22" s="2">
        <f t="shared" si="1"/>
        <v>45231.97</v>
      </c>
      <c r="H22" s="2">
        <f t="shared" si="5"/>
        <v>271391.82</v>
      </c>
      <c r="I22" s="1">
        <v>13.78</v>
      </c>
      <c r="J22" s="2">
        <f t="shared" si="2"/>
        <v>46864.402</v>
      </c>
      <c r="K22" s="2">
        <f t="shared" si="6"/>
        <v>281186.412</v>
      </c>
      <c r="L22" s="11">
        <f t="shared" si="7"/>
        <v>552578.2320000001</v>
      </c>
      <c r="M22" s="25"/>
      <c r="N22" s="33">
        <f t="shared" si="3"/>
        <v>552578.2320000001</v>
      </c>
      <c r="O22" s="1">
        <v>5812.12</v>
      </c>
      <c r="P22" s="1">
        <v>7472.43</v>
      </c>
      <c r="Q22" s="31">
        <v>6895.3189999999995</v>
      </c>
      <c r="R22" s="31">
        <v>8301.02</v>
      </c>
      <c r="S22" s="1">
        <v>158949.52</v>
      </c>
      <c r="T22" s="1">
        <v>14279.77</v>
      </c>
      <c r="U22" s="1">
        <v>6336.87</v>
      </c>
      <c r="V22" s="1">
        <v>8936.68</v>
      </c>
      <c r="W22" s="1">
        <v>15452.58</v>
      </c>
      <c r="X22" s="1">
        <v>24995.43</v>
      </c>
      <c r="Y22" s="1">
        <v>12338.01</v>
      </c>
      <c r="Z22" s="1">
        <v>8301.02</v>
      </c>
      <c r="AA22" s="31">
        <v>31719.35</v>
      </c>
      <c r="AB22" s="31">
        <v>9110.23</v>
      </c>
      <c r="AC22" s="31">
        <v>13153.74</v>
      </c>
      <c r="AD22" s="31">
        <v>9028.49</v>
      </c>
      <c r="AE22" s="31">
        <v>17028.263</v>
      </c>
      <c r="AF22" s="31">
        <v>18237.91</v>
      </c>
      <c r="AG22" s="1">
        <v>8776.7</v>
      </c>
      <c r="AH22" s="1">
        <v>13616.16</v>
      </c>
      <c r="AI22" s="1">
        <v>9514.54</v>
      </c>
      <c r="AJ22" s="1">
        <v>27749.21</v>
      </c>
      <c r="AK22" s="1">
        <v>26802.24</v>
      </c>
      <c r="AL22" s="1">
        <v>8606.92</v>
      </c>
      <c r="AM22" s="7">
        <f t="shared" si="8"/>
        <v>312779.2519999999</v>
      </c>
      <c r="AN22" s="7">
        <f t="shared" si="9"/>
        <v>158635.27000000002</v>
      </c>
      <c r="AO22" s="24">
        <f t="shared" si="10"/>
        <v>471414.52199999994</v>
      </c>
      <c r="AP22" s="8"/>
      <c r="AQ22" s="8">
        <v>1250.31</v>
      </c>
      <c r="AR22" s="10"/>
      <c r="AS22" s="10"/>
      <c r="AT22" s="77">
        <f t="shared" si="4"/>
        <v>472664.83199999994</v>
      </c>
      <c r="AU22" s="85"/>
      <c r="AV22" s="86">
        <f t="shared" si="11"/>
        <v>272.072</v>
      </c>
      <c r="AW22" s="86">
        <f t="shared" si="12"/>
        <v>272.072</v>
      </c>
      <c r="AX22" s="79">
        <v>28454.6788</v>
      </c>
      <c r="AY22" s="20">
        <f>N22-AT22-AX22+AU22+AV22+AW22</f>
        <v>52002.86520000014</v>
      </c>
      <c r="AZ22" s="117">
        <v>172861.1</v>
      </c>
    </row>
    <row r="23" spans="1:52" ht="15.75" customHeight="1">
      <c r="A23" s="1">
        <v>16</v>
      </c>
      <c r="B23" s="1" t="s">
        <v>9</v>
      </c>
      <c r="C23" s="1">
        <v>6080</v>
      </c>
      <c r="D23" s="1">
        <v>0</v>
      </c>
      <c r="E23" s="1">
        <f t="shared" si="0"/>
        <v>6080</v>
      </c>
      <c r="F23" s="1">
        <v>13.9</v>
      </c>
      <c r="G23" s="2">
        <f t="shared" si="1"/>
        <v>84512</v>
      </c>
      <c r="H23" s="2">
        <f t="shared" si="5"/>
        <v>507072</v>
      </c>
      <c r="I23" s="1">
        <v>14.41</v>
      </c>
      <c r="J23" s="2">
        <f t="shared" si="2"/>
        <v>87612.8</v>
      </c>
      <c r="K23" s="2">
        <f t="shared" si="6"/>
        <v>525676.8</v>
      </c>
      <c r="L23" s="11">
        <f t="shared" si="7"/>
        <v>1032748.8</v>
      </c>
      <c r="M23" s="25">
        <v>-822348.13</v>
      </c>
      <c r="N23" s="33">
        <f t="shared" si="3"/>
        <v>210400.67000000004</v>
      </c>
      <c r="O23" s="1">
        <v>10433.06</v>
      </c>
      <c r="P23" s="1">
        <v>31056.72</v>
      </c>
      <c r="Q23" s="31">
        <v>15284.612000000001</v>
      </c>
      <c r="R23" s="31">
        <v>30631.03</v>
      </c>
      <c r="S23" s="1">
        <v>12209.34</v>
      </c>
      <c r="T23" s="1">
        <v>14892.48</v>
      </c>
      <c r="U23" s="1">
        <v>36429.11</v>
      </c>
      <c r="V23" s="1">
        <v>23950.46</v>
      </c>
      <c r="W23" s="1">
        <v>22440.57</v>
      </c>
      <c r="X23" s="1">
        <v>32212.96</v>
      </c>
      <c r="Y23" s="1">
        <v>22078.39</v>
      </c>
      <c r="Z23" s="1">
        <v>49750.62</v>
      </c>
      <c r="AA23" s="31">
        <v>130345.29</v>
      </c>
      <c r="AB23" s="31">
        <v>15439.9</v>
      </c>
      <c r="AC23" s="31">
        <v>22929.89</v>
      </c>
      <c r="AD23" s="31">
        <v>17720.71</v>
      </c>
      <c r="AE23" s="31">
        <v>54769.064</v>
      </c>
      <c r="AF23" s="31">
        <v>31292.68</v>
      </c>
      <c r="AG23" s="1">
        <v>16305.07</v>
      </c>
      <c r="AH23" s="1">
        <v>19490.27</v>
      </c>
      <c r="AI23" s="1">
        <v>12468.43</v>
      </c>
      <c r="AJ23" s="1">
        <v>18610.93</v>
      </c>
      <c r="AK23" s="1">
        <v>12705.21</v>
      </c>
      <c r="AL23" s="1">
        <v>45297.39</v>
      </c>
      <c r="AM23" s="7">
        <f t="shared" si="8"/>
        <v>368398.036</v>
      </c>
      <c r="AN23" s="7">
        <f t="shared" si="9"/>
        <v>330346.14999999997</v>
      </c>
      <c r="AO23" s="24">
        <f t="shared" si="10"/>
        <v>698744.186</v>
      </c>
      <c r="AP23" s="8"/>
      <c r="AQ23" s="8">
        <f>330785.55-103675.92+1250.31+6330+5064+1725</f>
        <v>241478.94</v>
      </c>
      <c r="AR23" s="8">
        <f>E23*1.1</f>
        <v>6688.000000000001</v>
      </c>
      <c r="AS23" s="8">
        <f>E23*1.83</f>
        <v>11126.4</v>
      </c>
      <c r="AT23" s="77">
        <f t="shared" si="4"/>
        <v>958037.526</v>
      </c>
      <c r="AU23" s="85"/>
      <c r="AV23" s="86">
        <f t="shared" si="11"/>
        <v>486.40000000000003</v>
      </c>
      <c r="AW23" s="86">
        <f t="shared" si="12"/>
        <v>486.40000000000003</v>
      </c>
      <c r="AX23" s="79">
        <v>-15863.492400000001</v>
      </c>
      <c r="AY23" s="20">
        <f>N23-AT23-AX23+AU23+AV23+AW23</f>
        <v>-730800.5635999999</v>
      </c>
      <c r="AZ23" s="117">
        <v>516725.8</v>
      </c>
    </row>
    <row r="24" spans="1:52" ht="15.75" customHeight="1">
      <c r="A24" s="1">
        <v>17</v>
      </c>
      <c r="B24" s="26" t="s">
        <v>361</v>
      </c>
      <c r="C24" s="1">
        <v>4248.8</v>
      </c>
      <c r="D24" s="1">
        <v>0</v>
      </c>
      <c r="E24" s="1">
        <f>C24+D24</f>
        <v>4248.8</v>
      </c>
      <c r="F24" s="1">
        <v>13.3</v>
      </c>
      <c r="G24" s="2">
        <f t="shared" si="1"/>
        <v>56509.04000000001</v>
      </c>
      <c r="H24" s="2">
        <f t="shared" si="5"/>
        <v>339054.24000000005</v>
      </c>
      <c r="I24" s="1">
        <v>13.78</v>
      </c>
      <c r="J24" s="2">
        <f t="shared" si="2"/>
        <v>58548.464</v>
      </c>
      <c r="K24" s="2">
        <f t="shared" si="6"/>
        <v>351290.784</v>
      </c>
      <c r="L24" s="11">
        <f t="shared" si="7"/>
        <v>690345.024</v>
      </c>
      <c r="M24" s="25"/>
      <c r="N24" s="33">
        <f t="shared" si="3"/>
        <v>690345.024</v>
      </c>
      <c r="O24" s="1">
        <v>0</v>
      </c>
      <c r="P24" s="1">
        <v>41634.17</v>
      </c>
      <c r="Q24" s="31">
        <v>0</v>
      </c>
      <c r="R24" s="31">
        <v>55949.04</v>
      </c>
      <c r="S24" s="1">
        <v>0</v>
      </c>
      <c r="T24" s="1">
        <v>19124.61</v>
      </c>
      <c r="U24" s="1">
        <v>0</v>
      </c>
      <c r="V24" s="1">
        <v>57842.02</v>
      </c>
      <c r="W24" s="1">
        <v>0</v>
      </c>
      <c r="X24" s="1">
        <v>22646.1</v>
      </c>
      <c r="Y24" s="1">
        <v>0</v>
      </c>
      <c r="Z24" s="1">
        <v>31530.11</v>
      </c>
      <c r="AA24" s="31">
        <v>0</v>
      </c>
      <c r="AB24" s="31">
        <v>40852.55</v>
      </c>
      <c r="AC24" s="31">
        <v>0</v>
      </c>
      <c r="AD24" s="31">
        <v>24303.31</v>
      </c>
      <c r="AE24" s="31">
        <v>0</v>
      </c>
      <c r="AF24" s="31">
        <v>35819.02</v>
      </c>
      <c r="AG24" s="1">
        <v>0</v>
      </c>
      <c r="AH24" s="1">
        <v>20165</v>
      </c>
      <c r="AI24" s="1">
        <v>0</v>
      </c>
      <c r="AJ24" s="1">
        <v>19754.86</v>
      </c>
      <c r="AK24" s="1">
        <v>0</v>
      </c>
      <c r="AL24" s="1">
        <v>58823.93</v>
      </c>
      <c r="AM24" s="7">
        <f t="shared" si="8"/>
        <v>0</v>
      </c>
      <c r="AN24" s="7">
        <f t="shared" si="9"/>
        <v>428444.72</v>
      </c>
      <c r="AO24" s="24">
        <f t="shared" si="10"/>
        <v>428444.72</v>
      </c>
      <c r="AP24" s="8"/>
      <c r="AQ24" s="8">
        <v>1250.31</v>
      </c>
      <c r="AR24" s="8"/>
      <c r="AS24" s="8"/>
      <c r="AT24" s="77">
        <f t="shared" si="4"/>
        <v>429695.02999999997</v>
      </c>
      <c r="AU24" s="85">
        <f>E24*0.67</f>
        <v>2846.6960000000004</v>
      </c>
      <c r="AV24" s="86">
        <f t="shared" si="11"/>
        <v>339.904</v>
      </c>
      <c r="AW24" s="86">
        <f t="shared" si="12"/>
        <v>339.904</v>
      </c>
      <c r="AX24" s="79">
        <v>4227.238799999999</v>
      </c>
      <c r="AY24" s="20">
        <f>N24-AT24-AX24+AU24+AV24+AW24</f>
        <v>259949.25920000003</v>
      </c>
      <c r="AZ24" s="117">
        <v>575128.12</v>
      </c>
    </row>
    <row r="25" spans="1:52" ht="15.75" customHeight="1">
      <c r="A25" s="1">
        <v>18</v>
      </c>
      <c r="B25" s="1" t="s">
        <v>10</v>
      </c>
      <c r="C25" s="1">
        <v>1325.4</v>
      </c>
      <c r="D25" s="1">
        <v>0</v>
      </c>
      <c r="E25" s="1">
        <f aca="true" t="shared" si="13" ref="E25:E88">C25+D25</f>
        <v>1325.4</v>
      </c>
      <c r="F25" s="1">
        <v>12.07</v>
      </c>
      <c r="G25" s="2">
        <f t="shared" si="1"/>
        <v>15997.578000000001</v>
      </c>
      <c r="H25" s="2">
        <f t="shared" si="5"/>
        <v>95985.46800000001</v>
      </c>
      <c r="I25" s="1">
        <v>12.51</v>
      </c>
      <c r="J25" s="2">
        <f t="shared" si="2"/>
        <v>16580.754</v>
      </c>
      <c r="K25" s="2">
        <f t="shared" si="6"/>
        <v>99484.524</v>
      </c>
      <c r="L25" s="11">
        <f t="shared" si="7"/>
        <v>195469.99200000003</v>
      </c>
      <c r="M25" s="25"/>
      <c r="N25" s="33">
        <f t="shared" si="3"/>
        <v>195469.99200000003</v>
      </c>
      <c r="O25" s="1">
        <v>0</v>
      </c>
      <c r="P25" s="1">
        <v>9195.25</v>
      </c>
      <c r="Q25" s="31">
        <v>0</v>
      </c>
      <c r="R25" s="31">
        <v>7917.26</v>
      </c>
      <c r="S25" s="1">
        <v>0</v>
      </c>
      <c r="T25" s="1">
        <v>9622.79</v>
      </c>
      <c r="U25" s="1">
        <v>0</v>
      </c>
      <c r="V25" s="1">
        <v>6599.9</v>
      </c>
      <c r="W25" s="1">
        <v>0</v>
      </c>
      <c r="X25" s="1">
        <v>39964.27</v>
      </c>
      <c r="Y25" s="1">
        <v>0</v>
      </c>
      <c r="Z25" s="1">
        <v>19790.84</v>
      </c>
      <c r="AA25" s="31">
        <v>0</v>
      </c>
      <c r="AB25" s="31">
        <v>8917.61</v>
      </c>
      <c r="AC25" s="31">
        <v>0</v>
      </c>
      <c r="AD25" s="31">
        <v>7507.11</v>
      </c>
      <c r="AE25" s="31">
        <v>0</v>
      </c>
      <c r="AF25" s="31">
        <v>7507.11</v>
      </c>
      <c r="AG25" s="1">
        <v>0</v>
      </c>
      <c r="AH25" s="1">
        <v>34515.41</v>
      </c>
      <c r="AI25" s="1">
        <v>0</v>
      </c>
      <c r="AJ25" s="1">
        <v>5638.3</v>
      </c>
      <c r="AK25" s="1">
        <v>0</v>
      </c>
      <c r="AL25" s="1">
        <v>5638.3</v>
      </c>
      <c r="AM25" s="7">
        <f t="shared" si="8"/>
        <v>0</v>
      </c>
      <c r="AN25" s="7">
        <f t="shared" si="9"/>
        <v>162814.14999999997</v>
      </c>
      <c r="AO25" s="24">
        <f t="shared" si="10"/>
        <v>162814.14999999997</v>
      </c>
      <c r="AP25" s="8"/>
      <c r="AQ25" s="8">
        <v>1250.31</v>
      </c>
      <c r="AR25" s="8"/>
      <c r="AS25" s="8"/>
      <c r="AT25" s="77">
        <f t="shared" si="4"/>
        <v>164064.45999999996</v>
      </c>
      <c r="AU25" s="85"/>
      <c r="AV25" s="86">
        <f t="shared" si="11"/>
        <v>106.03200000000001</v>
      </c>
      <c r="AW25" s="86">
        <f t="shared" si="12"/>
        <v>106.03200000000001</v>
      </c>
      <c r="AX25" s="79">
        <v>5414.385600000001</v>
      </c>
      <c r="AY25" s="20">
        <f>N25-AT25-AX25+AU25+AV25+AW25</f>
        <v>26203.21040000006</v>
      </c>
      <c r="AZ25" s="117">
        <v>111499.4</v>
      </c>
    </row>
    <row r="26" spans="1:52" ht="15.75" customHeight="1">
      <c r="A26" s="1">
        <v>19</v>
      </c>
      <c r="B26" s="1" t="s">
        <v>11</v>
      </c>
      <c r="C26" s="1">
        <v>499</v>
      </c>
      <c r="D26" s="1">
        <v>0</v>
      </c>
      <c r="E26" s="1">
        <f t="shared" si="13"/>
        <v>499</v>
      </c>
      <c r="F26" s="1">
        <v>12.07</v>
      </c>
      <c r="G26" s="2">
        <f t="shared" si="1"/>
        <v>6022.93</v>
      </c>
      <c r="H26" s="2">
        <f t="shared" si="5"/>
        <v>36137.58</v>
      </c>
      <c r="I26" s="1">
        <v>12.51</v>
      </c>
      <c r="J26" s="2">
        <f t="shared" si="2"/>
        <v>6242.49</v>
      </c>
      <c r="K26" s="2">
        <f t="shared" si="6"/>
        <v>37454.94</v>
      </c>
      <c r="L26" s="11">
        <f t="shared" si="7"/>
        <v>73592.52</v>
      </c>
      <c r="M26" s="25">
        <v>-23086.52</v>
      </c>
      <c r="N26" s="33">
        <f t="shared" si="3"/>
        <v>50506</v>
      </c>
      <c r="O26" s="1">
        <v>0</v>
      </c>
      <c r="P26" s="1">
        <v>2112.8</v>
      </c>
      <c r="Q26" s="31">
        <v>0</v>
      </c>
      <c r="R26" s="31">
        <v>2122.55</v>
      </c>
      <c r="S26" s="1">
        <v>0</v>
      </c>
      <c r="T26" s="1">
        <v>3282.3</v>
      </c>
      <c r="U26" s="1">
        <v>0</v>
      </c>
      <c r="V26" s="1">
        <v>2530.67</v>
      </c>
      <c r="W26" s="1">
        <v>0</v>
      </c>
      <c r="X26" s="1">
        <v>1370.26</v>
      </c>
      <c r="Y26" s="1">
        <v>0</v>
      </c>
      <c r="Z26" s="1">
        <v>1370.26</v>
      </c>
      <c r="AA26" s="31">
        <v>0</v>
      </c>
      <c r="AB26" s="31">
        <v>1415.17</v>
      </c>
      <c r="AC26" s="31">
        <v>0</v>
      </c>
      <c r="AD26" s="31">
        <v>1415.17</v>
      </c>
      <c r="AE26" s="31">
        <v>0</v>
      </c>
      <c r="AF26" s="31">
        <v>1415.17</v>
      </c>
      <c r="AG26" s="1">
        <v>0</v>
      </c>
      <c r="AH26" s="1">
        <v>2575.58</v>
      </c>
      <c r="AI26" s="1">
        <v>0</v>
      </c>
      <c r="AJ26" s="1">
        <v>1982.51</v>
      </c>
      <c r="AK26" s="1">
        <v>0</v>
      </c>
      <c r="AL26" s="1">
        <v>1415.17</v>
      </c>
      <c r="AM26" s="7">
        <f t="shared" si="8"/>
        <v>0</v>
      </c>
      <c r="AN26" s="7">
        <f t="shared" si="9"/>
        <v>23007.61</v>
      </c>
      <c r="AO26" s="24">
        <f t="shared" si="10"/>
        <v>23007.61</v>
      </c>
      <c r="AP26" s="8"/>
      <c r="AQ26" s="8">
        <v>1250.31</v>
      </c>
      <c r="AR26" s="8">
        <f>E26*1.1</f>
        <v>548.9000000000001</v>
      </c>
      <c r="AS26" s="8">
        <f>E26*1.83</f>
        <v>913.1700000000001</v>
      </c>
      <c r="AT26" s="77">
        <f t="shared" si="4"/>
        <v>25719.990000000005</v>
      </c>
      <c r="AU26" s="85"/>
      <c r="AV26" s="86">
        <f t="shared" si="11"/>
        <v>39.92</v>
      </c>
      <c r="AW26" s="86">
        <f t="shared" si="12"/>
        <v>39.92</v>
      </c>
      <c r="AX26" s="79">
        <v>22096.736600000004</v>
      </c>
      <c r="AY26" s="20">
        <f>N26-AT26-AX26+AU26+AV26+AW26</f>
        <v>2769.113399999991</v>
      </c>
      <c r="AZ26" s="117">
        <v>9234.44</v>
      </c>
    </row>
    <row r="27" spans="1:52" ht="15.75" customHeight="1">
      <c r="A27" s="1">
        <v>20</v>
      </c>
      <c r="B27" s="1" t="s">
        <v>12</v>
      </c>
      <c r="C27" s="1">
        <v>4617.6</v>
      </c>
      <c r="D27" s="1">
        <v>42.6</v>
      </c>
      <c r="E27" s="1">
        <f t="shared" si="13"/>
        <v>4660.200000000001</v>
      </c>
      <c r="F27" s="1">
        <v>13.25</v>
      </c>
      <c r="G27" s="2">
        <f t="shared" si="1"/>
        <v>61747.65000000001</v>
      </c>
      <c r="H27" s="2">
        <f t="shared" si="5"/>
        <v>370485.9</v>
      </c>
      <c r="I27" s="1">
        <v>13.73</v>
      </c>
      <c r="J27" s="2">
        <f t="shared" si="2"/>
        <v>63984.54600000001</v>
      </c>
      <c r="K27" s="2">
        <f t="shared" si="6"/>
        <v>383907.27600000007</v>
      </c>
      <c r="L27" s="11">
        <f t="shared" si="7"/>
        <v>754393.1760000001</v>
      </c>
      <c r="M27" s="25"/>
      <c r="N27" s="33">
        <f t="shared" si="3"/>
        <v>754393.1760000001</v>
      </c>
      <c r="O27" s="1">
        <v>0</v>
      </c>
      <c r="P27" s="1">
        <v>27522.55</v>
      </c>
      <c r="Q27" s="31">
        <v>0</v>
      </c>
      <c r="R27" s="31">
        <v>122402.8</v>
      </c>
      <c r="S27" s="1">
        <v>0</v>
      </c>
      <c r="T27" s="1">
        <v>45916.08</v>
      </c>
      <c r="U27" s="1">
        <v>0</v>
      </c>
      <c r="V27" s="1">
        <v>22072.49</v>
      </c>
      <c r="W27" s="1">
        <v>0</v>
      </c>
      <c r="X27" s="1">
        <v>34167.04</v>
      </c>
      <c r="Y27" s="1">
        <v>0</v>
      </c>
      <c r="Z27" s="1">
        <v>55715.55</v>
      </c>
      <c r="AA27" s="31">
        <v>0</v>
      </c>
      <c r="AB27" s="31">
        <v>77344.01</v>
      </c>
      <c r="AC27" s="31">
        <v>0</v>
      </c>
      <c r="AD27" s="31">
        <v>30990.98</v>
      </c>
      <c r="AE27" s="31">
        <v>0</v>
      </c>
      <c r="AF27" s="31">
        <v>38133.38</v>
      </c>
      <c r="AG27" s="1">
        <v>0</v>
      </c>
      <c r="AH27" s="1">
        <v>26519.73</v>
      </c>
      <c r="AI27" s="1">
        <v>0</v>
      </c>
      <c r="AJ27" s="1">
        <v>23802.33</v>
      </c>
      <c r="AK27" s="1">
        <v>0</v>
      </c>
      <c r="AL27" s="1">
        <v>43706.33</v>
      </c>
      <c r="AM27" s="7">
        <f t="shared" si="8"/>
        <v>0</v>
      </c>
      <c r="AN27" s="7">
        <f t="shared" si="9"/>
        <v>548293.27</v>
      </c>
      <c r="AO27" s="24">
        <f t="shared" si="10"/>
        <v>548293.27</v>
      </c>
      <c r="AP27" s="8"/>
      <c r="AQ27" s="8">
        <v>1250.31</v>
      </c>
      <c r="AR27" s="8"/>
      <c r="AS27" s="8"/>
      <c r="AT27" s="77">
        <f t="shared" si="4"/>
        <v>549543.5800000001</v>
      </c>
      <c r="AU27" s="85"/>
      <c r="AV27" s="86">
        <f t="shared" si="11"/>
        <v>372.8160000000001</v>
      </c>
      <c r="AW27" s="86">
        <f t="shared" si="12"/>
        <v>372.8160000000001</v>
      </c>
      <c r="AX27" s="79">
        <v>-27599.8968</v>
      </c>
      <c r="AY27" s="20">
        <f>N27-AT27-AX27+AU27+AV27+AW27</f>
        <v>233195.1248</v>
      </c>
      <c r="AZ27" s="117">
        <v>211993.21</v>
      </c>
    </row>
    <row r="28" spans="1:52" ht="15.75" customHeight="1">
      <c r="A28" s="1">
        <v>21</v>
      </c>
      <c r="B28" s="1" t="s">
        <v>13</v>
      </c>
      <c r="C28" s="1">
        <v>500.6</v>
      </c>
      <c r="D28" s="1">
        <v>0</v>
      </c>
      <c r="E28" s="1">
        <f t="shared" si="13"/>
        <v>500.6</v>
      </c>
      <c r="F28" s="1">
        <v>12.07</v>
      </c>
      <c r="G28" s="2">
        <f t="shared" si="1"/>
        <v>6042.242</v>
      </c>
      <c r="H28" s="2">
        <f t="shared" si="5"/>
        <v>36253.452000000005</v>
      </c>
      <c r="I28" s="1">
        <v>12.51</v>
      </c>
      <c r="J28" s="2">
        <f t="shared" si="2"/>
        <v>6262.506</v>
      </c>
      <c r="K28" s="2">
        <f t="shared" si="6"/>
        <v>37575.036</v>
      </c>
      <c r="L28" s="11">
        <f t="shared" si="7"/>
        <v>73828.48800000001</v>
      </c>
      <c r="M28" s="25"/>
      <c r="N28" s="33">
        <f t="shared" si="3"/>
        <v>73828.48800000001</v>
      </c>
      <c r="O28" s="1">
        <v>0</v>
      </c>
      <c r="P28" s="1">
        <v>2116.62</v>
      </c>
      <c r="Q28" s="31">
        <v>0</v>
      </c>
      <c r="R28" s="31">
        <v>2126.37</v>
      </c>
      <c r="S28" s="1">
        <v>0</v>
      </c>
      <c r="T28" s="1">
        <v>3286.12</v>
      </c>
      <c r="U28" s="1">
        <v>0</v>
      </c>
      <c r="V28" s="1">
        <v>2534.49</v>
      </c>
      <c r="W28" s="1">
        <v>0</v>
      </c>
      <c r="X28" s="1">
        <v>2845.84</v>
      </c>
      <c r="Y28" s="1">
        <v>0</v>
      </c>
      <c r="Z28" s="1">
        <v>2845.84</v>
      </c>
      <c r="AA28" s="31">
        <v>0</v>
      </c>
      <c r="AB28" s="31">
        <v>3881.97</v>
      </c>
      <c r="AC28" s="31">
        <v>0</v>
      </c>
      <c r="AD28" s="31">
        <v>2945.97</v>
      </c>
      <c r="AE28" s="31">
        <v>0</v>
      </c>
      <c r="AF28" s="31">
        <v>2945.97</v>
      </c>
      <c r="AG28" s="1">
        <v>0</v>
      </c>
      <c r="AH28" s="1">
        <v>4224.37</v>
      </c>
      <c r="AI28" s="1">
        <v>0</v>
      </c>
      <c r="AJ28" s="1">
        <v>2807.46</v>
      </c>
      <c r="AK28" s="1">
        <v>0</v>
      </c>
      <c r="AL28" s="1">
        <v>2240.12</v>
      </c>
      <c r="AM28" s="7">
        <f t="shared" si="8"/>
        <v>0</v>
      </c>
      <c r="AN28" s="7">
        <f t="shared" si="9"/>
        <v>34801.14</v>
      </c>
      <c r="AO28" s="24">
        <f t="shared" si="10"/>
        <v>34801.14</v>
      </c>
      <c r="AP28" s="8"/>
      <c r="AQ28" s="8">
        <v>1250.31</v>
      </c>
      <c r="AR28" s="8"/>
      <c r="AS28" s="8"/>
      <c r="AT28" s="77">
        <f t="shared" si="4"/>
        <v>36051.45</v>
      </c>
      <c r="AU28" s="85"/>
      <c r="AV28" s="86">
        <f t="shared" si="11"/>
        <v>40.048</v>
      </c>
      <c r="AW28" s="86">
        <f t="shared" si="12"/>
        <v>40.048</v>
      </c>
      <c r="AX28" s="79">
        <v>3615.3444</v>
      </c>
      <c r="AY28" s="20">
        <f>N28-AT28-AX28+AU28+AV28+AW28</f>
        <v>34241.78960000002</v>
      </c>
      <c r="AZ28" s="117">
        <v>81095.19</v>
      </c>
    </row>
    <row r="29" spans="1:52" ht="15.75" customHeight="1">
      <c r="A29" s="1">
        <v>22</v>
      </c>
      <c r="B29" s="1" t="s">
        <v>14</v>
      </c>
      <c r="C29" s="1">
        <v>1322.4</v>
      </c>
      <c r="D29" s="1">
        <v>0</v>
      </c>
      <c r="E29" s="1">
        <f t="shared" si="13"/>
        <v>1322.4</v>
      </c>
      <c r="F29" s="1">
        <v>8.51</v>
      </c>
      <c r="G29" s="2">
        <f t="shared" si="1"/>
        <v>11253.624</v>
      </c>
      <c r="H29" s="2">
        <f t="shared" si="5"/>
        <v>67521.744</v>
      </c>
      <c r="I29" s="1">
        <v>8.81</v>
      </c>
      <c r="J29" s="2">
        <f t="shared" si="2"/>
        <v>11650.344000000001</v>
      </c>
      <c r="K29" s="2">
        <f t="shared" si="6"/>
        <v>69902.06400000001</v>
      </c>
      <c r="L29" s="11">
        <f t="shared" si="7"/>
        <v>137423.80800000002</v>
      </c>
      <c r="M29" s="25"/>
      <c r="N29" s="33">
        <f t="shared" si="3"/>
        <v>137423.80800000002</v>
      </c>
      <c r="O29" s="1">
        <v>0</v>
      </c>
      <c r="P29" s="1">
        <v>15764.55</v>
      </c>
      <c r="Q29" s="31">
        <v>0</v>
      </c>
      <c r="R29" s="31">
        <v>28182.87</v>
      </c>
      <c r="S29" s="1">
        <v>0</v>
      </c>
      <c r="T29" s="1">
        <v>3338.19</v>
      </c>
      <c r="U29" s="1">
        <v>0</v>
      </c>
      <c r="V29" s="1">
        <v>4498.6</v>
      </c>
      <c r="W29" s="1">
        <v>0</v>
      </c>
      <c r="X29" s="1">
        <v>3338.19</v>
      </c>
      <c r="Y29" s="1">
        <v>0</v>
      </c>
      <c r="Z29" s="1">
        <v>3977.92</v>
      </c>
      <c r="AA29" s="31">
        <v>0</v>
      </c>
      <c r="AB29" s="31">
        <v>16469</v>
      </c>
      <c r="AC29" s="31">
        <v>0</v>
      </c>
      <c r="AD29" s="31">
        <v>47065.9</v>
      </c>
      <c r="AE29" s="31">
        <v>0</v>
      </c>
      <c r="AF29" s="31">
        <v>9168.19</v>
      </c>
      <c r="AG29" s="1">
        <v>0</v>
      </c>
      <c r="AH29" s="1">
        <v>4617.61</v>
      </c>
      <c r="AI29" s="1">
        <v>0</v>
      </c>
      <c r="AJ29" s="1">
        <v>5357.73</v>
      </c>
      <c r="AK29" s="1">
        <v>0</v>
      </c>
      <c r="AL29" s="1">
        <v>3457.2</v>
      </c>
      <c r="AM29" s="7">
        <f t="shared" si="8"/>
        <v>0</v>
      </c>
      <c r="AN29" s="7">
        <f t="shared" si="9"/>
        <v>145235.95</v>
      </c>
      <c r="AO29" s="24">
        <f t="shared" si="10"/>
        <v>145235.95</v>
      </c>
      <c r="AP29" s="8"/>
      <c r="AQ29" s="8">
        <v>1250.31</v>
      </c>
      <c r="AR29" s="8"/>
      <c r="AS29" s="8"/>
      <c r="AT29" s="77">
        <f t="shared" si="4"/>
        <v>146486.26</v>
      </c>
      <c r="AU29" s="85"/>
      <c r="AV29" s="86">
        <f t="shared" si="11"/>
        <v>105.79200000000002</v>
      </c>
      <c r="AW29" s="86">
        <f t="shared" si="12"/>
        <v>105.79200000000002</v>
      </c>
      <c r="AX29" s="79">
        <v>1667.2623999999994</v>
      </c>
      <c r="AY29" s="20">
        <f>N29-AT29-AX29+AU29+AV29+AW29</f>
        <v>-10518.130399999991</v>
      </c>
      <c r="AZ29" s="117">
        <v>61831.11</v>
      </c>
    </row>
    <row r="30" spans="1:52" ht="15.75" customHeight="1">
      <c r="A30" s="1">
        <v>23</v>
      </c>
      <c r="B30" s="1" t="s">
        <v>15</v>
      </c>
      <c r="C30" s="1">
        <v>1425.9</v>
      </c>
      <c r="D30" s="1">
        <v>0</v>
      </c>
      <c r="E30" s="1">
        <f t="shared" si="13"/>
        <v>1425.9</v>
      </c>
      <c r="F30" s="1">
        <v>12.44</v>
      </c>
      <c r="G30" s="2">
        <f t="shared" si="1"/>
        <v>17738.196</v>
      </c>
      <c r="H30" s="2">
        <f t="shared" si="5"/>
        <v>106429.176</v>
      </c>
      <c r="I30" s="1">
        <v>12.89</v>
      </c>
      <c r="J30" s="2">
        <f t="shared" si="2"/>
        <v>18379.851000000002</v>
      </c>
      <c r="K30" s="2">
        <f t="shared" si="6"/>
        <v>110279.10600000001</v>
      </c>
      <c r="L30" s="11">
        <f t="shared" si="7"/>
        <v>216708.282</v>
      </c>
      <c r="M30" s="25">
        <v>-43407.1</v>
      </c>
      <c r="N30" s="33">
        <f t="shared" si="3"/>
        <v>173301.182</v>
      </c>
      <c r="O30" s="1">
        <v>0</v>
      </c>
      <c r="P30" s="1">
        <v>40078.82</v>
      </c>
      <c r="Q30" s="31">
        <v>0</v>
      </c>
      <c r="R30" s="31">
        <v>17294.19</v>
      </c>
      <c r="S30" s="1">
        <v>0</v>
      </c>
      <c r="T30" s="1">
        <v>7935.88</v>
      </c>
      <c r="U30" s="1">
        <v>0</v>
      </c>
      <c r="V30" s="1">
        <v>55934.25</v>
      </c>
      <c r="W30" s="1">
        <v>0</v>
      </c>
      <c r="X30" s="1">
        <v>33608.17</v>
      </c>
      <c r="Y30" s="1">
        <v>0</v>
      </c>
      <c r="Z30" s="1">
        <v>8761.57</v>
      </c>
      <c r="AA30" s="31">
        <v>0</v>
      </c>
      <c r="AB30" s="31">
        <v>7337.25</v>
      </c>
      <c r="AC30" s="31">
        <v>0</v>
      </c>
      <c r="AD30" s="31">
        <v>3713.88</v>
      </c>
      <c r="AE30" s="31">
        <v>0</v>
      </c>
      <c r="AF30" s="31">
        <v>13191.71</v>
      </c>
      <c r="AG30" s="1">
        <v>0</v>
      </c>
      <c r="AH30" s="1">
        <v>11671.51</v>
      </c>
      <c r="AI30" s="1">
        <v>0</v>
      </c>
      <c r="AJ30" s="1">
        <v>3713.88</v>
      </c>
      <c r="AK30" s="1">
        <v>0</v>
      </c>
      <c r="AL30" s="1">
        <v>6298.01</v>
      </c>
      <c r="AM30" s="7">
        <f t="shared" si="8"/>
        <v>0</v>
      </c>
      <c r="AN30" s="7">
        <f t="shared" si="9"/>
        <v>209539.12000000002</v>
      </c>
      <c r="AO30" s="24">
        <f t="shared" si="10"/>
        <v>209539.12000000002</v>
      </c>
      <c r="AP30" s="8"/>
      <c r="AQ30" s="8">
        <v>1250.31</v>
      </c>
      <c r="AR30" s="8">
        <f>E30*1.1</f>
        <v>1568.4900000000002</v>
      </c>
      <c r="AS30" s="8">
        <f>E30*1.83</f>
        <v>2609.3970000000004</v>
      </c>
      <c r="AT30" s="77">
        <f t="shared" si="4"/>
        <v>214967.317</v>
      </c>
      <c r="AU30" s="85"/>
      <c r="AV30" s="86">
        <f t="shared" si="11"/>
        <v>114.072</v>
      </c>
      <c r="AW30" s="86">
        <f t="shared" si="12"/>
        <v>114.072</v>
      </c>
      <c r="AX30" s="79">
        <v>18085.5276</v>
      </c>
      <c r="AY30" s="20">
        <f>N30-AT30-AX30+AU30+AV30+AW30</f>
        <v>-59523.51860000001</v>
      </c>
      <c r="AZ30" s="117">
        <v>103707.51</v>
      </c>
    </row>
    <row r="31" spans="1:52" ht="15.75" customHeight="1">
      <c r="A31" s="1">
        <v>24</v>
      </c>
      <c r="B31" s="1" t="s">
        <v>16</v>
      </c>
      <c r="C31" s="1">
        <v>493.4</v>
      </c>
      <c r="D31" s="1">
        <v>0</v>
      </c>
      <c r="E31" s="1">
        <f t="shared" si="13"/>
        <v>493.4</v>
      </c>
      <c r="F31" s="1">
        <v>12.07</v>
      </c>
      <c r="G31" s="2">
        <f t="shared" si="1"/>
        <v>5955.338</v>
      </c>
      <c r="H31" s="2">
        <f t="shared" si="5"/>
        <v>35732.028</v>
      </c>
      <c r="I31" s="1">
        <v>12.51</v>
      </c>
      <c r="J31" s="2">
        <f t="shared" si="2"/>
        <v>6172.433999999999</v>
      </c>
      <c r="K31" s="2">
        <f t="shared" si="6"/>
        <v>37034.60399999999</v>
      </c>
      <c r="L31" s="11">
        <f t="shared" si="7"/>
        <v>72766.63199999998</v>
      </c>
      <c r="M31" s="25"/>
      <c r="N31" s="33">
        <f t="shared" si="3"/>
        <v>72766.63199999998</v>
      </c>
      <c r="O31" s="1">
        <v>0</v>
      </c>
      <c r="P31" s="1">
        <v>2878.99</v>
      </c>
      <c r="Q31" s="31">
        <v>0</v>
      </c>
      <c r="R31" s="31">
        <v>9583.65</v>
      </c>
      <c r="S31" s="1">
        <v>0</v>
      </c>
      <c r="T31" s="1">
        <v>6950.11</v>
      </c>
      <c r="U31" s="1">
        <v>0</v>
      </c>
      <c r="V31" s="1">
        <v>3296.86</v>
      </c>
      <c r="W31" s="1">
        <v>0</v>
      </c>
      <c r="X31" s="1">
        <v>2807.48</v>
      </c>
      <c r="Y31" s="1">
        <v>0</v>
      </c>
      <c r="Z31" s="1">
        <v>2807.48</v>
      </c>
      <c r="AA31" s="31">
        <v>0</v>
      </c>
      <c r="AB31" s="31">
        <v>3630.9</v>
      </c>
      <c r="AC31" s="31">
        <v>0</v>
      </c>
      <c r="AD31" s="31">
        <v>5454.94</v>
      </c>
      <c r="AE31" s="31">
        <v>0</v>
      </c>
      <c r="AF31" s="31">
        <v>4239.34</v>
      </c>
      <c r="AG31" s="1">
        <v>0</v>
      </c>
      <c r="AH31" s="1">
        <v>12277.54</v>
      </c>
      <c r="AI31" s="1">
        <v>0</v>
      </c>
      <c r="AJ31" s="1">
        <v>2777.8</v>
      </c>
      <c r="AK31" s="1">
        <v>0</v>
      </c>
      <c r="AL31" s="1">
        <v>2210.46</v>
      </c>
      <c r="AM31" s="7">
        <f t="shared" si="8"/>
        <v>0</v>
      </c>
      <c r="AN31" s="7">
        <f t="shared" si="9"/>
        <v>58915.55</v>
      </c>
      <c r="AO31" s="24">
        <f t="shared" si="10"/>
        <v>58915.55</v>
      </c>
      <c r="AP31" s="8"/>
      <c r="AQ31" s="8">
        <v>1250.31</v>
      </c>
      <c r="AR31" s="63"/>
      <c r="AS31" s="63"/>
      <c r="AT31" s="77">
        <f t="shared" si="4"/>
        <v>60165.86</v>
      </c>
      <c r="AU31" s="83"/>
      <c r="AV31" s="84"/>
      <c r="AW31" s="84"/>
      <c r="AX31" s="79">
        <v>5219.7746</v>
      </c>
      <c r="AY31" s="20">
        <f>N31-AT31-AX31+AU31+AV31+AW31</f>
        <v>7380.997399999983</v>
      </c>
      <c r="AZ31" s="117">
        <v>17331.18</v>
      </c>
    </row>
    <row r="32" spans="1:52" ht="15.75" customHeight="1">
      <c r="A32" s="1">
        <v>25</v>
      </c>
      <c r="B32" s="1" t="s">
        <v>17</v>
      </c>
      <c r="C32" s="1">
        <v>1357.3</v>
      </c>
      <c r="D32" s="1">
        <v>0</v>
      </c>
      <c r="E32" s="1">
        <f t="shared" si="13"/>
        <v>1357.3</v>
      </c>
      <c r="F32" s="1">
        <v>12.07</v>
      </c>
      <c r="G32" s="2">
        <f t="shared" si="1"/>
        <v>16382.610999999999</v>
      </c>
      <c r="H32" s="2">
        <f t="shared" si="5"/>
        <v>98295.666</v>
      </c>
      <c r="I32" s="1">
        <v>12.51</v>
      </c>
      <c r="J32" s="2">
        <f t="shared" si="2"/>
        <v>16979.823</v>
      </c>
      <c r="K32" s="2">
        <f t="shared" si="6"/>
        <v>101878.938</v>
      </c>
      <c r="L32" s="11">
        <f t="shared" si="7"/>
        <v>200174.604</v>
      </c>
      <c r="M32" s="25"/>
      <c r="N32" s="33">
        <f t="shared" si="3"/>
        <v>200174.604</v>
      </c>
      <c r="O32" s="1">
        <v>0</v>
      </c>
      <c r="P32" s="1">
        <v>6133.4</v>
      </c>
      <c r="Q32" s="31">
        <v>0</v>
      </c>
      <c r="R32" s="31">
        <v>10688.07</v>
      </c>
      <c r="S32" s="1">
        <v>0</v>
      </c>
      <c r="T32" s="1">
        <v>25240.22</v>
      </c>
      <c r="U32" s="1">
        <v>0</v>
      </c>
      <c r="V32" s="1">
        <v>6551.27</v>
      </c>
      <c r="W32" s="1">
        <v>0</v>
      </c>
      <c r="X32" s="1">
        <v>24204.23</v>
      </c>
      <c r="Y32" s="1">
        <v>0</v>
      </c>
      <c r="Z32" s="1">
        <v>15329.68</v>
      </c>
      <c r="AA32" s="31">
        <v>0</v>
      </c>
      <c r="AB32" s="31">
        <v>54265.1</v>
      </c>
      <c r="AC32" s="31">
        <v>0</v>
      </c>
      <c r="AD32" s="31">
        <v>48413.3</v>
      </c>
      <c r="AE32" s="31">
        <v>0</v>
      </c>
      <c r="AF32" s="31">
        <v>19168.53</v>
      </c>
      <c r="AG32" s="1">
        <v>0</v>
      </c>
      <c r="AH32" s="1">
        <v>10614.42</v>
      </c>
      <c r="AI32" s="1">
        <v>0</v>
      </c>
      <c r="AJ32" s="1">
        <v>8168.14</v>
      </c>
      <c r="AK32" s="1">
        <v>0</v>
      </c>
      <c r="AL32" s="1">
        <v>5594.55</v>
      </c>
      <c r="AM32" s="7">
        <f t="shared" si="8"/>
        <v>0</v>
      </c>
      <c r="AN32" s="7">
        <f t="shared" si="9"/>
        <v>234370.91000000003</v>
      </c>
      <c r="AO32" s="24">
        <f t="shared" si="10"/>
        <v>234370.91000000003</v>
      </c>
      <c r="AP32" s="8"/>
      <c r="AQ32" s="8">
        <f>1250.31+5064</f>
        <v>6314.3099999999995</v>
      </c>
      <c r="AR32" s="8"/>
      <c r="AS32" s="8"/>
      <c r="AT32" s="77">
        <f t="shared" si="4"/>
        <v>240685.22000000003</v>
      </c>
      <c r="AU32" s="85"/>
      <c r="AV32" s="86">
        <f aca="true" t="shared" si="14" ref="AV32:AV44">E32*0.08</f>
        <v>108.584</v>
      </c>
      <c r="AW32" s="86">
        <f aca="true" t="shared" si="15" ref="AW32:AW42">E32*0.08</f>
        <v>108.584</v>
      </c>
      <c r="AX32" s="79">
        <v>28548.082400000003</v>
      </c>
      <c r="AY32" s="20">
        <f>N32-AT32-AX32+AU32+AV32+AW32</f>
        <v>-68841.53040000003</v>
      </c>
      <c r="AZ32" s="117">
        <v>256655.1</v>
      </c>
    </row>
    <row r="33" spans="1:52" ht="15.75" customHeight="1">
      <c r="A33" s="1">
        <v>26</v>
      </c>
      <c r="B33" s="1" t="s">
        <v>18</v>
      </c>
      <c r="C33" s="1">
        <v>2532.7</v>
      </c>
      <c r="D33" s="1">
        <v>0</v>
      </c>
      <c r="E33" s="1">
        <f t="shared" si="13"/>
        <v>2532.7</v>
      </c>
      <c r="F33" s="1">
        <v>13.34</v>
      </c>
      <c r="G33" s="2">
        <f t="shared" si="1"/>
        <v>33786.218</v>
      </c>
      <c r="H33" s="2">
        <f t="shared" si="5"/>
        <v>202717.30800000002</v>
      </c>
      <c r="I33" s="1">
        <v>13.82</v>
      </c>
      <c r="J33" s="2">
        <f t="shared" si="2"/>
        <v>35001.914</v>
      </c>
      <c r="K33" s="2">
        <f t="shared" si="6"/>
        <v>210011.484</v>
      </c>
      <c r="L33" s="11">
        <f t="shared" si="7"/>
        <v>412728.792</v>
      </c>
      <c r="M33" s="25">
        <v>-243045.37</v>
      </c>
      <c r="N33" s="33">
        <f t="shared" si="3"/>
        <v>169683.42200000002</v>
      </c>
      <c r="O33" s="1">
        <v>13015.72</v>
      </c>
      <c r="P33" s="1">
        <v>8701.92</v>
      </c>
      <c r="Q33" s="31">
        <v>11794.418999999998</v>
      </c>
      <c r="R33" s="31">
        <v>38408.7</v>
      </c>
      <c r="S33" s="1">
        <v>21719.87</v>
      </c>
      <c r="T33" s="1">
        <v>6474.33</v>
      </c>
      <c r="U33" s="1">
        <v>6264.3</v>
      </c>
      <c r="V33" s="1">
        <v>6864.55</v>
      </c>
      <c r="W33" s="1">
        <v>9233.3</v>
      </c>
      <c r="X33" s="1">
        <v>6228.89</v>
      </c>
      <c r="Y33" s="1">
        <v>17061.36</v>
      </c>
      <c r="Z33" s="1">
        <v>20654.46</v>
      </c>
      <c r="AA33" s="31">
        <v>11495.2</v>
      </c>
      <c r="AB33" s="31">
        <v>6620.39</v>
      </c>
      <c r="AC33" s="31">
        <v>21190.11</v>
      </c>
      <c r="AD33" s="31">
        <v>7983.31</v>
      </c>
      <c r="AE33" s="31">
        <v>31613.313000000002</v>
      </c>
      <c r="AF33" s="31">
        <v>12336.01</v>
      </c>
      <c r="AG33" s="1">
        <v>13165.36</v>
      </c>
      <c r="AH33" s="1">
        <v>9710.12</v>
      </c>
      <c r="AI33" s="1">
        <v>8897.9</v>
      </c>
      <c r="AJ33" s="1">
        <v>8362.65</v>
      </c>
      <c r="AK33" s="1">
        <v>28475.11</v>
      </c>
      <c r="AL33" s="1">
        <v>25752.42</v>
      </c>
      <c r="AM33" s="7">
        <f t="shared" si="8"/>
        <v>193925.962</v>
      </c>
      <c r="AN33" s="7">
        <f t="shared" si="9"/>
        <v>158097.75</v>
      </c>
      <c r="AO33" s="24">
        <f t="shared" si="10"/>
        <v>352023.712</v>
      </c>
      <c r="AP33" s="8"/>
      <c r="AQ33" s="8">
        <f>107952.61+1250.31+6330+1725+1725</f>
        <v>118982.92</v>
      </c>
      <c r="AR33" s="8">
        <f>E33*1.1</f>
        <v>2785.97</v>
      </c>
      <c r="AS33" s="8">
        <f>E33*1.83</f>
        <v>4634.840999999999</v>
      </c>
      <c r="AT33" s="77">
        <f t="shared" si="4"/>
        <v>478427.44299999997</v>
      </c>
      <c r="AU33" s="85"/>
      <c r="AV33" s="86">
        <f t="shared" si="14"/>
        <v>202.61599999999999</v>
      </c>
      <c r="AW33" s="86">
        <f t="shared" si="15"/>
        <v>202.61599999999999</v>
      </c>
      <c r="AX33" s="79">
        <v>149435.2552</v>
      </c>
      <c r="AY33" s="20">
        <f>N33-AT33-AX33+AU33+AV33+AW33</f>
        <v>-457774.0442</v>
      </c>
      <c r="AZ33" s="117">
        <v>366491.7</v>
      </c>
    </row>
    <row r="34" spans="1:52" ht="15.75" customHeight="1">
      <c r="A34" s="1">
        <v>27</v>
      </c>
      <c r="B34" s="1" t="s">
        <v>19</v>
      </c>
      <c r="C34" s="1">
        <v>3201.4</v>
      </c>
      <c r="D34" s="1">
        <v>0</v>
      </c>
      <c r="E34" s="1">
        <f t="shared" si="13"/>
        <v>3201.4</v>
      </c>
      <c r="F34" s="1">
        <v>13.34</v>
      </c>
      <c r="G34" s="2">
        <f t="shared" si="1"/>
        <v>42706.676</v>
      </c>
      <c r="H34" s="2">
        <f t="shared" si="5"/>
        <v>256240.05599999998</v>
      </c>
      <c r="I34" s="1">
        <v>13.82</v>
      </c>
      <c r="J34" s="2">
        <f t="shared" si="2"/>
        <v>44243.348000000005</v>
      </c>
      <c r="K34" s="2">
        <f t="shared" si="6"/>
        <v>265460.08800000005</v>
      </c>
      <c r="L34" s="11">
        <f t="shared" si="7"/>
        <v>521700.14400000003</v>
      </c>
      <c r="M34" s="25"/>
      <c r="N34" s="33">
        <f t="shared" si="3"/>
        <v>521700.14400000003</v>
      </c>
      <c r="O34" s="1">
        <v>0</v>
      </c>
      <c r="P34" s="1">
        <v>20228.13</v>
      </c>
      <c r="Q34" s="31">
        <v>0</v>
      </c>
      <c r="R34" s="31">
        <v>73106.74</v>
      </c>
      <c r="S34" s="1">
        <v>0</v>
      </c>
      <c r="T34" s="1">
        <v>20261.78</v>
      </c>
      <c r="U34" s="1">
        <v>0</v>
      </c>
      <c r="V34" s="1">
        <v>14469.13</v>
      </c>
      <c r="W34" s="1">
        <v>0</v>
      </c>
      <c r="X34" s="1">
        <v>19457.9</v>
      </c>
      <c r="Y34" s="1">
        <v>0</v>
      </c>
      <c r="Z34" s="1">
        <v>57675.48</v>
      </c>
      <c r="AA34" s="31">
        <v>0</v>
      </c>
      <c r="AB34" s="31">
        <v>43035.88</v>
      </c>
      <c r="AC34" s="31">
        <v>0</v>
      </c>
      <c r="AD34" s="31">
        <v>36535.18</v>
      </c>
      <c r="AE34" s="31">
        <v>0</v>
      </c>
      <c r="AF34" s="31">
        <v>53792.56</v>
      </c>
      <c r="AG34" s="1">
        <v>0</v>
      </c>
      <c r="AH34" s="1">
        <v>27780.88</v>
      </c>
      <c r="AI34" s="1">
        <v>0</v>
      </c>
      <c r="AJ34" s="1">
        <v>20026.63</v>
      </c>
      <c r="AK34" s="1">
        <v>0</v>
      </c>
      <c r="AL34" s="1">
        <v>28734.24</v>
      </c>
      <c r="AM34" s="7">
        <f t="shared" si="8"/>
        <v>0</v>
      </c>
      <c r="AN34" s="7">
        <f t="shared" si="9"/>
        <v>415104.53</v>
      </c>
      <c r="AO34" s="24">
        <f t="shared" si="10"/>
        <v>415104.53</v>
      </c>
      <c r="AP34" s="8"/>
      <c r="AQ34" s="8">
        <v>1250.31</v>
      </c>
      <c r="AR34" s="8"/>
      <c r="AS34" s="8"/>
      <c r="AT34" s="77">
        <f t="shared" si="4"/>
        <v>416354.84</v>
      </c>
      <c r="AU34" s="85"/>
      <c r="AV34" s="86">
        <f t="shared" si="14"/>
        <v>256.112</v>
      </c>
      <c r="AW34" s="86">
        <f t="shared" si="15"/>
        <v>256.112</v>
      </c>
      <c r="AX34" s="79">
        <v>92797.18400000001</v>
      </c>
      <c r="AY34" s="20">
        <f>N34-AT34-AX34+AU34+AV34+AW34</f>
        <v>13060.343999999994</v>
      </c>
      <c r="AZ34" s="117">
        <v>277317.51</v>
      </c>
    </row>
    <row r="35" spans="1:52" ht="15.75" customHeight="1">
      <c r="A35" s="1">
        <v>28</v>
      </c>
      <c r="B35" s="1" t="s">
        <v>20</v>
      </c>
      <c r="C35" s="1">
        <v>3181.1</v>
      </c>
      <c r="D35" s="1">
        <v>0</v>
      </c>
      <c r="E35" s="1">
        <f t="shared" si="13"/>
        <v>3181.1</v>
      </c>
      <c r="F35" s="1">
        <v>12.39</v>
      </c>
      <c r="G35" s="2">
        <f t="shared" si="1"/>
        <v>39413.829</v>
      </c>
      <c r="H35" s="2">
        <f t="shared" si="5"/>
        <v>236482.974</v>
      </c>
      <c r="I35" s="1">
        <v>12.84</v>
      </c>
      <c r="J35" s="2">
        <f t="shared" si="2"/>
        <v>40845.324</v>
      </c>
      <c r="K35" s="2">
        <f t="shared" si="6"/>
        <v>245071.94400000002</v>
      </c>
      <c r="L35" s="11">
        <f t="shared" si="7"/>
        <v>481554.918</v>
      </c>
      <c r="M35" s="25"/>
      <c r="N35" s="33">
        <f t="shared" si="3"/>
        <v>481554.918</v>
      </c>
      <c r="O35" s="1">
        <v>0</v>
      </c>
      <c r="P35" s="1">
        <v>13830.04</v>
      </c>
      <c r="Q35" s="31">
        <v>0</v>
      </c>
      <c r="R35" s="31">
        <v>70385.41</v>
      </c>
      <c r="S35" s="1">
        <v>0</v>
      </c>
      <c r="T35" s="1">
        <v>21817.32</v>
      </c>
      <c r="U35" s="1">
        <v>0</v>
      </c>
      <c r="V35" s="1">
        <v>16526.36</v>
      </c>
      <c r="W35" s="1">
        <v>0</v>
      </c>
      <c r="X35" s="1">
        <v>34096.47</v>
      </c>
      <c r="Y35" s="1">
        <v>0</v>
      </c>
      <c r="Z35" s="1">
        <v>27151.16</v>
      </c>
      <c r="AA35" s="31">
        <v>0</v>
      </c>
      <c r="AB35" s="31">
        <v>20980.2</v>
      </c>
      <c r="AC35" s="31">
        <v>0</v>
      </c>
      <c r="AD35" s="31">
        <v>18301.71</v>
      </c>
      <c r="AE35" s="31">
        <v>0</v>
      </c>
      <c r="AF35" s="31">
        <v>24666.78</v>
      </c>
      <c r="AG35" s="1">
        <v>0</v>
      </c>
      <c r="AH35" s="1">
        <v>23378.13</v>
      </c>
      <c r="AI35" s="1">
        <v>0</v>
      </c>
      <c r="AJ35" s="1">
        <v>16320.95</v>
      </c>
      <c r="AK35" s="1">
        <v>0</v>
      </c>
      <c r="AL35" s="1">
        <v>24967.65</v>
      </c>
      <c r="AM35" s="7">
        <f t="shared" si="8"/>
        <v>0</v>
      </c>
      <c r="AN35" s="7">
        <f t="shared" si="9"/>
        <v>312422.18000000005</v>
      </c>
      <c r="AO35" s="24">
        <f t="shared" si="10"/>
        <v>312422.18000000005</v>
      </c>
      <c r="AP35" s="8"/>
      <c r="AQ35" s="8">
        <v>1250.31</v>
      </c>
      <c r="AR35" s="8"/>
      <c r="AS35" s="8"/>
      <c r="AT35" s="77">
        <f t="shared" si="4"/>
        <v>313672.49000000005</v>
      </c>
      <c r="AU35" s="85"/>
      <c r="AV35" s="86">
        <f t="shared" si="14"/>
        <v>254.488</v>
      </c>
      <c r="AW35" s="86">
        <f t="shared" si="15"/>
        <v>254.488</v>
      </c>
      <c r="AX35" s="79">
        <v>67062.8</v>
      </c>
      <c r="AY35" s="20">
        <f>N35-AT35-AX35+AU35+AV35+AW35</f>
        <v>101328.60399999995</v>
      </c>
      <c r="AZ35" s="117">
        <v>559959.51</v>
      </c>
    </row>
    <row r="36" spans="1:52" ht="15.75" customHeight="1">
      <c r="A36" s="1">
        <v>29</v>
      </c>
      <c r="B36" s="1" t="s">
        <v>21</v>
      </c>
      <c r="C36" s="1">
        <v>1991.9</v>
      </c>
      <c r="D36" s="1">
        <v>43.3</v>
      </c>
      <c r="E36" s="1">
        <f t="shared" si="13"/>
        <v>2035.2</v>
      </c>
      <c r="F36" s="1">
        <v>12.97</v>
      </c>
      <c r="G36" s="2">
        <f t="shared" si="1"/>
        <v>26396.544</v>
      </c>
      <c r="H36" s="2">
        <f t="shared" si="5"/>
        <v>158379.26400000002</v>
      </c>
      <c r="I36" s="1">
        <v>13.44</v>
      </c>
      <c r="J36" s="2">
        <f t="shared" si="2"/>
        <v>27353.088</v>
      </c>
      <c r="K36" s="2">
        <f t="shared" si="6"/>
        <v>164118.528</v>
      </c>
      <c r="L36" s="11">
        <f t="shared" si="7"/>
        <v>322497.792</v>
      </c>
      <c r="M36" s="25"/>
      <c r="N36" s="33">
        <f t="shared" si="3"/>
        <v>322497.792</v>
      </c>
      <c r="O36" s="1">
        <v>17588.68</v>
      </c>
      <c r="P36" s="1">
        <v>6452.13</v>
      </c>
      <c r="Q36" s="31">
        <v>3678.8060000000005</v>
      </c>
      <c r="R36" s="31">
        <v>5457.96</v>
      </c>
      <c r="S36" s="1">
        <v>8109.73</v>
      </c>
      <c r="T36" s="1">
        <v>6259.1</v>
      </c>
      <c r="U36" s="1">
        <v>9594.41</v>
      </c>
      <c r="V36" s="1">
        <v>5677.44</v>
      </c>
      <c r="W36" s="1">
        <v>67312.11</v>
      </c>
      <c r="X36" s="1">
        <v>6293.86</v>
      </c>
      <c r="Y36" s="1">
        <v>17362.74</v>
      </c>
      <c r="Z36" s="1">
        <v>5041.78</v>
      </c>
      <c r="AA36" s="31">
        <v>9229.86</v>
      </c>
      <c r="AB36" s="31">
        <v>6055.59</v>
      </c>
      <c r="AC36" s="31">
        <v>8922.69</v>
      </c>
      <c r="AD36" s="31">
        <v>14413.67</v>
      </c>
      <c r="AE36" s="31">
        <v>6207.36</v>
      </c>
      <c r="AF36" s="31">
        <v>9558.81</v>
      </c>
      <c r="AG36" s="1">
        <v>6562.7</v>
      </c>
      <c r="AH36" s="1">
        <v>9860.09</v>
      </c>
      <c r="AI36" s="1">
        <v>3337.73</v>
      </c>
      <c r="AJ36" s="1">
        <v>10567.91</v>
      </c>
      <c r="AK36" s="1">
        <v>5072.16</v>
      </c>
      <c r="AL36" s="1">
        <v>9767.02</v>
      </c>
      <c r="AM36" s="7">
        <f t="shared" si="8"/>
        <v>162978.97600000002</v>
      </c>
      <c r="AN36" s="7">
        <f t="shared" si="9"/>
        <v>95405.36</v>
      </c>
      <c r="AO36" s="24">
        <f t="shared" si="10"/>
        <v>258384.336</v>
      </c>
      <c r="AP36" s="8"/>
      <c r="AQ36" s="8">
        <v>1250.31</v>
      </c>
      <c r="AR36" s="8"/>
      <c r="AS36" s="8"/>
      <c r="AT36" s="77">
        <f t="shared" si="4"/>
        <v>259634.646</v>
      </c>
      <c r="AU36" s="85"/>
      <c r="AV36" s="86">
        <f t="shared" si="14"/>
        <v>162.816</v>
      </c>
      <c r="AW36" s="86">
        <f t="shared" si="15"/>
        <v>162.816</v>
      </c>
      <c r="AX36" s="79">
        <v>-10188.196</v>
      </c>
      <c r="AY36" s="20">
        <f>N36-AT36-AX36+AU36+AV36+AW36</f>
        <v>73376.97400000002</v>
      </c>
      <c r="AZ36" s="117">
        <v>66851.81</v>
      </c>
    </row>
    <row r="37" spans="1:52" ht="15.75" customHeight="1">
      <c r="A37" s="1">
        <v>30</v>
      </c>
      <c r="B37" s="1" t="s">
        <v>22</v>
      </c>
      <c r="C37" s="1">
        <v>2165.4</v>
      </c>
      <c r="D37" s="1">
        <v>665.76</v>
      </c>
      <c r="E37" s="1">
        <f t="shared" si="13"/>
        <v>2831.16</v>
      </c>
      <c r="F37" s="1">
        <v>12.86</v>
      </c>
      <c r="G37" s="2">
        <f t="shared" si="1"/>
        <v>36408.717599999996</v>
      </c>
      <c r="H37" s="2">
        <f t="shared" si="5"/>
        <v>218452.30559999996</v>
      </c>
      <c r="I37" s="1">
        <v>13.32</v>
      </c>
      <c r="J37" s="2">
        <f t="shared" si="2"/>
        <v>37711.0512</v>
      </c>
      <c r="K37" s="2">
        <f t="shared" si="6"/>
        <v>226266.3072</v>
      </c>
      <c r="L37" s="11">
        <f t="shared" si="7"/>
        <v>444718.6128</v>
      </c>
      <c r="M37" s="25">
        <v>-183296.26</v>
      </c>
      <c r="N37" s="33">
        <f t="shared" si="3"/>
        <v>261422.3528</v>
      </c>
      <c r="O37" s="1">
        <v>4922.87</v>
      </c>
      <c r="P37" s="1">
        <v>9657.07</v>
      </c>
      <c r="Q37" s="31">
        <v>36988.140600000006</v>
      </c>
      <c r="R37" s="31">
        <v>28386.02</v>
      </c>
      <c r="S37" s="1">
        <v>12998.66</v>
      </c>
      <c r="T37" s="1">
        <v>16845.38</v>
      </c>
      <c r="U37" s="1">
        <v>6661.31</v>
      </c>
      <c r="V37" s="1">
        <v>7602.97</v>
      </c>
      <c r="W37" s="1">
        <v>10312.32</v>
      </c>
      <c r="X37" s="1">
        <v>24903.65</v>
      </c>
      <c r="Y37" s="1">
        <v>10901.99</v>
      </c>
      <c r="Z37" s="1">
        <v>23811.93</v>
      </c>
      <c r="AA37" s="31">
        <v>21151.29</v>
      </c>
      <c r="AB37" s="31">
        <v>10058.55</v>
      </c>
      <c r="AC37" s="31">
        <v>10710.04</v>
      </c>
      <c r="AD37" s="31">
        <v>17151.35</v>
      </c>
      <c r="AE37" s="31">
        <v>52594.9522</v>
      </c>
      <c r="AF37" s="31">
        <v>13567.02</v>
      </c>
      <c r="AG37" s="1">
        <v>13557.88</v>
      </c>
      <c r="AH37" s="1">
        <v>10121.51</v>
      </c>
      <c r="AI37" s="1">
        <v>5028.32</v>
      </c>
      <c r="AJ37" s="1">
        <v>15560.48</v>
      </c>
      <c r="AK37" s="1">
        <v>10570.38</v>
      </c>
      <c r="AL37" s="1">
        <v>9657.07</v>
      </c>
      <c r="AM37" s="7">
        <f t="shared" si="8"/>
        <v>196398.15280000004</v>
      </c>
      <c r="AN37" s="7">
        <f t="shared" si="9"/>
        <v>187323</v>
      </c>
      <c r="AO37" s="24">
        <f t="shared" si="10"/>
        <v>383721.15280000004</v>
      </c>
      <c r="AP37" s="8"/>
      <c r="AQ37" s="8">
        <v>1250.31</v>
      </c>
      <c r="AR37" s="8">
        <f>E37*1.1</f>
        <v>3114.2760000000003</v>
      </c>
      <c r="AS37" s="8">
        <f>E37*1.83</f>
        <v>5181.0228</v>
      </c>
      <c r="AT37" s="77">
        <f t="shared" si="4"/>
        <v>393266.7616</v>
      </c>
      <c r="AU37" s="85"/>
      <c r="AV37" s="86">
        <f t="shared" si="14"/>
        <v>226.4928</v>
      </c>
      <c r="AW37" s="86">
        <f t="shared" si="15"/>
        <v>226.4928</v>
      </c>
      <c r="AX37" s="79">
        <v>0</v>
      </c>
      <c r="AY37" s="20">
        <f>N37-AT37-AX37+AU37+AV37+AW37</f>
        <v>-131391.42320000002</v>
      </c>
      <c r="AZ37" s="117">
        <v>1557147.04</v>
      </c>
    </row>
    <row r="38" spans="1:52" ht="15">
      <c r="A38" s="1">
        <v>31</v>
      </c>
      <c r="B38" s="1" t="s">
        <v>23</v>
      </c>
      <c r="C38" s="1">
        <v>2335.6</v>
      </c>
      <c r="D38" s="1">
        <v>175.3</v>
      </c>
      <c r="E38" s="1">
        <f t="shared" si="13"/>
        <v>2510.9</v>
      </c>
      <c r="F38" s="1">
        <v>12.86</v>
      </c>
      <c r="G38" s="2">
        <f t="shared" si="1"/>
        <v>32290.174</v>
      </c>
      <c r="H38" s="2">
        <f t="shared" si="5"/>
        <v>193741.044</v>
      </c>
      <c r="I38" s="1">
        <v>13.32</v>
      </c>
      <c r="J38" s="2">
        <f t="shared" si="2"/>
        <v>33445.188</v>
      </c>
      <c r="K38" s="2">
        <f t="shared" si="6"/>
        <v>200671.12800000003</v>
      </c>
      <c r="L38" s="11">
        <f t="shared" si="7"/>
        <v>394412.172</v>
      </c>
      <c r="M38" s="25"/>
      <c r="N38" s="33">
        <f t="shared" si="3"/>
        <v>394412.172</v>
      </c>
      <c r="O38" s="1">
        <v>7705.63</v>
      </c>
      <c r="P38" s="1">
        <v>7852.73</v>
      </c>
      <c r="Q38" s="31">
        <v>6110.044</v>
      </c>
      <c r="R38" s="31">
        <v>8849.01</v>
      </c>
      <c r="S38" s="1">
        <v>6221.92</v>
      </c>
      <c r="T38" s="1">
        <v>16290.29</v>
      </c>
      <c r="U38" s="1">
        <v>66803.56</v>
      </c>
      <c r="V38" s="1">
        <v>12436.41</v>
      </c>
      <c r="W38" s="1">
        <v>21858.17</v>
      </c>
      <c r="X38" s="1">
        <v>18667.72</v>
      </c>
      <c r="Y38" s="1">
        <v>13465.16</v>
      </c>
      <c r="Z38" s="1">
        <v>8256.71</v>
      </c>
      <c r="AA38" s="31">
        <v>18110.65</v>
      </c>
      <c r="AB38" s="31">
        <v>12478.91</v>
      </c>
      <c r="AC38" s="31">
        <v>18883.41</v>
      </c>
      <c r="AD38" s="31">
        <v>16449.09</v>
      </c>
      <c r="AE38" s="31">
        <v>10341.268000000002</v>
      </c>
      <c r="AF38" s="31">
        <v>7014.96</v>
      </c>
      <c r="AG38" s="1">
        <v>35058.44</v>
      </c>
      <c r="AH38" s="1">
        <v>23656.28</v>
      </c>
      <c r="AI38" s="1">
        <v>7036.5</v>
      </c>
      <c r="AJ38" s="1">
        <v>13248.66</v>
      </c>
      <c r="AK38" s="1">
        <v>13466.63</v>
      </c>
      <c r="AL38" s="1">
        <v>21108.7</v>
      </c>
      <c r="AM38" s="7">
        <f t="shared" si="8"/>
        <v>225061.382</v>
      </c>
      <c r="AN38" s="7">
        <f t="shared" si="9"/>
        <v>166309.47</v>
      </c>
      <c r="AO38" s="24">
        <f t="shared" si="10"/>
        <v>391370.852</v>
      </c>
      <c r="AP38" s="8"/>
      <c r="AQ38" s="8">
        <v>1250.31</v>
      </c>
      <c r="AR38" s="8"/>
      <c r="AS38" s="8"/>
      <c r="AT38" s="77">
        <f t="shared" si="4"/>
        <v>392621.162</v>
      </c>
      <c r="AU38" s="85"/>
      <c r="AV38" s="86">
        <f t="shared" si="14"/>
        <v>200.872</v>
      </c>
      <c r="AW38" s="86">
        <f t="shared" si="15"/>
        <v>200.872</v>
      </c>
      <c r="AX38" s="79">
        <v>0</v>
      </c>
      <c r="AY38" s="20">
        <f>N38-AT38-AX38+AU38+AV38+AW38</f>
        <v>2192.7540000000095</v>
      </c>
      <c r="AZ38" s="117">
        <v>1259731.46</v>
      </c>
    </row>
    <row r="39" spans="1:52" ht="15.75" customHeight="1">
      <c r="A39" s="1">
        <v>32</v>
      </c>
      <c r="B39" s="1" t="s">
        <v>24</v>
      </c>
      <c r="C39" s="1">
        <v>3210</v>
      </c>
      <c r="D39" s="1">
        <v>157</v>
      </c>
      <c r="E39" s="1">
        <f t="shared" si="13"/>
        <v>3367</v>
      </c>
      <c r="F39" s="1">
        <v>12.97</v>
      </c>
      <c r="G39" s="2">
        <f t="shared" si="1"/>
        <v>43669.990000000005</v>
      </c>
      <c r="H39" s="2">
        <f t="shared" si="5"/>
        <v>262019.94000000003</v>
      </c>
      <c r="I39" s="1">
        <v>13.44</v>
      </c>
      <c r="J39" s="2">
        <f t="shared" si="2"/>
        <v>45252.479999999996</v>
      </c>
      <c r="K39" s="2">
        <f t="shared" si="6"/>
        <v>271514.88</v>
      </c>
      <c r="L39" s="11">
        <f t="shared" si="7"/>
        <v>533534.8200000001</v>
      </c>
      <c r="M39" s="25"/>
      <c r="N39" s="33">
        <f t="shared" si="3"/>
        <v>533534.8200000001</v>
      </c>
      <c r="O39" s="1">
        <v>254342.15</v>
      </c>
      <c r="P39" s="1">
        <v>8045.94</v>
      </c>
      <c r="Q39" s="31">
        <v>7984.62</v>
      </c>
      <c r="R39" s="31">
        <v>8045.94</v>
      </c>
      <c r="S39" s="1">
        <v>7229.01</v>
      </c>
      <c r="T39" s="1">
        <v>8045.94</v>
      </c>
      <c r="U39" s="1">
        <v>5843.82</v>
      </c>
      <c r="V39" s="1">
        <v>8681.6</v>
      </c>
      <c r="W39" s="1">
        <v>9897.51</v>
      </c>
      <c r="X39" s="1">
        <v>8233.34</v>
      </c>
      <c r="Y39" s="1">
        <v>9897.51</v>
      </c>
      <c r="Z39" s="1">
        <v>10550.19</v>
      </c>
      <c r="AA39" s="31">
        <v>14763.85</v>
      </c>
      <c r="AB39" s="31">
        <v>8348.92</v>
      </c>
      <c r="AC39" s="31">
        <v>14164.62</v>
      </c>
      <c r="AD39" s="31">
        <v>17959.21</v>
      </c>
      <c r="AE39" s="31">
        <v>13802.945</v>
      </c>
      <c r="AF39" s="31">
        <v>8348.92</v>
      </c>
      <c r="AG39" s="1">
        <v>10780.51</v>
      </c>
      <c r="AH39" s="1">
        <v>8984.58</v>
      </c>
      <c r="AI39" s="1">
        <v>5521.06</v>
      </c>
      <c r="AJ39" s="1">
        <v>8348.92</v>
      </c>
      <c r="AK39" s="1">
        <v>8862.11</v>
      </c>
      <c r="AL39" s="1">
        <v>13591.18</v>
      </c>
      <c r="AM39" s="7">
        <f t="shared" si="8"/>
        <v>363089.715</v>
      </c>
      <c r="AN39" s="7">
        <f t="shared" si="9"/>
        <v>117184.68</v>
      </c>
      <c r="AO39" s="24">
        <f t="shared" si="10"/>
        <v>480274.395</v>
      </c>
      <c r="AP39" s="8"/>
      <c r="AQ39" s="8">
        <v>1250.31</v>
      </c>
      <c r="AR39" s="8"/>
      <c r="AS39" s="8"/>
      <c r="AT39" s="77">
        <f t="shared" si="4"/>
        <v>481524.705</v>
      </c>
      <c r="AU39" s="85"/>
      <c r="AV39" s="86">
        <f t="shared" si="14"/>
        <v>269.36</v>
      </c>
      <c r="AW39" s="86">
        <f t="shared" si="15"/>
        <v>269.36</v>
      </c>
      <c r="AX39" s="79">
        <v>2879.6259999999984</v>
      </c>
      <c r="AY39" s="20">
        <f>N39-AT39-AX39+AU39+AV39+AW39</f>
        <v>49669.20900000005</v>
      </c>
      <c r="AZ39" s="117">
        <v>142027.14</v>
      </c>
    </row>
    <row r="40" spans="1:52" ht="15.75" customHeight="1">
      <c r="A40" s="1">
        <v>33</v>
      </c>
      <c r="B40" s="1" t="s">
        <v>25</v>
      </c>
      <c r="C40" s="1">
        <v>839</v>
      </c>
      <c r="D40" s="1">
        <v>0</v>
      </c>
      <c r="E40" s="1">
        <f t="shared" si="13"/>
        <v>839</v>
      </c>
      <c r="F40" s="1">
        <v>13.44</v>
      </c>
      <c r="G40" s="2">
        <f t="shared" si="1"/>
        <v>11276.16</v>
      </c>
      <c r="H40" s="2">
        <f t="shared" si="5"/>
        <v>67656.95999999999</v>
      </c>
      <c r="I40" s="1">
        <v>13.94</v>
      </c>
      <c r="J40" s="2">
        <f t="shared" si="2"/>
        <v>11695.66</v>
      </c>
      <c r="K40" s="2">
        <f t="shared" si="6"/>
        <v>70173.95999999999</v>
      </c>
      <c r="L40" s="11">
        <f t="shared" si="7"/>
        <v>137830.91999999998</v>
      </c>
      <c r="M40" s="25"/>
      <c r="N40" s="33">
        <f t="shared" si="3"/>
        <v>137830.91999999998</v>
      </c>
      <c r="O40" s="1">
        <v>1358.12</v>
      </c>
      <c r="P40" s="1">
        <v>2182.86</v>
      </c>
      <c r="Q40" s="31">
        <v>18401.83</v>
      </c>
      <c r="R40" s="31">
        <v>2182.86</v>
      </c>
      <c r="S40" s="1">
        <v>1325.62</v>
      </c>
      <c r="T40" s="1">
        <v>2182.86</v>
      </c>
      <c r="U40" s="1">
        <v>1850.37</v>
      </c>
      <c r="V40" s="1">
        <v>2818.52</v>
      </c>
      <c r="W40" s="1">
        <v>2466.66</v>
      </c>
      <c r="X40" s="1">
        <v>4849.24</v>
      </c>
      <c r="Y40" s="1">
        <v>2466.66</v>
      </c>
      <c r="Z40" s="1">
        <v>17172.06</v>
      </c>
      <c r="AA40" s="31">
        <v>4606.45</v>
      </c>
      <c r="AB40" s="31">
        <v>3591.56</v>
      </c>
      <c r="AC40" s="31">
        <v>2558.95</v>
      </c>
      <c r="AD40" s="31">
        <v>2679.94</v>
      </c>
      <c r="AE40" s="31">
        <v>2558.95</v>
      </c>
      <c r="AF40" s="31">
        <v>2258.37</v>
      </c>
      <c r="AG40" s="1">
        <v>1900.71</v>
      </c>
      <c r="AH40" s="1">
        <v>3316.72</v>
      </c>
      <c r="AI40" s="1">
        <v>1375.96</v>
      </c>
      <c r="AJ40" s="1">
        <v>6578.08</v>
      </c>
      <c r="AK40" s="1">
        <v>2635</v>
      </c>
      <c r="AL40" s="1">
        <v>2681.06</v>
      </c>
      <c r="AM40" s="7">
        <f t="shared" si="8"/>
        <v>43505.27999999999</v>
      </c>
      <c r="AN40" s="7">
        <f t="shared" si="9"/>
        <v>52494.130000000005</v>
      </c>
      <c r="AO40" s="24">
        <f t="shared" si="10"/>
        <v>95999.41</v>
      </c>
      <c r="AP40" s="8"/>
      <c r="AQ40" s="8">
        <v>1250.31</v>
      </c>
      <c r="AR40" s="8"/>
      <c r="AS40" s="8"/>
      <c r="AT40" s="77">
        <f t="shared" si="4"/>
        <v>97249.72</v>
      </c>
      <c r="AU40" s="85"/>
      <c r="AV40" s="86">
        <f t="shared" si="14"/>
        <v>67.12</v>
      </c>
      <c r="AW40" s="86">
        <f t="shared" si="15"/>
        <v>67.12</v>
      </c>
      <c r="AX40" s="79">
        <v>-5017.3344</v>
      </c>
      <c r="AY40" s="20">
        <f>N40-AT40-AX40+AU40+AV40+AW40</f>
        <v>45732.77439999999</v>
      </c>
      <c r="AZ40" s="117">
        <v>332665.37</v>
      </c>
    </row>
    <row r="41" spans="1:52" ht="15">
      <c r="A41" s="1">
        <v>34</v>
      </c>
      <c r="B41" s="1" t="s">
        <v>26</v>
      </c>
      <c r="C41" s="1">
        <v>2006.9</v>
      </c>
      <c r="D41" s="1">
        <v>0</v>
      </c>
      <c r="E41" s="1">
        <f t="shared" si="13"/>
        <v>2006.9</v>
      </c>
      <c r="F41" s="1">
        <v>12.97</v>
      </c>
      <c r="G41" s="2">
        <f t="shared" si="1"/>
        <v>26029.493000000002</v>
      </c>
      <c r="H41" s="2">
        <f t="shared" si="5"/>
        <v>156176.958</v>
      </c>
      <c r="I41" s="1">
        <v>13.44</v>
      </c>
      <c r="J41" s="2">
        <f t="shared" si="2"/>
        <v>26972.736</v>
      </c>
      <c r="K41" s="2">
        <f t="shared" si="6"/>
        <v>161836.416</v>
      </c>
      <c r="L41" s="11">
        <f t="shared" si="7"/>
        <v>318013.374</v>
      </c>
      <c r="M41" s="25">
        <v>-263087.08</v>
      </c>
      <c r="N41" s="33">
        <f t="shared" si="3"/>
        <v>54926.293999999994</v>
      </c>
      <c r="O41" s="1">
        <v>0</v>
      </c>
      <c r="P41" s="1">
        <v>4970.32</v>
      </c>
      <c r="Q41" s="31">
        <v>0</v>
      </c>
      <c r="R41" s="31">
        <v>7176.81</v>
      </c>
      <c r="S41" s="1">
        <v>4464.83</v>
      </c>
      <c r="T41" s="1">
        <v>5706.64</v>
      </c>
      <c r="U41" s="1">
        <v>3618.07</v>
      </c>
      <c r="V41" s="1">
        <v>12870.76</v>
      </c>
      <c r="W41" s="1">
        <v>17798.54</v>
      </c>
      <c r="X41" s="1">
        <v>4970.32</v>
      </c>
      <c r="Y41" s="1">
        <v>14566.67</v>
      </c>
      <c r="Z41" s="1">
        <v>4970.32</v>
      </c>
      <c r="AA41" s="31">
        <v>0</v>
      </c>
      <c r="AB41" s="31">
        <v>5150.79</v>
      </c>
      <c r="AC41" s="31">
        <v>0</v>
      </c>
      <c r="AD41" s="31">
        <v>14339.51</v>
      </c>
      <c r="AE41" s="31">
        <v>6366.39</v>
      </c>
      <c r="AF41" s="31">
        <v>6483.98</v>
      </c>
      <c r="AG41" s="1">
        <v>2060.37</v>
      </c>
      <c r="AH41" s="1">
        <v>10467.07</v>
      </c>
      <c r="AI41" s="1">
        <v>6993.77</v>
      </c>
      <c r="AJ41" s="1">
        <v>7042.59</v>
      </c>
      <c r="AK41" s="1">
        <v>0</v>
      </c>
      <c r="AL41" s="1">
        <v>8808.87</v>
      </c>
      <c r="AM41" s="7">
        <f t="shared" si="8"/>
        <v>55868.64</v>
      </c>
      <c r="AN41" s="7">
        <f t="shared" si="9"/>
        <v>92957.97999999998</v>
      </c>
      <c r="AO41" s="24">
        <f t="shared" si="10"/>
        <v>148826.62</v>
      </c>
      <c r="AP41" s="8"/>
      <c r="AQ41" s="8">
        <v>1250.31</v>
      </c>
      <c r="AR41" s="8">
        <f>E41*1.1</f>
        <v>2207.59</v>
      </c>
      <c r="AS41" s="8">
        <f>E41*1.83</f>
        <v>3672.6270000000004</v>
      </c>
      <c r="AT41" s="77">
        <f t="shared" si="4"/>
        <v>155957.147</v>
      </c>
      <c r="AU41" s="85"/>
      <c r="AV41" s="86">
        <f t="shared" si="14"/>
        <v>160.55200000000002</v>
      </c>
      <c r="AW41" s="86">
        <f t="shared" si="15"/>
        <v>160.55200000000002</v>
      </c>
      <c r="AX41" s="79">
        <v>178601.624</v>
      </c>
      <c r="AY41" s="20">
        <f>N41-AT41-AX41+AU41+AV41+AW41</f>
        <v>-279311.37299999996</v>
      </c>
      <c r="AZ41" s="117">
        <v>249383.43</v>
      </c>
    </row>
    <row r="42" spans="1:52" ht="15.75" customHeight="1">
      <c r="A42" s="1">
        <v>35</v>
      </c>
      <c r="B42" s="1" t="s">
        <v>27</v>
      </c>
      <c r="C42" s="1">
        <v>528.8</v>
      </c>
      <c r="D42" s="1">
        <v>0</v>
      </c>
      <c r="E42" s="1">
        <f t="shared" si="13"/>
        <v>528.8</v>
      </c>
      <c r="F42" s="1">
        <v>12.07</v>
      </c>
      <c r="G42" s="2">
        <f t="shared" si="1"/>
        <v>6382.616</v>
      </c>
      <c r="H42" s="2">
        <f t="shared" si="5"/>
        <v>38295.695999999996</v>
      </c>
      <c r="I42" s="1">
        <v>12.51</v>
      </c>
      <c r="J42" s="2">
        <f t="shared" si="2"/>
        <v>6615.288</v>
      </c>
      <c r="K42" s="2">
        <f t="shared" si="6"/>
        <v>39691.727999999996</v>
      </c>
      <c r="L42" s="11">
        <f t="shared" si="7"/>
        <v>77987.424</v>
      </c>
      <c r="M42" s="25"/>
      <c r="N42" s="33">
        <f t="shared" si="3"/>
        <v>77987.424</v>
      </c>
      <c r="O42" s="1">
        <v>0</v>
      </c>
      <c r="P42" s="1">
        <v>2276.98</v>
      </c>
      <c r="Q42" s="31">
        <v>0</v>
      </c>
      <c r="R42" s="31">
        <v>2276.98</v>
      </c>
      <c r="S42" s="1">
        <v>0</v>
      </c>
      <c r="T42" s="1">
        <v>2276.98</v>
      </c>
      <c r="U42" s="1">
        <v>0</v>
      </c>
      <c r="V42" s="1">
        <v>3437.39</v>
      </c>
      <c r="W42" s="1">
        <v>0</v>
      </c>
      <c r="X42" s="1">
        <v>2996.15</v>
      </c>
      <c r="Y42" s="1">
        <v>0</v>
      </c>
      <c r="Z42" s="1">
        <v>5406.31</v>
      </c>
      <c r="AA42" s="31">
        <v>0</v>
      </c>
      <c r="AB42" s="31">
        <v>3101.91</v>
      </c>
      <c r="AC42" s="31">
        <v>0</v>
      </c>
      <c r="AD42" s="31">
        <v>3101.91</v>
      </c>
      <c r="AE42" s="31">
        <v>0</v>
      </c>
      <c r="AF42" s="31">
        <v>3101.91</v>
      </c>
      <c r="AG42" s="1">
        <v>0</v>
      </c>
      <c r="AH42" s="1">
        <v>4516.71</v>
      </c>
      <c r="AI42" s="1">
        <v>0</v>
      </c>
      <c r="AJ42" s="1">
        <v>2356.3</v>
      </c>
      <c r="AK42" s="1">
        <v>0</v>
      </c>
      <c r="AL42" s="1">
        <v>13039.13</v>
      </c>
      <c r="AM42" s="7">
        <f t="shared" si="8"/>
        <v>0</v>
      </c>
      <c r="AN42" s="7">
        <f t="shared" si="9"/>
        <v>47888.659999999996</v>
      </c>
      <c r="AO42" s="24">
        <f t="shared" si="10"/>
        <v>47888.659999999996</v>
      </c>
      <c r="AP42" s="8"/>
      <c r="AQ42" s="8">
        <v>1250.31</v>
      </c>
      <c r="AR42" s="8"/>
      <c r="AS42" s="8"/>
      <c r="AT42" s="77">
        <f t="shared" si="4"/>
        <v>49138.969999999994</v>
      </c>
      <c r="AU42" s="85">
        <f>E42*0.67</f>
        <v>354.296</v>
      </c>
      <c r="AV42" s="86">
        <f t="shared" si="14"/>
        <v>42.303999999999995</v>
      </c>
      <c r="AW42" s="86">
        <f t="shared" si="15"/>
        <v>42.303999999999995</v>
      </c>
      <c r="AX42" s="79">
        <v>22409.5808</v>
      </c>
      <c r="AY42" s="20">
        <f>N42-AT42-AX42+AU42+AV42+AW42</f>
        <v>6877.777200000006</v>
      </c>
      <c r="AZ42" s="117">
        <v>96591.6</v>
      </c>
    </row>
    <row r="43" spans="1:94" s="16" customFormat="1" ht="15">
      <c r="A43" s="1">
        <v>36</v>
      </c>
      <c r="B43" s="1" t="s">
        <v>28</v>
      </c>
      <c r="C43" s="1">
        <v>271.8</v>
      </c>
      <c r="D43" s="1">
        <v>0</v>
      </c>
      <c r="E43" s="1">
        <f t="shared" si="13"/>
        <v>271.8</v>
      </c>
      <c r="F43" s="1">
        <v>11.4</v>
      </c>
      <c r="G43" s="2">
        <f t="shared" si="1"/>
        <v>3098.5200000000004</v>
      </c>
      <c r="H43" s="2">
        <f t="shared" si="5"/>
        <v>18591.120000000003</v>
      </c>
      <c r="I43" s="1">
        <v>11.81</v>
      </c>
      <c r="J43" s="2">
        <f t="shared" si="2"/>
        <v>3209.958</v>
      </c>
      <c r="K43" s="2">
        <f t="shared" si="6"/>
        <v>19259.748</v>
      </c>
      <c r="L43" s="11">
        <f t="shared" si="7"/>
        <v>37850.868</v>
      </c>
      <c r="M43" s="25">
        <v>-110515.35</v>
      </c>
      <c r="N43" s="33">
        <f t="shared" si="3"/>
        <v>-72664.482</v>
      </c>
      <c r="O43" s="1">
        <v>0</v>
      </c>
      <c r="P43" s="1">
        <v>827.25</v>
      </c>
      <c r="Q43" s="31">
        <v>0</v>
      </c>
      <c r="R43" s="31">
        <v>6736.94</v>
      </c>
      <c r="S43" s="1">
        <v>0</v>
      </c>
      <c r="T43" s="1">
        <v>827.25</v>
      </c>
      <c r="U43" s="1">
        <v>0</v>
      </c>
      <c r="V43" s="1">
        <v>2233.1</v>
      </c>
      <c r="W43" s="1">
        <v>0</v>
      </c>
      <c r="X43" s="1">
        <v>827.25</v>
      </c>
      <c r="Y43" s="1">
        <v>0</v>
      </c>
      <c r="Z43" s="1">
        <v>827.25</v>
      </c>
      <c r="AA43" s="31">
        <v>0</v>
      </c>
      <c r="AB43" s="31">
        <v>851.71</v>
      </c>
      <c r="AC43" s="31">
        <v>0</v>
      </c>
      <c r="AD43" s="31">
        <v>851.71</v>
      </c>
      <c r="AE43" s="31">
        <v>0</v>
      </c>
      <c r="AF43" s="31">
        <v>851.71</v>
      </c>
      <c r="AG43" s="1">
        <v>0</v>
      </c>
      <c r="AH43" s="1">
        <v>2512.12</v>
      </c>
      <c r="AI43" s="1">
        <v>0</v>
      </c>
      <c r="AJ43" s="1">
        <v>851.71</v>
      </c>
      <c r="AK43" s="1">
        <v>0</v>
      </c>
      <c r="AL43" s="1">
        <v>851.71</v>
      </c>
      <c r="AM43" s="7">
        <f t="shared" si="8"/>
        <v>0</v>
      </c>
      <c r="AN43" s="7">
        <f t="shared" si="9"/>
        <v>19049.709999999995</v>
      </c>
      <c r="AO43" s="24">
        <f t="shared" si="10"/>
        <v>19049.709999999995</v>
      </c>
      <c r="AP43" s="8"/>
      <c r="AQ43" s="8">
        <v>1250.31</v>
      </c>
      <c r="AR43" s="67">
        <v>-407.7</v>
      </c>
      <c r="AS43" s="8">
        <f>E43*1.83</f>
        <v>497.39400000000006</v>
      </c>
      <c r="AT43" s="77">
        <f t="shared" si="4"/>
        <v>20389.713999999996</v>
      </c>
      <c r="AU43" s="85">
        <f>E43*0.67</f>
        <v>182.10600000000002</v>
      </c>
      <c r="AV43" s="86">
        <f t="shared" si="14"/>
        <v>21.744</v>
      </c>
      <c r="AW43" s="87">
        <f>E43*0.41</f>
        <v>111.438</v>
      </c>
      <c r="AX43" s="79">
        <v>-2064.5856000000003</v>
      </c>
      <c r="AY43" s="20">
        <f>N43-AT43-AX43+AU43+AV43+AW43</f>
        <v>-90674.32239999999</v>
      </c>
      <c r="AZ43" s="117">
        <v>248579.61</v>
      </c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</row>
    <row r="44" spans="1:52" ht="15.75" customHeight="1">
      <c r="A44" s="1">
        <v>37</v>
      </c>
      <c r="B44" s="1" t="s">
        <v>29</v>
      </c>
      <c r="C44" s="1">
        <v>622.4</v>
      </c>
      <c r="D44" s="1">
        <v>0</v>
      </c>
      <c r="E44" s="1">
        <f t="shared" si="13"/>
        <v>622.4</v>
      </c>
      <c r="F44" s="1">
        <v>8.51</v>
      </c>
      <c r="G44" s="2">
        <f t="shared" si="1"/>
        <v>5296.624</v>
      </c>
      <c r="H44" s="2">
        <f t="shared" si="5"/>
        <v>31779.744</v>
      </c>
      <c r="I44" s="1">
        <v>8.81</v>
      </c>
      <c r="J44" s="2">
        <f t="shared" si="2"/>
        <v>5483.344</v>
      </c>
      <c r="K44" s="2">
        <f t="shared" si="6"/>
        <v>32900.064</v>
      </c>
      <c r="L44" s="11">
        <f t="shared" si="7"/>
        <v>64679.808</v>
      </c>
      <c r="M44" s="25"/>
      <c r="N44" s="33">
        <f t="shared" si="3"/>
        <v>64679.808</v>
      </c>
      <c r="O44" s="1">
        <v>0</v>
      </c>
      <c r="P44" s="1">
        <v>1665.19</v>
      </c>
      <c r="Q44" s="31">
        <v>0</v>
      </c>
      <c r="R44" s="31">
        <v>2244.17</v>
      </c>
      <c r="S44" s="1">
        <v>0</v>
      </c>
      <c r="T44" s="1">
        <v>1665.19</v>
      </c>
      <c r="U44" s="1">
        <v>0</v>
      </c>
      <c r="V44" s="1">
        <v>9266.08</v>
      </c>
      <c r="W44" s="1">
        <v>0</v>
      </c>
      <c r="X44" s="1">
        <v>24066.38</v>
      </c>
      <c r="Y44" s="1">
        <v>0</v>
      </c>
      <c r="Z44" s="1">
        <v>-12184.81</v>
      </c>
      <c r="AA44" s="31">
        <v>0</v>
      </c>
      <c r="AB44" s="31">
        <v>1721.2</v>
      </c>
      <c r="AC44" s="31">
        <v>0</v>
      </c>
      <c r="AD44" s="31">
        <v>1721.2</v>
      </c>
      <c r="AE44" s="31">
        <v>0</v>
      </c>
      <c r="AF44" s="31">
        <v>13354.5</v>
      </c>
      <c r="AG44" s="1">
        <v>0</v>
      </c>
      <c r="AH44" s="1">
        <v>4304.3</v>
      </c>
      <c r="AI44" s="1">
        <v>0</v>
      </c>
      <c r="AJ44" s="1">
        <v>4668.66</v>
      </c>
      <c r="AK44" s="1">
        <v>0</v>
      </c>
      <c r="AL44" s="1">
        <v>1721.2</v>
      </c>
      <c r="AM44" s="7">
        <f t="shared" si="8"/>
        <v>0</v>
      </c>
      <c r="AN44" s="7">
        <f t="shared" si="9"/>
        <v>54213.26000000001</v>
      </c>
      <c r="AO44" s="24">
        <f t="shared" si="10"/>
        <v>54213.26000000001</v>
      </c>
      <c r="AP44" s="8"/>
      <c r="AQ44" s="8">
        <v>1250.31</v>
      </c>
      <c r="AR44" s="8"/>
      <c r="AS44" s="8"/>
      <c r="AT44" s="77">
        <f t="shared" si="4"/>
        <v>55463.57000000001</v>
      </c>
      <c r="AU44" s="85">
        <f>E44*0.67</f>
        <v>417.008</v>
      </c>
      <c r="AV44" s="86">
        <f t="shared" si="14"/>
        <v>49.792</v>
      </c>
      <c r="AW44" s="86">
        <f>E44*0.08</f>
        <v>49.792</v>
      </c>
      <c r="AX44" s="79">
        <v>0</v>
      </c>
      <c r="AY44" s="20">
        <f>N44-AT44-AX44+AU44+AV44+AW44</f>
        <v>9732.829999999989</v>
      </c>
      <c r="AZ44" s="117">
        <v>9540.19</v>
      </c>
    </row>
    <row r="45" spans="1:52" ht="15">
      <c r="A45" s="1">
        <v>38</v>
      </c>
      <c r="B45" s="1" t="s">
        <v>30</v>
      </c>
      <c r="C45" s="1">
        <v>515.8</v>
      </c>
      <c r="D45" s="1">
        <v>0</v>
      </c>
      <c r="E45" s="1">
        <f t="shared" si="13"/>
        <v>515.8</v>
      </c>
      <c r="F45" s="1">
        <v>8.7</v>
      </c>
      <c r="G45" s="2">
        <f t="shared" si="1"/>
        <v>4487.459999999999</v>
      </c>
      <c r="H45" s="2">
        <f t="shared" si="5"/>
        <v>26924.759999999995</v>
      </c>
      <c r="I45" s="1">
        <v>9.03</v>
      </c>
      <c r="J45" s="2">
        <f t="shared" si="2"/>
        <v>4657.673999999999</v>
      </c>
      <c r="K45" s="2">
        <f t="shared" si="6"/>
        <v>27946.043999999994</v>
      </c>
      <c r="L45" s="11">
        <f t="shared" si="7"/>
        <v>54870.80399999999</v>
      </c>
      <c r="M45" s="25">
        <v>-115299.52</v>
      </c>
      <c r="N45" s="33">
        <f t="shared" si="3"/>
        <v>-60428.716000000015</v>
      </c>
      <c r="O45" s="1">
        <v>0</v>
      </c>
      <c r="P45" s="1">
        <v>30261.15</v>
      </c>
      <c r="Q45" s="31">
        <v>0</v>
      </c>
      <c r="R45" s="31">
        <v>2352.76</v>
      </c>
      <c r="S45" s="1">
        <v>0</v>
      </c>
      <c r="T45" s="1">
        <v>2823.48</v>
      </c>
      <c r="U45" s="1">
        <v>0</v>
      </c>
      <c r="V45" s="1">
        <v>1921.14</v>
      </c>
      <c r="W45" s="1">
        <v>0</v>
      </c>
      <c r="X45" s="1">
        <v>1232.76</v>
      </c>
      <c r="Y45" s="1">
        <v>0</v>
      </c>
      <c r="Z45" s="1">
        <v>1232.76</v>
      </c>
      <c r="AA45" s="31">
        <v>0</v>
      </c>
      <c r="AB45" s="31">
        <v>1442.81</v>
      </c>
      <c r="AC45" s="31">
        <v>0</v>
      </c>
      <c r="AD45" s="31">
        <v>1279.18</v>
      </c>
      <c r="AE45" s="31">
        <v>0</v>
      </c>
      <c r="AF45" s="31">
        <v>1279.18</v>
      </c>
      <c r="AG45" s="1">
        <v>0</v>
      </c>
      <c r="AH45" s="1">
        <v>1803.93</v>
      </c>
      <c r="AI45" s="1">
        <v>0</v>
      </c>
      <c r="AJ45" s="1">
        <v>1279.18</v>
      </c>
      <c r="AK45" s="1">
        <v>0</v>
      </c>
      <c r="AL45" s="1">
        <v>5138.19</v>
      </c>
      <c r="AM45" s="7">
        <f t="shared" si="8"/>
        <v>0</v>
      </c>
      <c r="AN45" s="7">
        <f t="shared" si="9"/>
        <v>52046.52000000001</v>
      </c>
      <c r="AO45" s="24">
        <f t="shared" si="10"/>
        <v>52046.52000000001</v>
      </c>
      <c r="AP45" s="8"/>
      <c r="AQ45" s="8">
        <v>1250.31</v>
      </c>
      <c r="AR45" s="63"/>
      <c r="AS45" s="63"/>
      <c r="AT45" s="77">
        <f t="shared" si="4"/>
        <v>53296.83000000001</v>
      </c>
      <c r="AU45" s="83"/>
      <c r="AV45" s="84"/>
      <c r="AW45" s="84"/>
      <c r="AX45" s="79">
        <v>-3689.17</v>
      </c>
      <c r="AY45" s="20">
        <f>N45-AT45-AX45+AU45+AV45+AW45</f>
        <v>-110036.37600000003</v>
      </c>
      <c r="AZ45" s="117">
        <v>466883.95</v>
      </c>
    </row>
    <row r="46" spans="1:94" s="16" customFormat="1" ht="15.75" customHeight="1">
      <c r="A46" s="1">
        <v>39</v>
      </c>
      <c r="B46" s="1" t="s">
        <v>31</v>
      </c>
      <c r="C46" s="1">
        <v>507.4</v>
      </c>
      <c r="D46" s="1">
        <v>0</v>
      </c>
      <c r="E46" s="1">
        <f t="shared" si="13"/>
        <v>507.4</v>
      </c>
      <c r="F46" s="1">
        <v>8.7</v>
      </c>
      <c r="G46" s="2">
        <f t="shared" si="1"/>
        <v>4414.379999999999</v>
      </c>
      <c r="H46" s="2">
        <f t="shared" si="5"/>
        <v>26486.279999999995</v>
      </c>
      <c r="I46" s="1">
        <v>9.03</v>
      </c>
      <c r="J46" s="2">
        <f t="shared" si="2"/>
        <v>4581.821999999999</v>
      </c>
      <c r="K46" s="2">
        <f t="shared" si="6"/>
        <v>27490.931999999993</v>
      </c>
      <c r="L46" s="11">
        <f t="shared" si="7"/>
        <v>53977.211999999985</v>
      </c>
      <c r="M46" s="25">
        <v>-213779.15</v>
      </c>
      <c r="N46" s="33">
        <f t="shared" si="3"/>
        <v>-159801.93800000002</v>
      </c>
      <c r="O46" s="1">
        <v>0</v>
      </c>
      <c r="P46" s="1">
        <v>1212.69</v>
      </c>
      <c r="Q46" s="31">
        <v>0</v>
      </c>
      <c r="R46" s="31">
        <v>2332.69</v>
      </c>
      <c r="S46" s="1">
        <v>0</v>
      </c>
      <c r="T46" s="1">
        <v>47374.89</v>
      </c>
      <c r="U46" s="1">
        <v>0</v>
      </c>
      <c r="V46" s="1">
        <v>1901.07</v>
      </c>
      <c r="W46" s="1">
        <v>0</v>
      </c>
      <c r="X46" s="1">
        <v>1212.69</v>
      </c>
      <c r="Y46" s="1">
        <v>0</v>
      </c>
      <c r="Z46" s="1">
        <v>2151.41</v>
      </c>
      <c r="AA46" s="31">
        <v>0</v>
      </c>
      <c r="AB46" s="31">
        <v>10118.13</v>
      </c>
      <c r="AC46" s="31">
        <v>0</v>
      </c>
      <c r="AD46" s="31">
        <v>1258.35</v>
      </c>
      <c r="AE46" s="31">
        <v>0</v>
      </c>
      <c r="AF46" s="31">
        <v>1258.35</v>
      </c>
      <c r="AG46" s="1">
        <v>0</v>
      </c>
      <c r="AH46" s="1">
        <v>1783.1</v>
      </c>
      <c r="AI46" s="1">
        <v>0</v>
      </c>
      <c r="AJ46" s="1">
        <v>1258.35</v>
      </c>
      <c r="AK46" s="1">
        <v>0</v>
      </c>
      <c r="AL46" s="1">
        <v>2658.35</v>
      </c>
      <c r="AM46" s="7">
        <f t="shared" si="8"/>
        <v>0</v>
      </c>
      <c r="AN46" s="7">
        <f t="shared" si="9"/>
        <v>74520.07000000004</v>
      </c>
      <c r="AO46" s="24">
        <f t="shared" si="10"/>
        <v>74520.07000000004</v>
      </c>
      <c r="AP46" s="8"/>
      <c r="AQ46" s="8">
        <v>1250.31</v>
      </c>
      <c r="AR46" s="63"/>
      <c r="AS46" s="63"/>
      <c r="AT46" s="77">
        <f t="shared" si="4"/>
        <v>75770.38000000003</v>
      </c>
      <c r="AU46" s="83"/>
      <c r="AV46" s="84"/>
      <c r="AW46" s="84"/>
      <c r="AX46" s="79">
        <v>-28.5300000000002</v>
      </c>
      <c r="AY46" s="20">
        <f>N46-AT46-AX46+AU46+AV46+AW46</f>
        <v>-235543.78800000006</v>
      </c>
      <c r="AZ46" s="117">
        <v>390972.98</v>
      </c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</row>
    <row r="47" spans="1:52" ht="15">
      <c r="A47" s="1">
        <v>40</v>
      </c>
      <c r="B47" s="1" t="s">
        <v>32</v>
      </c>
      <c r="C47" s="1">
        <v>964.4</v>
      </c>
      <c r="D47" s="1">
        <v>0</v>
      </c>
      <c r="E47" s="1">
        <f t="shared" si="13"/>
        <v>964.4</v>
      </c>
      <c r="F47" s="1">
        <v>13.75</v>
      </c>
      <c r="G47" s="2">
        <f t="shared" si="1"/>
        <v>13260.5</v>
      </c>
      <c r="H47" s="2">
        <f t="shared" si="5"/>
        <v>79563</v>
      </c>
      <c r="I47" s="1">
        <v>14.25</v>
      </c>
      <c r="J47" s="2">
        <f t="shared" si="2"/>
        <v>13742.699999999999</v>
      </c>
      <c r="K47" s="2">
        <f t="shared" si="6"/>
        <v>82456.2</v>
      </c>
      <c r="L47" s="11">
        <f t="shared" si="7"/>
        <v>162019.2</v>
      </c>
      <c r="M47" s="25"/>
      <c r="N47" s="33">
        <f t="shared" si="3"/>
        <v>162019.2</v>
      </c>
      <c r="O47" s="1">
        <v>0</v>
      </c>
      <c r="P47" s="1">
        <v>5664.37</v>
      </c>
      <c r="Q47" s="31">
        <v>0</v>
      </c>
      <c r="R47" s="31">
        <v>5503.41</v>
      </c>
      <c r="S47" s="1">
        <v>0</v>
      </c>
      <c r="T47" s="1">
        <v>6725.47</v>
      </c>
      <c r="U47" s="1">
        <v>0</v>
      </c>
      <c r="V47" s="1">
        <v>6251.13</v>
      </c>
      <c r="W47" s="1">
        <v>0</v>
      </c>
      <c r="X47" s="1">
        <v>5983.34</v>
      </c>
      <c r="Y47" s="1">
        <v>0</v>
      </c>
      <c r="Z47" s="1">
        <v>6551.81</v>
      </c>
      <c r="AA47" s="31">
        <v>0</v>
      </c>
      <c r="AB47" s="31">
        <v>9820.85</v>
      </c>
      <c r="AC47" s="31">
        <v>0</v>
      </c>
      <c r="AD47" s="31">
        <v>8753.94</v>
      </c>
      <c r="AE47" s="31">
        <v>0</v>
      </c>
      <c r="AF47" s="31">
        <v>60993.45</v>
      </c>
      <c r="AG47" s="1">
        <v>0</v>
      </c>
      <c r="AH47" s="1">
        <v>7983.49</v>
      </c>
      <c r="AI47" s="1">
        <v>0</v>
      </c>
      <c r="AJ47" s="1">
        <v>4276.35</v>
      </c>
      <c r="AK47" s="1">
        <v>0</v>
      </c>
      <c r="AL47" s="1">
        <v>8487.47</v>
      </c>
      <c r="AM47" s="7">
        <f t="shared" si="8"/>
        <v>0</v>
      </c>
      <c r="AN47" s="7">
        <f t="shared" si="9"/>
        <v>136995.08</v>
      </c>
      <c r="AO47" s="24">
        <f t="shared" si="10"/>
        <v>136995.08</v>
      </c>
      <c r="AP47" s="8"/>
      <c r="AQ47" s="8">
        <v>1250.31</v>
      </c>
      <c r="AR47" s="8"/>
      <c r="AS47" s="8"/>
      <c r="AT47" s="77">
        <f t="shared" si="4"/>
        <v>138245.38999999998</v>
      </c>
      <c r="AU47" s="85">
        <f>E47*0.67</f>
        <v>646.148</v>
      </c>
      <c r="AV47" s="86">
        <f>E47*0.08</f>
        <v>77.152</v>
      </c>
      <c r="AW47" s="86">
        <f>E47*0.08</f>
        <v>77.152</v>
      </c>
      <c r="AX47" s="79">
        <v>-4211.98</v>
      </c>
      <c r="AY47" s="20">
        <f>N47-AT47-AX47+AU47+AV47+AW47</f>
        <v>28786.242000000024</v>
      </c>
      <c r="AZ47" s="117">
        <v>51369.64</v>
      </c>
    </row>
    <row r="48" spans="1:52" ht="15">
      <c r="A48" s="1">
        <v>41</v>
      </c>
      <c r="B48" s="1" t="s">
        <v>33</v>
      </c>
      <c r="C48" s="1">
        <v>556.9</v>
      </c>
      <c r="D48" s="1">
        <v>0</v>
      </c>
      <c r="E48" s="1">
        <f t="shared" si="13"/>
        <v>556.9</v>
      </c>
      <c r="F48" s="1">
        <v>13.95</v>
      </c>
      <c r="G48" s="2">
        <f t="shared" si="1"/>
        <v>7768.754999999999</v>
      </c>
      <c r="H48" s="2">
        <f t="shared" si="5"/>
        <v>46612.53</v>
      </c>
      <c r="I48" s="1">
        <v>14.46</v>
      </c>
      <c r="J48" s="2">
        <f t="shared" si="2"/>
        <v>8052.774</v>
      </c>
      <c r="K48" s="2">
        <f t="shared" si="6"/>
        <v>48316.644</v>
      </c>
      <c r="L48" s="11">
        <f t="shared" si="7"/>
        <v>94929.174</v>
      </c>
      <c r="M48" s="25"/>
      <c r="N48" s="33">
        <f t="shared" si="3"/>
        <v>94929.174</v>
      </c>
      <c r="O48" s="1">
        <v>0</v>
      </c>
      <c r="P48" s="1">
        <v>2388.54</v>
      </c>
      <c r="Q48" s="31">
        <v>0</v>
      </c>
      <c r="R48" s="31">
        <v>2388.54</v>
      </c>
      <c r="S48" s="1">
        <v>0</v>
      </c>
      <c r="T48" s="1">
        <v>4982.32</v>
      </c>
      <c r="U48" s="1">
        <v>0</v>
      </c>
      <c r="V48" s="1">
        <v>41146.86</v>
      </c>
      <c r="W48" s="1">
        <v>0</v>
      </c>
      <c r="X48" s="1">
        <v>3145.93</v>
      </c>
      <c r="Y48" s="1">
        <v>0</v>
      </c>
      <c r="Z48" s="1">
        <v>27649.81</v>
      </c>
      <c r="AA48" s="31">
        <v>0</v>
      </c>
      <c r="AB48" s="31">
        <v>5693.88</v>
      </c>
      <c r="AC48" s="31">
        <v>0</v>
      </c>
      <c r="AD48" s="31">
        <v>5806.1</v>
      </c>
      <c r="AE48" s="31">
        <v>0</v>
      </c>
      <c r="AF48" s="31">
        <v>7256.44</v>
      </c>
      <c r="AG48" s="1">
        <v>0</v>
      </c>
      <c r="AH48" s="1">
        <v>6443.6</v>
      </c>
      <c r="AI48" s="1">
        <v>0</v>
      </c>
      <c r="AJ48" s="1">
        <v>2472.08</v>
      </c>
      <c r="AK48" s="1">
        <v>0</v>
      </c>
      <c r="AL48" s="1">
        <v>2894.77</v>
      </c>
      <c r="AM48" s="7">
        <f t="shared" si="8"/>
        <v>0</v>
      </c>
      <c r="AN48" s="7">
        <f t="shared" si="9"/>
        <v>112268.87000000002</v>
      </c>
      <c r="AO48" s="24">
        <f t="shared" si="10"/>
        <v>112268.87000000002</v>
      </c>
      <c r="AP48" s="8"/>
      <c r="AQ48" s="8">
        <v>1250.31</v>
      </c>
      <c r="AR48" s="63"/>
      <c r="AS48" s="63"/>
      <c r="AT48" s="77">
        <f t="shared" si="4"/>
        <v>113519.18000000002</v>
      </c>
      <c r="AU48" s="83"/>
      <c r="AV48" s="84"/>
      <c r="AW48" s="84"/>
      <c r="AX48" s="79">
        <v>-1511.3570000000004</v>
      </c>
      <c r="AY48" s="20">
        <f>N48-AT48-AX48+AU48+AV48+AW48</f>
        <v>-17078.649000000023</v>
      </c>
      <c r="AZ48" s="117">
        <v>12996.64</v>
      </c>
    </row>
    <row r="49" spans="1:52" ht="15.75" customHeight="1">
      <c r="A49" s="1">
        <v>42</v>
      </c>
      <c r="B49" s="1" t="s">
        <v>34</v>
      </c>
      <c r="C49" s="1">
        <v>119.9</v>
      </c>
      <c r="D49" s="1">
        <v>0</v>
      </c>
      <c r="E49" s="1">
        <f t="shared" si="13"/>
        <v>119.9</v>
      </c>
      <c r="F49" s="1">
        <v>7.14</v>
      </c>
      <c r="G49" s="2">
        <f t="shared" si="1"/>
        <v>856.086</v>
      </c>
      <c r="H49" s="2">
        <f t="shared" si="5"/>
        <v>5136.516</v>
      </c>
      <c r="I49" s="1">
        <v>7.39</v>
      </c>
      <c r="J49" s="2">
        <f t="shared" si="2"/>
        <v>886.061</v>
      </c>
      <c r="K49" s="2">
        <f t="shared" si="6"/>
        <v>5316.366</v>
      </c>
      <c r="L49" s="11">
        <f t="shared" si="7"/>
        <v>10452.882</v>
      </c>
      <c r="M49" s="25"/>
      <c r="N49" s="33">
        <f t="shared" si="3"/>
        <v>10452.882</v>
      </c>
      <c r="O49" s="1">
        <v>0</v>
      </c>
      <c r="P49" s="1">
        <v>286.56</v>
      </c>
      <c r="Q49" s="31">
        <v>0</v>
      </c>
      <c r="R49" s="31">
        <v>286.56</v>
      </c>
      <c r="S49" s="1">
        <v>0</v>
      </c>
      <c r="T49" s="1">
        <v>286.56</v>
      </c>
      <c r="U49" s="1">
        <v>524.75</v>
      </c>
      <c r="V49" s="1">
        <v>286.56</v>
      </c>
      <c r="W49" s="1">
        <v>0</v>
      </c>
      <c r="X49" s="1">
        <v>286.56</v>
      </c>
      <c r="Y49" s="1">
        <v>0</v>
      </c>
      <c r="Z49" s="1">
        <v>286.56</v>
      </c>
      <c r="AA49" s="31">
        <v>0</v>
      </c>
      <c r="AB49" s="31">
        <v>297.35</v>
      </c>
      <c r="AC49" s="31">
        <v>0</v>
      </c>
      <c r="AD49" s="31">
        <v>297.35</v>
      </c>
      <c r="AE49" s="31">
        <v>0</v>
      </c>
      <c r="AF49" s="31">
        <v>297.35</v>
      </c>
      <c r="AG49" s="1">
        <v>524.75</v>
      </c>
      <c r="AH49" s="1">
        <v>297.35</v>
      </c>
      <c r="AI49" s="1">
        <v>0</v>
      </c>
      <c r="AJ49" s="1">
        <v>297.35</v>
      </c>
      <c r="AK49" s="1">
        <v>0</v>
      </c>
      <c r="AL49" s="1">
        <v>297.35</v>
      </c>
      <c r="AM49" s="7">
        <f t="shared" si="8"/>
        <v>1049.5</v>
      </c>
      <c r="AN49" s="7">
        <f t="shared" si="9"/>
        <v>3503.4599999999996</v>
      </c>
      <c r="AO49" s="24">
        <f t="shared" si="10"/>
        <v>4552.959999999999</v>
      </c>
      <c r="AP49" s="8"/>
      <c r="AQ49" s="8">
        <v>1250.31</v>
      </c>
      <c r="AR49" s="63"/>
      <c r="AS49" s="63"/>
      <c r="AT49" s="77">
        <f t="shared" si="4"/>
        <v>5803.269999999999</v>
      </c>
      <c r="AU49" s="83"/>
      <c r="AV49" s="84"/>
      <c r="AW49" s="84"/>
      <c r="AX49" s="79">
        <v>0</v>
      </c>
      <c r="AY49" s="20">
        <f>N49-AT49-AX49+AU49+AV49+AW49</f>
        <v>4649.612000000001</v>
      </c>
      <c r="AZ49" s="117">
        <v>29707.72</v>
      </c>
    </row>
    <row r="50" spans="1:52" ht="15.75" customHeight="1">
      <c r="A50" s="1">
        <v>43</v>
      </c>
      <c r="B50" s="1" t="s">
        <v>35</v>
      </c>
      <c r="C50" s="1">
        <v>106.3</v>
      </c>
      <c r="D50" s="1">
        <v>0</v>
      </c>
      <c r="E50" s="1">
        <f t="shared" si="13"/>
        <v>106.3</v>
      </c>
      <c r="F50" s="1">
        <v>7.14</v>
      </c>
      <c r="G50" s="2">
        <f t="shared" si="1"/>
        <v>758.982</v>
      </c>
      <c r="H50" s="2">
        <f t="shared" si="5"/>
        <v>4553.892</v>
      </c>
      <c r="I50" s="1">
        <v>7.39</v>
      </c>
      <c r="J50" s="2">
        <f t="shared" si="2"/>
        <v>785.5569999999999</v>
      </c>
      <c r="K50" s="2">
        <f t="shared" si="6"/>
        <v>4713.342</v>
      </c>
      <c r="L50" s="11">
        <f t="shared" si="7"/>
        <v>9267.234</v>
      </c>
      <c r="M50" s="25"/>
      <c r="N50" s="33">
        <f t="shared" si="3"/>
        <v>9267.234</v>
      </c>
      <c r="O50" s="1">
        <v>0</v>
      </c>
      <c r="P50" s="1">
        <v>254.06</v>
      </c>
      <c r="Q50" s="31">
        <v>0</v>
      </c>
      <c r="R50" s="31">
        <v>254.06</v>
      </c>
      <c r="S50" s="1">
        <v>0</v>
      </c>
      <c r="T50" s="1">
        <v>254.06</v>
      </c>
      <c r="U50" s="1">
        <v>524.75</v>
      </c>
      <c r="V50" s="1">
        <v>254.06</v>
      </c>
      <c r="W50" s="1">
        <v>0</v>
      </c>
      <c r="X50" s="1">
        <v>254.06</v>
      </c>
      <c r="Y50" s="1">
        <v>0</v>
      </c>
      <c r="Z50" s="1">
        <v>254.06</v>
      </c>
      <c r="AA50" s="31">
        <v>0</v>
      </c>
      <c r="AB50" s="31">
        <v>263.62</v>
      </c>
      <c r="AC50" s="31">
        <v>0</v>
      </c>
      <c r="AD50" s="31">
        <v>263.62</v>
      </c>
      <c r="AE50" s="31">
        <v>0</v>
      </c>
      <c r="AF50" s="31">
        <v>263.62</v>
      </c>
      <c r="AG50" s="1">
        <v>524.75</v>
      </c>
      <c r="AH50" s="1">
        <v>263.62</v>
      </c>
      <c r="AI50" s="1">
        <v>0</v>
      </c>
      <c r="AJ50" s="1">
        <v>263.62</v>
      </c>
      <c r="AK50" s="1">
        <v>0</v>
      </c>
      <c r="AL50" s="1">
        <v>263.62</v>
      </c>
      <c r="AM50" s="7">
        <f t="shared" si="8"/>
        <v>1049.5</v>
      </c>
      <c r="AN50" s="7">
        <f t="shared" si="9"/>
        <v>3106.0799999999995</v>
      </c>
      <c r="AO50" s="24">
        <f t="shared" si="10"/>
        <v>4155.58</v>
      </c>
      <c r="AP50" s="8"/>
      <c r="AQ50" s="8">
        <v>1250.31</v>
      </c>
      <c r="AR50" s="63"/>
      <c r="AS50" s="63"/>
      <c r="AT50" s="77">
        <f t="shared" si="4"/>
        <v>5405.889999999999</v>
      </c>
      <c r="AU50" s="83"/>
      <c r="AV50" s="84"/>
      <c r="AW50" s="84"/>
      <c r="AX50" s="79">
        <v>0</v>
      </c>
      <c r="AY50" s="20">
        <f>N50-AT50-AX50+AU50+AV50+AW50</f>
        <v>3861.344000000001</v>
      </c>
      <c r="AZ50" s="117">
        <v>65043.15</v>
      </c>
    </row>
    <row r="51" spans="1:52" ht="15.75" customHeight="1">
      <c r="A51" s="1">
        <v>44</v>
      </c>
      <c r="B51" s="1" t="s">
        <v>36</v>
      </c>
      <c r="C51" s="1">
        <v>159.9</v>
      </c>
      <c r="D51" s="1">
        <v>0</v>
      </c>
      <c r="E51" s="1">
        <f t="shared" si="13"/>
        <v>159.9</v>
      </c>
      <c r="F51" s="1">
        <v>7.14</v>
      </c>
      <c r="G51" s="2">
        <f t="shared" si="1"/>
        <v>1141.686</v>
      </c>
      <c r="H51" s="2">
        <f t="shared" si="5"/>
        <v>6850.116</v>
      </c>
      <c r="I51" s="1">
        <v>7.39</v>
      </c>
      <c r="J51" s="2">
        <f t="shared" si="2"/>
        <v>1181.661</v>
      </c>
      <c r="K51" s="2">
        <f t="shared" si="6"/>
        <v>7089.966</v>
      </c>
      <c r="L51" s="11">
        <f t="shared" si="7"/>
        <v>13940.082</v>
      </c>
      <c r="M51" s="25"/>
      <c r="N51" s="33">
        <f t="shared" si="3"/>
        <v>13940.082</v>
      </c>
      <c r="O51" s="1">
        <v>0</v>
      </c>
      <c r="P51" s="1">
        <v>382.16</v>
      </c>
      <c r="Q51" s="31">
        <v>0</v>
      </c>
      <c r="R51" s="31">
        <v>382.16</v>
      </c>
      <c r="S51" s="1">
        <v>0</v>
      </c>
      <c r="T51" s="1">
        <v>382.16</v>
      </c>
      <c r="U51" s="1">
        <v>524.75</v>
      </c>
      <c r="V51" s="1">
        <v>382.16</v>
      </c>
      <c r="W51" s="1">
        <v>0</v>
      </c>
      <c r="X51" s="1">
        <v>382.16</v>
      </c>
      <c r="Y51" s="1">
        <v>0</v>
      </c>
      <c r="Z51" s="1">
        <v>382.16</v>
      </c>
      <c r="AA51" s="31">
        <v>0</v>
      </c>
      <c r="AB51" s="31">
        <v>396.55</v>
      </c>
      <c r="AC51" s="31">
        <v>0</v>
      </c>
      <c r="AD51" s="31">
        <v>396.55</v>
      </c>
      <c r="AE51" s="31">
        <v>0</v>
      </c>
      <c r="AF51" s="31">
        <v>396.55</v>
      </c>
      <c r="AG51" s="1">
        <v>524.75</v>
      </c>
      <c r="AH51" s="1">
        <v>396.55</v>
      </c>
      <c r="AI51" s="1">
        <v>0</v>
      </c>
      <c r="AJ51" s="1">
        <v>396.55</v>
      </c>
      <c r="AK51" s="1">
        <v>0</v>
      </c>
      <c r="AL51" s="1">
        <v>396.55</v>
      </c>
      <c r="AM51" s="7">
        <f t="shared" si="8"/>
        <v>1049.5</v>
      </c>
      <c r="AN51" s="7">
        <f t="shared" si="9"/>
        <v>4672.260000000001</v>
      </c>
      <c r="AO51" s="24">
        <f t="shared" si="10"/>
        <v>5721.760000000001</v>
      </c>
      <c r="AP51" s="8"/>
      <c r="AQ51" s="8">
        <v>1250.31</v>
      </c>
      <c r="AR51" s="63"/>
      <c r="AS51" s="63"/>
      <c r="AT51" s="77">
        <f t="shared" si="4"/>
        <v>6972.0700000000015</v>
      </c>
      <c r="AU51" s="83"/>
      <c r="AV51" s="84"/>
      <c r="AW51" s="84"/>
      <c r="AX51" s="79">
        <v>0</v>
      </c>
      <c r="AY51" s="20">
        <f>N51-AT51-AX51+AU51+AV51+AW51</f>
        <v>6968.011999999999</v>
      </c>
      <c r="AZ51" s="117">
        <v>158219.96</v>
      </c>
    </row>
    <row r="52" spans="1:52" ht="15">
      <c r="A52" s="1">
        <v>45</v>
      </c>
      <c r="B52" s="1" t="s">
        <v>37</v>
      </c>
      <c r="C52" s="1">
        <v>575.8</v>
      </c>
      <c r="D52" s="1">
        <v>71.7</v>
      </c>
      <c r="E52" s="1">
        <f t="shared" si="13"/>
        <v>647.5</v>
      </c>
      <c r="F52" s="1">
        <v>8.51</v>
      </c>
      <c r="G52" s="2">
        <f t="shared" si="1"/>
        <v>5510.224999999999</v>
      </c>
      <c r="H52" s="2">
        <f t="shared" si="5"/>
        <v>33061.35</v>
      </c>
      <c r="I52" s="1">
        <v>8.81</v>
      </c>
      <c r="J52" s="2">
        <f t="shared" si="2"/>
        <v>5704.475</v>
      </c>
      <c r="K52" s="2">
        <f t="shared" si="6"/>
        <v>34226.850000000006</v>
      </c>
      <c r="L52" s="11">
        <f t="shared" si="7"/>
        <v>67288.20000000001</v>
      </c>
      <c r="M52" s="25">
        <v>-1602.88</v>
      </c>
      <c r="N52" s="33">
        <f t="shared" si="3"/>
        <v>65685.32</v>
      </c>
      <c r="O52" s="1">
        <v>0</v>
      </c>
      <c r="P52" s="1">
        <v>1757.68</v>
      </c>
      <c r="Q52" s="31">
        <v>0</v>
      </c>
      <c r="R52" s="31">
        <v>4626.8</v>
      </c>
      <c r="S52" s="1">
        <v>0</v>
      </c>
      <c r="T52" s="1">
        <v>1725.18</v>
      </c>
      <c r="U52" s="1">
        <v>0</v>
      </c>
      <c r="V52" s="1">
        <v>2885.59</v>
      </c>
      <c r="W52" s="1">
        <v>0</v>
      </c>
      <c r="X52" s="1">
        <v>1725.18</v>
      </c>
      <c r="Y52" s="1">
        <v>0</v>
      </c>
      <c r="Z52" s="1">
        <v>1725.18</v>
      </c>
      <c r="AA52" s="31">
        <v>0</v>
      </c>
      <c r="AB52" s="31">
        <v>1783.45</v>
      </c>
      <c r="AC52" s="31">
        <v>0</v>
      </c>
      <c r="AD52" s="31">
        <v>1783.45</v>
      </c>
      <c r="AE52" s="31">
        <v>0</v>
      </c>
      <c r="AF52" s="31">
        <v>6072.18</v>
      </c>
      <c r="AG52" s="1">
        <v>0</v>
      </c>
      <c r="AH52" s="1">
        <v>4666.75</v>
      </c>
      <c r="AI52" s="1">
        <v>0</v>
      </c>
      <c r="AJ52" s="1">
        <v>1783.45</v>
      </c>
      <c r="AK52" s="1">
        <v>0</v>
      </c>
      <c r="AL52" s="1">
        <v>1783.45</v>
      </c>
      <c r="AM52" s="7">
        <f t="shared" si="8"/>
        <v>0</v>
      </c>
      <c r="AN52" s="7">
        <f t="shared" si="9"/>
        <v>32318.340000000004</v>
      </c>
      <c r="AO52" s="24">
        <f t="shared" si="10"/>
        <v>32318.340000000004</v>
      </c>
      <c r="AP52" s="8"/>
      <c r="AQ52" s="8">
        <v>1250.31</v>
      </c>
      <c r="AR52" s="8">
        <f>E52*1.1</f>
        <v>712.2500000000001</v>
      </c>
      <c r="AS52" s="8">
        <f>E52*1.83</f>
        <v>1184.925</v>
      </c>
      <c r="AT52" s="77">
        <f t="shared" si="4"/>
        <v>35465.825000000004</v>
      </c>
      <c r="AU52" s="85"/>
      <c r="AV52" s="86">
        <f aca="true" t="shared" si="16" ref="AV52:AV65">E52*0.08</f>
        <v>51.800000000000004</v>
      </c>
      <c r="AW52" s="86">
        <f aca="true" t="shared" si="17" ref="AW52:AW64">E52*0.08</f>
        <v>51.800000000000004</v>
      </c>
      <c r="AX52" s="79">
        <v>-4115.189</v>
      </c>
      <c r="AY52" s="20">
        <f>N52-AT52-AX52+AU52+AV52+AW52</f>
        <v>34438.28400000001</v>
      </c>
      <c r="AZ52" s="117">
        <v>7756.73</v>
      </c>
    </row>
    <row r="53" spans="1:52" ht="15">
      <c r="A53" s="1">
        <v>46</v>
      </c>
      <c r="B53" s="1" t="s">
        <v>38</v>
      </c>
      <c r="C53" s="1">
        <v>1529</v>
      </c>
      <c r="D53" s="1">
        <v>84.5</v>
      </c>
      <c r="E53" s="1">
        <f t="shared" si="13"/>
        <v>1613.5</v>
      </c>
      <c r="F53" s="1">
        <v>13.34</v>
      </c>
      <c r="G53" s="2">
        <f t="shared" si="1"/>
        <v>21524.09</v>
      </c>
      <c r="H53" s="2">
        <f t="shared" si="5"/>
        <v>129144.54000000001</v>
      </c>
      <c r="I53" s="1">
        <v>13.82</v>
      </c>
      <c r="J53" s="2">
        <f t="shared" si="2"/>
        <v>22298.57</v>
      </c>
      <c r="K53" s="2">
        <f t="shared" si="6"/>
        <v>133791.41999999998</v>
      </c>
      <c r="L53" s="11">
        <f t="shared" si="7"/>
        <v>262935.95999999996</v>
      </c>
      <c r="M53" s="25">
        <v>-332890.15</v>
      </c>
      <c r="N53" s="33">
        <f t="shared" si="3"/>
        <v>-69954.19000000006</v>
      </c>
      <c r="O53" s="1">
        <v>0</v>
      </c>
      <c r="P53" s="1">
        <v>4806.39</v>
      </c>
      <c r="Q53" s="31">
        <v>0</v>
      </c>
      <c r="R53" s="31">
        <v>17375.02</v>
      </c>
      <c r="S53" s="1">
        <v>0</v>
      </c>
      <c r="T53" s="1">
        <v>5948.58</v>
      </c>
      <c r="U53" s="1">
        <v>0</v>
      </c>
      <c r="V53" s="1">
        <v>7556.57</v>
      </c>
      <c r="W53" s="1">
        <v>0</v>
      </c>
      <c r="X53" s="1">
        <v>5503.48</v>
      </c>
      <c r="Y53" s="1">
        <v>0</v>
      </c>
      <c r="Z53" s="1">
        <v>4036.54</v>
      </c>
      <c r="AA53" s="31">
        <v>0</v>
      </c>
      <c r="AB53" s="31">
        <v>11956.71</v>
      </c>
      <c r="AC53" s="31">
        <v>0</v>
      </c>
      <c r="AD53" s="31">
        <v>4685.24</v>
      </c>
      <c r="AE53" s="31">
        <v>0</v>
      </c>
      <c r="AF53" s="31">
        <v>11533.94</v>
      </c>
      <c r="AG53" s="1">
        <v>0</v>
      </c>
      <c r="AH53" s="1">
        <v>15915.92</v>
      </c>
      <c r="AI53" s="1">
        <v>0</v>
      </c>
      <c r="AJ53" s="1">
        <v>4181.86</v>
      </c>
      <c r="AK53" s="1">
        <v>0</v>
      </c>
      <c r="AL53" s="1">
        <v>4181.86</v>
      </c>
      <c r="AM53" s="7">
        <f t="shared" si="8"/>
        <v>0</v>
      </c>
      <c r="AN53" s="7">
        <f t="shared" si="9"/>
        <v>97682.10999999999</v>
      </c>
      <c r="AO53" s="24">
        <f t="shared" si="10"/>
        <v>97682.10999999999</v>
      </c>
      <c r="AP53" s="8"/>
      <c r="AQ53" s="8">
        <v>1250.31</v>
      </c>
      <c r="AR53" s="8">
        <f>E53*1.1</f>
        <v>1774.8500000000001</v>
      </c>
      <c r="AS53" s="8">
        <f>E53*1.83</f>
        <v>2952.705</v>
      </c>
      <c r="AT53" s="77">
        <f t="shared" si="4"/>
        <v>103659.97499999999</v>
      </c>
      <c r="AU53" s="85"/>
      <c r="AV53" s="86">
        <f t="shared" si="16"/>
        <v>129.08</v>
      </c>
      <c r="AW53" s="86">
        <f t="shared" si="17"/>
        <v>129.08</v>
      </c>
      <c r="AX53" s="79">
        <v>40790.1148</v>
      </c>
      <c r="AY53" s="20">
        <f>N53-AT53-AX53+AU53+AV53+AW53</f>
        <v>-214146.11980000007</v>
      </c>
      <c r="AZ53" s="117">
        <v>201282.67</v>
      </c>
    </row>
    <row r="54" spans="1:94" s="16" customFormat="1" ht="15">
      <c r="A54" s="1">
        <v>47</v>
      </c>
      <c r="B54" s="1" t="s">
        <v>39</v>
      </c>
      <c r="C54" s="1">
        <v>614.1</v>
      </c>
      <c r="D54" s="1">
        <v>45.2</v>
      </c>
      <c r="E54" s="1">
        <f t="shared" si="13"/>
        <v>659.3000000000001</v>
      </c>
      <c r="F54" s="1">
        <v>8.51</v>
      </c>
      <c r="G54" s="2">
        <f t="shared" si="1"/>
        <v>5610.643</v>
      </c>
      <c r="H54" s="2">
        <f t="shared" si="5"/>
        <v>33663.858</v>
      </c>
      <c r="I54" s="1">
        <v>8.81</v>
      </c>
      <c r="J54" s="2">
        <f t="shared" si="2"/>
        <v>5808.433000000001</v>
      </c>
      <c r="K54" s="2">
        <f t="shared" si="6"/>
        <v>34850.598000000005</v>
      </c>
      <c r="L54" s="11">
        <f t="shared" si="7"/>
        <v>68514.456</v>
      </c>
      <c r="M54" s="25">
        <v>-170746.19</v>
      </c>
      <c r="N54" s="33">
        <f t="shared" si="3"/>
        <v>-102231.734</v>
      </c>
      <c r="O54" s="1">
        <v>0</v>
      </c>
      <c r="P54" s="1">
        <v>27576.29</v>
      </c>
      <c r="Q54" s="31">
        <v>0</v>
      </c>
      <c r="R54" s="31">
        <v>1753.38</v>
      </c>
      <c r="S54" s="1">
        <v>0</v>
      </c>
      <c r="T54" s="1">
        <v>1753.38</v>
      </c>
      <c r="U54" s="1">
        <v>0</v>
      </c>
      <c r="V54" s="1">
        <v>2913.79</v>
      </c>
      <c r="W54" s="1">
        <v>0</v>
      </c>
      <c r="X54" s="1">
        <v>20203.93</v>
      </c>
      <c r="Y54" s="1">
        <v>0</v>
      </c>
      <c r="Z54" s="1">
        <v>1917.01</v>
      </c>
      <c r="AA54" s="31">
        <v>0</v>
      </c>
      <c r="AB54" s="31">
        <v>1812.71</v>
      </c>
      <c r="AC54" s="31">
        <v>0</v>
      </c>
      <c r="AD54" s="31">
        <v>1996.34</v>
      </c>
      <c r="AE54" s="31">
        <v>0</v>
      </c>
      <c r="AF54" s="31">
        <v>6285.2</v>
      </c>
      <c r="AG54" s="1">
        <v>0</v>
      </c>
      <c r="AH54" s="1">
        <v>2973.12</v>
      </c>
      <c r="AI54" s="1">
        <v>0</v>
      </c>
      <c r="AJ54" s="1">
        <v>1812.71</v>
      </c>
      <c r="AK54" s="1">
        <v>0</v>
      </c>
      <c r="AL54" s="1">
        <v>2235.4</v>
      </c>
      <c r="AM54" s="7">
        <f t="shared" si="8"/>
        <v>0</v>
      </c>
      <c r="AN54" s="7">
        <f t="shared" si="9"/>
        <v>73233.26</v>
      </c>
      <c r="AO54" s="24">
        <f t="shared" si="10"/>
        <v>73233.26</v>
      </c>
      <c r="AP54" s="8"/>
      <c r="AQ54" s="8">
        <v>1250.31</v>
      </c>
      <c r="AR54" s="8">
        <f>E54*1.1</f>
        <v>725.2300000000001</v>
      </c>
      <c r="AS54" s="8">
        <f>E54*1.83</f>
        <v>1206.5190000000002</v>
      </c>
      <c r="AT54" s="77">
        <f t="shared" si="4"/>
        <v>76415.31899999999</v>
      </c>
      <c r="AU54" s="85"/>
      <c r="AV54" s="86">
        <f t="shared" si="16"/>
        <v>52.74400000000001</v>
      </c>
      <c r="AW54" s="86">
        <f t="shared" si="17"/>
        <v>52.74400000000001</v>
      </c>
      <c r="AX54" s="79">
        <v>17644.702400000002</v>
      </c>
      <c r="AY54" s="20">
        <f>N54-AT54-AX54+AU54+AV54+AW54</f>
        <v>-196186.26739999998</v>
      </c>
      <c r="AZ54" s="117">
        <v>119805.41</v>
      </c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</row>
    <row r="55" spans="1:52" ht="15.75" customHeight="1">
      <c r="A55" s="1">
        <v>48</v>
      </c>
      <c r="B55" s="1" t="s">
        <v>40</v>
      </c>
      <c r="C55" s="1">
        <v>1640.4</v>
      </c>
      <c r="D55" s="1">
        <v>149.1</v>
      </c>
      <c r="E55" s="1">
        <f t="shared" si="13"/>
        <v>1789.5</v>
      </c>
      <c r="F55" s="1">
        <v>12.88</v>
      </c>
      <c r="G55" s="2">
        <f t="shared" si="1"/>
        <v>23048.760000000002</v>
      </c>
      <c r="H55" s="2">
        <f t="shared" si="5"/>
        <v>138292.56</v>
      </c>
      <c r="I55" s="1">
        <v>13.35</v>
      </c>
      <c r="J55" s="2">
        <f t="shared" si="2"/>
        <v>23889.825</v>
      </c>
      <c r="K55" s="2">
        <f t="shared" si="6"/>
        <v>143338.95</v>
      </c>
      <c r="L55" s="11">
        <f t="shared" si="7"/>
        <v>281631.51</v>
      </c>
      <c r="M55" s="25"/>
      <c r="N55" s="33">
        <f t="shared" si="3"/>
        <v>281631.51</v>
      </c>
      <c r="O55" s="1">
        <v>0</v>
      </c>
      <c r="P55" s="1">
        <v>7314.47</v>
      </c>
      <c r="Q55" s="31">
        <v>0</v>
      </c>
      <c r="R55" s="31">
        <v>29767.39</v>
      </c>
      <c r="S55" s="1">
        <v>0</v>
      </c>
      <c r="T55" s="1">
        <v>9194.01</v>
      </c>
      <c r="U55" s="1">
        <v>0</v>
      </c>
      <c r="V55" s="1">
        <v>66002.31</v>
      </c>
      <c r="W55" s="1">
        <v>0</v>
      </c>
      <c r="X55" s="1">
        <v>9715.69</v>
      </c>
      <c r="Y55" s="1">
        <v>0</v>
      </c>
      <c r="Z55" s="1">
        <v>9715.69</v>
      </c>
      <c r="AA55" s="31">
        <v>0</v>
      </c>
      <c r="AB55" s="31">
        <v>10830.84</v>
      </c>
      <c r="AC55" s="31">
        <v>0</v>
      </c>
      <c r="AD55" s="31">
        <v>57495.46</v>
      </c>
      <c r="AE55" s="31">
        <v>0</v>
      </c>
      <c r="AF55" s="31">
        <v>31159.22</v>
      </c>
      <c r="AG55" s="1">
        <v>0</v>
      </c>
      <c r="AH55" s="1">
        <v>27492.24</v>
      </c>
      <c r="AI55" s="1">
        <v>0</v>
      </c>
      <c r="AJ55" s="1">
        <v>14312.61</v>
      </c>
      <c r="AK55" s="1">
        <v>0</v>
      </c>
      <c r="AL55" s="1">
        <v>175089.89</v>
      </c>
      <c r="AM55" s="7">
        <f t="shared" si="8"/>
        <v>0</v>
      </c>
      <c r="AN55" s="7">
        <f t="shared" si="9"/>
        <v>448089.82</v>
      </c>
      <c r="AO55" s="24">
        <f t="shared" si="10"/>
        <v>448089.82</v>
      </c>
      <c r="AP55" s="8"/>
      <c r="AQ55" s="8">
        <f>1250.31+1380</f>
        <v>2630.31</v>
      </c>
      <c r="AR55" s="8"/>
      <c r="AS55" s="8"/>
      <c r="AT55" s="77">
        <f t="shared" si="4"/>
        <v>450720.13</v>
      </c>
      <c r="AU55" s="85"/>
      <c r="AV55" s="86">
        <f t="shared" si="16"/>
        <v>143.16</v>
      </c>
      <c r="AW55" s="86">
        <f t="shared" si="17"/>
        <v>143.16</v>
      </c>
      <c r="AX55" s="79">
        <v>51755.7512</v>
      </c>
      <c r="AY55" s="20">
        <f>N55-AT55-AX55+AU55+AV55+AW55</f>
        <v>-220558.0512</v>
      </c>
      <c r="AZ55" s="117">
        <v>133084.11</v>
      </c>
    </row>
    <row r="56" spans="1:52" ht="15.75" customHeight="1">
      <c r="A56" s="1">
        <v>49</v>
      </c>
      <c r="B56" s="1" t="s">
        <v>41</v>
      </c>
      <c r="C56" s="1">
        <v>1847</v>
      </c>
      <c r="D56" s="1">
        <v>159.2</v>
      </c>
      <c r="E56" s="1">
        <f t="shared" si="13"/>
        <v>2006.2</v>
      </c>
      <c r="F56" s="1">
        <v>12.39</v>
      </c>
      <c r="G56" s="2">
        <f t="shared" si="1"/>
        <v>24856.818000000003</v>
      </c>
      <c r="H56" s="2">
        <f t="shared" si="5"/>
        <v>149140.90800000002</v>
      </c>
      <c r="I56" s="1">
        <v>12.84</v>
      </c>
      <c r="J56" s="2">
        <f t="shared" si="2"/>
        <v>25759.608</v>
      </c>
      <c r="K56" s="2">
        <f t="shared" si="6"/>
        <v>154557.648</v>
      </c>
      <c r="L56" s="11">
        <f t="shared" si="7"/>
        <v>303698.556</v>
      </c>
      <c r="M56" s="25"/>
      <c r="N56" s="33">
        <f t="shared" si="3"/>
        <v>303698.556</v>
      </c>
      <c r="O56" s="1">
        <v>0</v>
      </c>
      <c r="P56" s="1">
        <v>8793.71</v>
      </c>
      <c r="Q56" s="31">
        <v>0</v>
      </c>
      <c r="R56" s="31">
        <v>8894.56</v>
      </c>
      <c r="S56" s="1">
        <v>0</v>
      </c>
      <c r="T56" s="1">
        <v>9145.33</v>
      </c>
      <c r="U56" s="1">
        <v>0</v>
      </c>
      <c r="V56" s="1">
        <v>17497.09</v>
      </c>
      <c r="W56" s="1">
        <v>0</v>
      </c>
      <c r="X56" s="1">
        <v>10870.7</v>
      </c>
      <c r="Y56" s="1">
        <v>0</v>
      </c>
      <c r="Z56" s="1">
        <v>10870.7</v>
      </c>
      <c r="AA56" s="31">
        <v>0</v>
      </c>
      <c r="AB56" s="31">
        <v>15085.66</v>
      </c>
      <c r="AC56" s="31">
        <v>0</v>
      </c>
      <c r="AD56" s="31">
        <v>11271.94</v>
      </c>
      <c r="AE56" s="31">
        <v>0</v>
      </c>
      <c r="AF56" s="31">
        <v>13790.02</v>
      </c>
      <c r="AG56" s="1">
        <v>0</v>
      </c>
      <c r="AH56" s="1">
        <v>13800.41</v>
      </c>
      <c r="AI56" s="1">
        <v>0</v>
      </c>
      <c r="AJ56" s="1">
        <v>11012.38</v>
      </c>
      <c r="AK56" s="1">
        <v>0</v>
      </c>
      <c r="AL56" s="1">
        <v>17214.64</v>
      </c>
      <c r="AM56" s="7">
        <f t="shared" si="8"/>
        <v>0</v>
      </c>
      <c r="AN56" s="7">
        <f t="shared" si="9"/>
        <v>148247.14</v>
      </c>
      <c r="AO56" s="24">
        <f t="shared" si="10"/>
        <v>148247.14</v>
      </c>
      <c r="AP56" s="8"/>
      <c r="AQ56" s="8">
        <f>1250.31+(150566.41-88260.6)</f>
        <v>63556.119999999995</v>
      </c>
      <c r="AR56" s="8"/>
      <c r="AS56" s="8"/>
      <c r="AT56" s="77">
        <f t="shared" si="4"/>
        <v>211803.26</v>
      </c>
      <c r="AU56" s="85"/>
      <c r="AV56" s="86">
        <f t="shared" si="16"/>
        <v>160.496</v>
      </c>
      <c r="AW56" s="86">
        <f t="shared" si="17"/>
        <v>160.496</v>
      </c>
      <c r="AX56" s="79">
        <v>50528.5512</v>
      </c>
      <c r="AY56" s="20">
        <f>N56-AT56-AX56+AU56+AV56+AW56</f>
        <v>41687.73679999997</v>
      </c>
      <c r="AZ56" s="117">
        <v>185399.37</v>
      </c>
    </row>
    <row r="57" spans="1:52" ht="15.75" customHeight="1">
      <c r="A57" s="1">
        <v>50</v>
      </c>
      <c r="B57" s="1" t="s">
        <v>42</v>
      </c>
      <c r="C57" s="1">
        <v>2512.06</v>
      </c>
      <c r="D57" s="1">
        <v>251.9</v>
      </c>
      <c r="E57" s="1">
        <f t="shared" si="13"/>
        <v>2763.96</v>
      </c>
      <c r="F57" s="1">
        <v>13.34</v>
      </c>
      <c r="G57" s="2">
        <f t="shared" si="1"/>
        <v>36871.2264</v>
      </c>
      <c r="H57" s="2">
        <f t="shared" si="5"/>
        <v>221227.3584</v>
      </c>
      <c r="I57" s="1">
        <v>13.82</v>
      </c>
      <c r="J57" s="2">
        <f t="shared" si="2"/>
        <v>38197.9272</v>
      </c>
      <c r="K57" s="2">
        <f t="shared" si="6"/>
        <v>229187.56319999998</v>
      </c>
      <c r="L57" s="11">
        <f t="shared" si="7"/>
        <v>450414.9216</v>
      </c>
      <c r="M57" s="25"/>
      <c r="N57" s="33">
        <f t="shared" si="3"/>
        <v>450414.9216</v>
      </c>
      <c r="O57" s="1">
        <v>4758.94</v>
      </c>
      <c r="P57" s="1">
        <v>6783.61</v>
      </c>
      <c r="Q57" s="31">
        <v>20070.06</v>
      </c>
      <c r="R57" s="31">
        <v>6783.61</v>
      </c>
      <c r="S57" s="1">
        <v>4726.44</v>
      </c>
      <c r="T57" s="1">
        <v>8886.56</v>
      </c>
      <c r="U57" s="1">
        <v>5251.19</v>
      </c>
      <c r="V57" s="1">
        <v>7419.27</v>
      </c>
      <c r="W57" s="1">
        <v>10033.32</v>
      </c>
      <c r="X57" s="1">
        <v>6783.61</v>
      </c>
      <c r="Y57" s="1">
        <v>10033.32</v>
      </c>
      <c r="Z57" s="1">
        <v>15972.33</v>
      </c>
      <c r="AA57" s="31">
        <v>16711.81</v>
      </c>
      <c r="AB57" s="31">
        <v>7453.94</v>
      </c>
      <c r="AC57" s="31">
        <v>10420.28</v>
      </c>
      <c r="AD57" s="31">
        <v>7032.37</v>
      </c>
      <c r="AE57" s="31">
        <v>10420.28</v>
      </c>
      <c r="AF57" s="31">
        <v>7453.94</v>
      </c>
      <c r="AG57" s="1">
        <v>7476.7</v>
      </c>
      <c r="AH57" s="1">
        <v>13390.4</v>
      </c>
      <c r="AI57" s="1">
        <v>6560.01</v>
      </c>
      <c r="AJ57" s="1">
        <v>8788.25</v>
      </c>
      <c r="AK57" s="1">
        <v>7570.79</v>
      </c>
      <c r="AL57" s="1">
        <v>8826.34</v>
      </c>
      <c r="AM57" s="7">
        <f t="shared" si="8"/>
        <v>114033.13999999998</v>
      </c>
      <c r="AN57" s="7">
        <f t="shared" si="9"/>
        <v>105574.23</v>
      </c>
      <c r="AO57" s="24">
        <f t="shared" si="10"/>
        <v>219607.37</v>
      </c>
      <c r="AP57" s="8"/>
      <c r="AQ57" s="8">
        <f>1250.31+1725</f>
        <v>2975.31</v>
      </c>
      <c r="AR57" s="8"/>
      <c r="AS57" s="8"/>
      <c r="AT57" s="77">
        <f t="shared" si="4"/>
        <v>222582.68</v>
      </c>
      <c r="AU57" s="85"/>
      <c r="AV57" s="86">
        <f t="shared" si="16"/>
        <v>221.1168</v>
      </c>
      <c r="AW57" s="86">
        <f t="shared" si="17"/>
        <v>221.1168</v>
      </c>
      <c r="AX57" s="79">
        <v>0</v>
      </c>
      <c r="AY57" s="20">
        <f>N57-AT57-AX57+AU57+AV57+AW57</f>
        <v>228274.4752</v>
      </c>
      <c r="AZ57" s="117">
        <v>171451.46</v>
      </c>
    </row>
    <row r="58" spans="1:52" ht="15">
      <c r="A58" s="1">
        <v>51</v>
      </c>
      <c r="B58" s="1" t="s">
        <v>43</v>
      </c>
      <c r="C58" s="1">
        <v>2009.5</v>
      </c>
      <c r="D58" s="1">
        <v>0</v>
      </c>
      <c r="E58" s="1">
        <f t="shared" si="13"/>
        <v>2009.5</v>
      </c>
      <c r="F58" s="1">
        <v>12.88</v>
      </c>
      <c r="G58" s="2">
        <f t="shared" si="1"/>
        <v>25882.36</v>
      </c>
      <c r="H58" s="2">
        <f t="shared" si="5"/>
        <v>155294.16</v>
      </c>
      <c r="I58" s="1">
        <v>13.35</v>
      </c>
      <c r="J58" s="2">
        <f t="shared" si="2"/>
        <v>26826.825</v>
      </c>
      <c r="K58" s="2">
        <f t="shared" si="6"/>
        <v>160960.95</v>
      </c>
      <c r="L58" s="11">
        <f t="shared" si="7"/>
        <v>316255.11</v>
      </c>
      <c r="M58" s="25">
        <v>-23945.81</v>
      </c>
      <c r="N58" s="33">
        <f t="shared" si="3"/>
        <v>292309.3</v>
      </c>
      <c r="O58" s="1">
        <v>0</v>
      </c>
      <c r="P58" s="1">
        <v>4978.2</v>
      </c>
      <c r="Q58" s="31">
        <v>0</v>
      </c>
      <c r="R58" s="31">
        <v>5730.49</v>
      </c>
      <c r="S58" s="1">
        <v>0</v>
      </c>
      <c r="T58" s="1">
        <v>8623.47</v>
      </c>
      <c r="U58" s="1">
        <v>0</v>
      </c>
      <c r="V58" s="1">
        <v>8493.72</v>
      </c>
      <c r="W58" s="1">
        <v>0</v>
      </c>
      <c r="X58" s="1">
        <v>28452.98</v>
      </c>
      <c r="Y58" s="1">
        <v>0</v>
      </c>
      <c r="Z58" s="1">
        <v>19442.8</v>
      </c>
      <c r="AA58" s="31">
        <v>0</v>
      </c>
      <c r="AB58" s="31">
        <v>24381.58</v>
      </c>
      <c r="AC58" s="31">
        <v>0</v>
      </c>
      <c r="AD58" s="31">
        <v>37096.11</v>
      </c>
      <c r="AE58" s="31">
        <v>0</v>
      </c>
      <c r="AF58" s="31">
        <v>47647.33</v>
      </c>
      <c r="AG58" s="1">
        <v>0</v>
      </c>
      <c r="AH58" s="1">
        <v>22679.4</v>
      </c>
      <c r="AI58" s="1">
        <v>0</v>
      </c>
      <c r="AJ58" s="1">
        <v>94937.2</v>
      </c>
      <c r="AK58" s="1">
        <v>0</v>
      </c>
      <c r="AL58" s="1">
        <v>12099.16</v>
      </c>
      <c r="AM58" s="7">
        <f t="shared" si="8"/>
        <v>0</v>
      </c>
      <c r="AN58" s="7">
        <f t="shared" si="9"/>
        <v>314562.43999999994</v>
      </c>
      <c r="AO58" s="24">
        <f t="shared" si="10"/>
        <v>314562.43999999994</v>
      </c>
      <c r="AP58" s="8"/>
      <c r="AQ58" s="8">
        <f>1250.31+5064</f>
        <v>6314.3099999999995</v>
      </c>
      <c r="AR58" s="8">
        <f>E58*1.1</f>
        <v>2210.4500000000003</v>
      </c>
      <c r="AS58" s="8">
        <f>E58*1.83</f>
        <v>3677.385</v>
      </c>
      <c r="AT58" s="77">
        <f t="shared" si="4"/>
        <v>326764.58499999996</v>
      </c>
      <c r="AU58" s="85"/>
      <c r="AV58" s="86">
        <f t="shared" si="16"/>
        <v>160.76</v>
      </c>
      <c r="AW58" s="86">
        <f t="shared" si="17"/>
        <v>160.76</v>
      </c>
      <c r="AX58" s="79">
        <v>53991.995200000005</v>
      </c>
      <c r="AY58" s="20">
        <f>N58-AT58-AX58+AU58+AV58+AW58</f>
        <v>-88125.76019999999</v>
      </c>
      <c r="AZ58" s="117">
        <v>117073.1</v>
      </c>
    </row>
    <row r="59" spans="1:52" ht="15">
      <c r="A59" s="1">
        <v>52</v>
      </c>
      <c r="B59" s="1" t="s">
        <v>44</v>
      </c>
      <c r="C59" s="1">
        <v>1272.3</v>
      </c>
      <c r="D59" s="1">
        <v>0</v>
      </c>
      <c r="E59" s="1">
        <f t="shared" si="13"/>
        <v>1272.3</v>
      </c>
      <c r="F59" s="1">
        <v>12.97</v>
      </c>
      <c r="G59" s="2">
        <f t="shared" si="1"/>
        <v>16501.731</v>
      </c>
      <c r="H59" s="2">
        <f t="shared" si="5"/>
        <v>99010.386</v>
      </c>
      <c r="I59" s="1">
        <v>13.44</v>
      </c>
      <c r="J59" s="2">
        <f t="shared" si="2"/>
        <v>17099.712</v>
      </c>
      <c r="K59" s="2">
        <f t="shared" si="6"/>
        <v>102598.272</v>
      </c>
      <c r="L59" s="11">
        <f t="shared" si="7"/>
        <v>201608.658</v>
      </c>
      <c r="M59" s="25"/>
      <c r="N59" s="33">
        <f t="shared" si="3"/>
        <v>201608.658</v>
      </c>
      <c r="O59" s="1">
        <v>2010.23</v>
      </c>
      <c r="P59" s="1">
        <v>3218.45</v>
      </c>
      <c r="Q59" s="31">
        <v>3013.294</v>
      </c>
      <c r="R59" s="31">
        <v>4489.12</v>
      </c>
      <c r="S59" s="1">
        <v>2010.23</v>
      </c>
      <c r="T59" s="1">
        <v>3791.15</v>
      </c>
      <c r="U59" s="1">
        <v>3712.39</v>
      </c>
      <c r="V59" s="1">
        <v>3854.11</v>
      </c>
      <c r="W59" s="1">
        <v>4689.94</v>
      </c>
      <c r="X59" s="1">
        <v>3640.02</v>
      </c>
      <c r="Y59" s="1">
        <v>3740.56</v>
      </c>
      <c r="Z59" s="1">
        <v>3218.45</v>
      </c>
      <c r="AA59" s="31">
        <v>4758.02</v>
      </c>
      <c r="AB59" s="31">
        <v>12521.67</v>
      </c>
      <c r="AC59" s="31">
        <v>40630.52</v>
      </c>
      <c r="AD59" s="31">
        <v>4245.38</v>
      </c>
      <c r="AE59" s="31">
        <v>3880.5149999999994</v>
      </c>
      <c r="AF59" s="31">
        <v>8665.59</v>
      </c>
      <c r="AG59" s="1">
        <v>4531.51</v>
      </c>
      <c r="AH59" s="1">
        <v>3968.61</v>
      </c>
      <c r="AI59" s="1">
        <v>35357.09</v>
      </c>
      <c r="AJ59" s="1">
        <v>3755.64</v>
      </c>
      <c r="AK59" s="1">
        <v>2898.5</v>
      </c>
      <c r="AL59" s="1">
        <v>3755.64</v>
      </c>
      <c r="AM59" s="7">
        <f t="shared" si="8"/>
        <v>111232.79899999998</v>
      </c>
      <c r="AN59" s="7">
        <f t="shared" si="9"/>
        <v>59123.83</v>
      </c>
      <c r="AO59" s="24">
        <f t="shared" si="10"/>
        <v>170356.629</v>
      </c>
      <c r="AP59" s="8"/>
      <c r="AQ59" s="8">
        <v>1250.31</v>
      </c>
      <c r="AR59" s="8"/>
      <c r="AS59" s="8"/>
      <c r="AT59" s="77">
        <f t="shared" si="4"/>
        <v>171606.93899999998</v>
      </c>
      <c r="AU59" s="85"/>
      <c r="AV59" s="86">
        <f t="shared" si="16"/>
        <v>101.78399999999999</v>
      </c>
      <c r="AW59" s="86">
        <f t="shared" si="17"/>
        <v>101.78399999999999</v>
      </c>
      <c r="AX59" s="79">
        <v>26119.790400000005</v>
      </c>
      <c r="AY59" s="20">
        <f>N59-AT59-AX59+AU59+AV59+AW59</f>
        <v>4085.4966000000068</v>
      </c>
      <c r="AZ59" s="117">
        <v>58143.5</v>
      </c>
    </row>
    <row r="60" spans="1:52" ht="15">
      <c r="A60" s="1">
        <v>53</v>
      </c>
      <c r="B60" s="1" t="s">
        <v>45</v>
      </c>
      <c r="C60" s="1">
        <v>1950</v>
      </c>
      <c r="D60" s="1">
        <v>221.8</v>
      </c>
      <c r="E60" s="1">
        <f t="shared" si="13"/>
        <v>2171.8</v>
      </c>
      <c r="F60" s="1">
        <v>12.97</v>
      </c>
      <c r="G60" s="2">
        <f t="shared" si="1"/>
        <v>28168.246000000003</v>
      </c>
      <c r="H60" s="2">
        <f t="shared" si="5"/>
        <v>169009.47600000002</v>
      </c>
      <c r="I60" s="1">
        <v>13.44</v>
      </c>
      <c r="J60" s="2">
        <f t="shared" si="2"/>
        <v>29188.992000000002</v>
      </c>
      <c r="K60" s="2">
        <f t="shared" si="6"/>
        <v>175133.95200000002</v>
      </c>
      <c r="L60" s="11">
        <f t="shared" si="7"/>
        <v>344143.4280000001</v>
      </c>
      <c r="M60" s="25">
        <v>-151038.32</v>
      </c>
      <c r="N60" s="33">
        <f t="shared" si="3"/>
        <v>193105.10800000007</v>
      </c>
      <c r="O60" s="1">
        <v>0</v>
      </c>
      <c r="P60" s="1">
        <v>17672.07</v>
      </c>
      <c r="Q60" s="31">
        <v>0</v>
      </c>
      <c r="R60" s="31">
        <v>18294.71</v>
      </c>
      <c r="S60" s="1">
        <v>0</v>
      </c>
      <c r="T60" s="1">
        <v>34119.1</v>
      </c>
      <c r="U60" s="1">
        <v>0</v>
      </c>
      <c r="V60" s="1">
        <v>9953.76</v>
      </c>
      <c r="W60" s="1">
        <v>0</v>
      </c>
      <c r="X60" s="1">
        <v>15664.81</v>
      </c>
      <c r="Y60" s="1">
        <v>0</v>
      </c>
      <c r="Z60" s="1">
        <v>27951.04</v>
      </c>
      <c r="AA60" s="31">
        <v>0</v>
      </c>
      <c r="AB60" s="31">
        <v>35571.39</v>
      </c>
      <c r="AC60" s="31">
        <v>0</v>
      </c>
      <c r="AD60" s="31">
        <v>12178.86</v>
      </c>
      <c r="AE60" s="31">
        <v>0</v>
      </c>
      <c r="AF60" s="31">
        <v>12178.86</v>
      </c>
      <c r="AG60" s="1">
        <v>0</v>
      </c>
      <c r="AH60" s="1">
        <v>15178.33</v>
      </c>
      <c r="AI60" s="1">
        <v>0</v>
      </c>
      <c r="AJ60" s="1">
        <v>15895.41</v>
      </c>
      <c r="AK60" s="1">
        <v>0</v>
      </c>
      <c r="AL60" s="1">
        <v>16087.61</v>
      </c>
      <c r="AM60" s="7">
        <f t="shared" si="8"/>
        <v>0</v>
      </c>
      <c r="AN60" s="7">
        <f t="shared" si="9"/>
        <v>230745.94999999995</v>
      </c>
      <c r="AO60" s="24">
        <f t="shared" si="10"/>
        <v>230745.94999999995</v>
      </c>
      <c r="AP60" s="8"/>
      <c r="AQ60" s="8">
        <f>42809+1250.31+1380</f>
        <v>45439.31</v>
      </c>
      <c r="AR60" s="8">
        <f>E60*1.1</f>
        <v>2388.9800000000005</v>
      </c>
      <c r="AS60" s="8">
        <f>E60*1.83</f>
        <v>3974.3940000000007</v>
      </c>
      <c r="AT60" s="77">
        <f t="shared" si="4"/>
        <v>282548.63399999996</v>
      </c>
      <c r="AU60" s="85"/>
      <c r="AV60" s="86">
        <f t="shared" si="16"/>
        <v>173.74400000000003</v>
      </c>
      <c r="AW60" s="86">
        <f t="shared" si="17"/>
        <v>173.74400000000003</v>
      </c>
      <c r="AX60" s="79">
        <v>59387.0328</v>
      </c>
      <c r="AY60" s="20">
        <f>N60-AT60-AX60+AU60+AV60+AW60</f>
        <v>-148483.07079999987</v>
      </c>
      <c r="AZ60" s="117">
        <v>213938.12</v>
      </c>
    </row>
    <row r="61" spans="1:52" ht="15.75" customHeight="1">
      <c r="A61" s="1">
        <v>54</v>
      </c>
      <c r="B61" s="1" t="s">
        <v>46</v>
      </c>
      <c r="C61" s="1">
        <v>1072.8</v>
      </c>
      <c r="D61" s="1">
        <v>217.6</v>
      </c>
      <c r="E61" s="1">
        <f t="shared" si="13"/>
        <v>1290.3999999999999</v>
      </c>
      <c r="F61" s="1">
        <v>12.99</v>
      </c>
      <c r="G61" s="2">
        <f t="shared" si="1"/>
        <v>16762.296</v>
      </c>
      <c r="H61" s="2">
        <f t="shared" si="5"/>
        <v>100573.77599999998</v>
      </c>
      <c r="I61" s="1">
        <v>13.47</v>
      </c>
      <c r="J61" s="2">
        <f t="shared" si="2"/>
        <v>17381.688</v>
      </c>
      <c r="K61" s="2">
        <f t="shared" si="6"/>
        <v>104290.128</v>
      </c>
      <c r="L61" s="11">
        <f t="shared" si="7"/>
        <v>204863.90399999998</v>
      </c>
      <c r="M61" s="25">
        <v>-2446.99</v>
      </c>
      <c r="N61" s="33">
        <f t="shared" si="3"/>
        <v>202416.914</v>
      </c>
      <c r="O61" s="1">
        <v>16580.16</v>
      </c>
      <c r="P61" s="1">
        <v>3262.42</v>
      </c>
      <c r="Q61" s="31">
        <v>3210.157</v>
      </c>
      <c r="R61" s="31">
        <v>3262.42</v>
      </c>
      <c r="S61" s="1">
        <v>2207.1</v>
      </c>
      <c r="T61" s="1">
        <v>3262.42</v>
      </c>
      <c r="U61" s="1">
        <v>2731.85</v>
      </c>
      <c r="V61" s="1">
        <v>3898.08</v>
      </c>
      <c r="W61" s="1">
        <v>4727.74</v>
      </c>
      <c r="X61" s="1">
        <v>3262.42</v>
      </c>
      <c r="Y61" s="1">
        <v>4685.24</v>
      </c>
      <c r="Z61" s="1">
        <v>6312.3</v>
      </c>
      <c r="AA61" s="31">
        <v>17609.76</v>
      </c>
      <c r="AB61" s="31">
        <v>24012.9</v>
      </c>
      <c r="AC61" s="31">
        <v>9583.09</v>
      </c>
      <c r="AD61" s="31">
        <v>16263.66</v>
      </c>
      <c r="AE61" s="31">
        <v>4865.939</v>
      </c>
      <c r="AF61" s="31">
        <v>6044.97</v>
      </c>
      <c r="AG61" s="1">
        <v>2809.29</v>
      </c>
      <c r="AH61" s="1">
        <v>4014.25</v>
      </c>
      <c r="AI61" s="1">
        <v>3808.32</v>
      </c>
      <c r="AJ61" s="1">
        <v>3378.59</v>
      </c>
      <c r="AK61" s="1">
        <v>2284.54</v>
      </c>
      <c r="AL61" s="1">
        <v>5101.48</v>
      </c>
      <c r="AM61" s="7">
        <f t="shared" si="8"/>
        <v>75103.18599999999</v>
      </c>
      <c r="AN61" s="7">
        <f t="shared" si="9"/>
        <v>82075.91</v>
      </c>
      <c r="AO61" s="24">
        <f t="shared" si="10"/>
        <v>157179.096</v>
      </c>
      <c r="AP61" s="8"/>
      <c r="AQ61" s="8">
        <f>39455+1250.31</f>
        <v>40705.31</v>
      </c>
      <c r="AR61" s="8">
        <f>E61*1.1</f>
        <v>1419.44</v>
      </c>
      <c r="AS61" s="8">
        <f>E61*1.83</f>
        <v>2361.432</v>
      </c>
      <c r="AT61" s="77">
        <f t="shared" si="4"/>
        <v>201665.278</v>
      </c>
      <c r="AU61" s="85"/>
      <c r="AV61" s="86">
        <f t="shared" si="16"/>
        <v>103.23199999999999</v>
      </c>
      <c r="AW61" s="86">
        <f t="shared" si="17"/>
        <v>103.23199999999999</v>
      </c>
      <c r="AX61" s="79">
        <v>22179.716</v>
      </c>
      <c r="AY61" s="20">
        <f>N61-AT61-AX61+AU61+AV61+AW61</f>
        <v>-21221.616</v>
      </c>
      <c r="AZ61" s="117">
        <v>154637.76</v>
      </c>
    </row>
    <row r="62" spans="1:52" ht="15.75" customHeight="1">
      <c r="A62" s="1">
        <v>55</v>
      </c>
      <c r="B62" s="1" t="s">
        <v>47</v>
      </c>
      <c r="C62" s="1">
        <v>2566.6</v>
      </c>
      <c r="D62" s="1">
        <v>0</v>
      </c>
      <c r="E62" s="1">
        <f t="shared" si="13"/>
        <v>2566.6</v>
      </c>
      <c r="F62" s="1">
        <v>13.34</v>
      </c>
      <c r="G62" s="2">
        <f t="shared" si="1"/>
        <v>34238.443999999996</v>
      </c>
      <c r="H62" s="2">
        <f t="shared" si="5"/>
        <v>205430.664</v>
      </c>
      <c r="I62" s="1">
        <v>13.82</v>
      </c>
      <c r="J62" s="2">
        <f t="shared" si="2"/>
        <v>35470.412</v>
      </c>
      <c r="K62" s="2">
        <f t="shared" si="6"/>
        <v>212822.47199999998</v>
      </c>
      <c r="L62" s="11">
        <f t="shared" si="7"/>
        <v>418253.13599999994</v>
      </c>
      <c r="M62" s="25">
        <v>-156371.47</v>
      </c>
      <c r="N62" s="33">
        <f t="shared" si="3"/>
        <v>261881.66599999994</v>
      </c>
      <c r="O62" s="1">
        <v>76469.08</v>
      </c>
      <c r="P62" s="1">
        <v>7795.54</v>
      </c>
      <c r="Q62" s="31">
        <v>14001.256000000001</v>
      </c>
      <c r="R62" s="31">
        <v>7746.12</v>
      </c>
      <c r="S62" s="1">
        <v>10825.68</v>
      </c>
      <c r="T62" s="1">
        <v>7290.63</v>
      </c>
      <c r="U62" s="1">
        <v>6070.18</v>
      </c>
      <c r="V62" s="1">
        <v>6947.48</v>
      </c>
      <c r="W62" s="1">
        <v>9359.26</v>
      </c>
      <c r="X62" s="1">
        <v>6311.82</v>
      </c>
      <c r="Y62" s="1">
        <v>11099.45</v>
      </c>
      <c r="Z62" s="1">
        <v>6311.82</v>
      </c>
      <c r="AA62" s="31">
        <v>10690.08</v>
      </c>
      <c r="AB62" s="31">
        <v>16417.12</v>
      </c>
      <c r="AC62" s="31">
        <v>17647.85</v>
      </c>
      <c r="AD62" s="31">
        <v>6542.82</v>
      </c>
      <c r="AE62" s="31">
        <v>12492.452</v>
      </c>
      <c r="AF62" s="31">
        <v>10490.31</v>
      </c>
      <c r="AG62" s="1">
        <v>5906.99</v>
      </c>
      <c r="AH62" s="1">
        <v>11600.65</v>
      </c>
      <c r="AI62" s="1">
        <v>8124.12</v>
      </c>
      <c r="AJ62" s="1">
        <v>8618.96</v>
      </c>
      <c r="AK62" s="1">
        <v>4542.88</v>
      </c>
      <c r="AL62" s="1">
        <v>8312.46</v>
      </c>
      <c r="AM62" s="7">
        <f t="shared" si="8"/>
        <v>187229.27799999996</v>
      </c>
      <c r="AN62" s="7">
        <f t="shared" si="9"/>
        <v>104385.72999999998</v>
      </c>
      <c r="AO62" s="24">
        <f t="shared" si="10"/>
        <v>291615.0079999999</v>
      </c>
      <c r="AP62" s="8"/>
      <c r="AQ62" s="8">
        <v>1250.31</v>
      </c>
      <c r="AR62" s="8">
        <f>E62*1.1</f>
        <v>2823.26</v>
      </c>
      <c r="AS62" s="8">
        <f>E62*1.83</f>
        <v>4696.878</v>
      </c>
      <c r="AT62" s="77">
        <f t="shared" si="4"/>
        <v>300385.45599999995</v>
      </c>
      <c r="AU62" s="85"/>
      <c r="AV62" s="86">
        <f t="shared" si="16"/>
        <v>205.328</v>
      </c>
      <c r="AW62" s="86">
        <f t="shared" si="17"/>
        <v>205.328</v>
      </c>
      <c r="AX62" s="79">
        <v>109240.05240000002</v>
      </c>
      <c r="AY62" s="20">
        <f>N62-AT62-AX62+AU62+AV62+AW62</f>
        <v>-147333.1864</v>
      </c>
      <c r="AZ62" s="117">
        <v>258620.71</v>
      </c>
    </row>
    <row r="63" spans="1:52" ht="15.75" customHeight="1">
      <c r="A63" s="1">
        <v>56</v>
      </c>
      <c r="B63" s="1" t="s">
        <v>48</v>
      </c>
      <c r="C63" s="1">
        <v>4518.2</v>
      </c>
      <c r="D63" s="1">
        <v>294.2</v>
      </c>
      <c r="E63" s="1">
        <f t="shared" si="13"/>
        <v>4812.4</v>
      </c>
      <c r="F63" s="1">
        <v>13.34</v>
      </c>
      <c r="G63" s="2">
        <f t="shared" si="1"/>
        <v>64197.416</v>
      </c>
      <c r="H63" s="2">
        <f t="shared" si="5"/>
        <v>385184.496</v>
      </c>
      <c r="I63" s="1">
        <v>13.82</v>
      </c>
      <c r="J63" s="2">
        <f t="shared" si="2"/>
        <v>66507.368</v>
      </c>
      <c r="K63" s="2">
        <f t="shared" si="6"/>
        <v>399044.208</v>
      </c>
      <c r="L63" s="11">
        <f t="shared" si="7"/>
        <v>784228.7039999999</v>
      </c>
      <c r="M63" s="25">
        <v>-42656.19</v>
      </c>
      <c r="N63" s="33">
        <f t="shared" si="3"/>
        <v>741572.514</v>
      </c>
      <c r="O63" s="1">
        <v>8262.73</v>
      </c>
      <c r="P63" s="1">
        <v>14064.86</v>
      </c>
      <c r="Q63" s="31">
        <v>89589.12</v>
      </c>
      <c r="R63" s="31">
        <v>26174.62</v>
      </c>
      <c r="S63" s="1">
        <v>10904.69</v>
      </c>
      <c r="T63" s="1">
        <v>19441.05</v>
      </c>
      <c r="U63" s="1">
        <v>10070.5</v>
      </c>
      <c r="V63" s="1">
        <v>13572.4</v>
      </c>
      <c r="W63" s="1">
        <v>17513.69</v>
      </c>
      <c r="X63" s="1">
        <v>11858.37</v>
      </c>
      <c r="Y63" s="1">
        <v>17471.19</v>
      </c>
      <c r="Z63" s="1">
        <v>11858.37</v>
      </c>
      <c r="AA63" s="31">
        <v>19152.51</v>
      </c>
      <c r="AB63" s="31">
        <v>59052.48</v>
      </c>
      <c r="AC63" s="31">
        <v>32418.52</v>
      </c>
      <c r="AD63" s="31">
        <v>50756.05</v>
      </c>
      <c r="AE63" s="31">
        <v>19893.95</v>
      </c>
      <c r="AF63" s="31">
        <v>12946.05</v>
      </c>
      <c r="AG63" s="1">
        <v>10631.28</v>
      </c>
      <c r="AH63" s="1">
        <v>23163.55</v>
      </c>
      <c r="AI63" s="1">
        <v>13742.63</v>
      </c>
      <c r="AJ63" s="1">
        <v>29670.17</v>
      </c>
      <c r="AK63" s="1">
        <v>11326.12</v>
      </c>
      <c r="AL63" s="1">
        <v>12291.54</v>
      </c>
      <c r="AM63" s="7">
        <f t="shared" si="8"/>
        <v>260976.93</v>
      </c>
      <c r="AN63" s="7">
        <f t="shared" si="9"/>
        <v>284849.50999999995</v>
      </c>
      <c r="AO63" s="24">
        <f t="shared" si="10"/>
        <v>545826.44</v>
      </c>
      <c r="AP63" s="8"/>
      <c r="AQ63" s="8">
        <f>1250.31+5064</f>
        <v>6314.3099999999995</v>
      </c>
      <c r="AR63" s="8">
        <f>E63*1.1</f>
        <v>5293.64</v>
      </c>
      <c r="AS63" s="8">
        <f>E63*1.83</f>
        <v>8806.692</v>
      </c>
      <c r="AT63" s="77">
        <f t="shared" si="4"/>
        <v>566241.082</v>
      </c>
      <c r="AU63" s="85"/>
      <c r="AV63" s="86">
        <f t="shared" si="16"/>
        <v>384.99199999999996</v>
      </c>
      <c r="AW63" s="86">
        <f t="shared" si="17"/>
        <v>384.99199999999996</v>
      </c>
      <c r="AX63" s="79">
        <v>6342.7756</v>
      </c>
      <c r="AY63" s="20">
        <f>N63-AT63-AX63+AU63+AV63+AW63</f>
        <v>169758.64039999992</v>
      </c>
      <c r="AZ63" s="117">
        <v>459712.8</v>
      </c>
    </row>
    <row r="64" spans="1:52" ht="15.75" customHeight="1">
      <c r="A64" s="1">
        <v>57</v>
      </c>
      <c r="B64" s="1" t="s">
        <v>49</v>
      </c>
      <c r="C64" s="1">
        <v>802.6</v>
      </c>
      <c r="D64" s="1">
        <v>0</v>
      </c>
      <c r="E64" s="1">
        <f t="shared" si="13"/>
        <v>802.6</v>
      </c>
      <c r="F64" s="1">
        <v>9.74</v>
      </c>
      <c r="G64" s="2">
        <f t="shared" si="1"/>
        <v>7817.3240000000005</v>
      </c>
      <c r="H64" s="2">
        <f t="shared" si="5"/>
        <v>46903.944</v>
      </c>
      <c r="I64" s="1">
        <v>10.09</v>
      </c>
      <c r="J64" s="2">
        <f t="shared" si="2"/>
        <v>8098.234</v>
      </c>
      <c r="K64" s="2">
        <f t="shared" si="6"/>
        <v>48589.404</v>
      </c>
      <c r="L64" s="11">
        <f t="shared" si="7"/>
        <v>95493.348</v>
      </c>
      <c r="M64" s="25"/>
      <c r="N64" s="33">
        <f t="shared" si="3"/>
        <v>95493.348</v>
      </c>
      <c r="O64" s="1">
        <v>0</v>
      </c>
      <c r="P64" s="1">
        <v>2095.86</v>
      </c>
      <c r="Q64" s="31">
        <v>0</v>
      </c>
      <c r="R64" s="31">
        <v>2095.86</v>
      </c>
      <c r="S64" s="1">
        <v>0</v>
      </c>
      <c r="T64" s="1">
        <v>2095.86</v>
      </c>
      <c r="U64" s="1">
        <v>524.75</v>
      </c>
      <c r="V64" s="1">
        <v>12995.72</v>
      </c>
      <c r="W64" s="1">
        <v>3253.05</v>
      </c>
      <c r="X64" s="1">
        <v>2095.86</v>
      </c>
      <c r="Y64" s="1">
        <v>0</v>
      </c>
      <c r="Z64" s="1">
        <v>4119.87</v>
      </c>
      <c r="AA64" s="31">
        <v>0</v>
      </c>
      <c r="AB64" s="31">
        <v>2168.1</v>
      </c>
      <c r="AC64" s="31">
        <v>354.27</v>
      </c>
      <c r="AD64" s="31">
        <v>4381.1</v>
      </c>
      <c r="AE64" s="31">
        <v>2692.16</v>
      </c>
      <c r="AF64" s="31">
        <v>6598.72</v>
      </c>
      <c r="AG64" s="1">
        <v>524.75</v>
      </c>
      <c r="AH64" s="1">
        <v>2803.76</v>
      </c>
      <c r="AI64" s="1">
        <v>0</v>
      </c>
      <c r="AJ64" s="1">
        <v>2834.69</v>
      </c>
      <c r="AK64" s="1">
        <v>0</v>
      </c>
      <c r="AL64" s="1">
        <v>2168.1</v>
      </c>
      <c r="AM64" s="7">
        <f t="shared" si="8"/>
        <v>7348.98</v>
      </c>
      <c r="AN64" s="7">
        <f t="shared" si="9"/>
        <v>46453.5</v>
      </c>
      <c r="AO64" s="24">
        <f t="shared" si="10"/>
        <v>53802.479999999996</v>
      </c>
      <c r="AP64" s="8"/>
      <c r="AQ64" s="8">
        <f>261616.06-64423.55+1250.31</f>
        <v>198442.82</v>
      </c>
      <c r="AR64" s="8"/>
      <c r="AS64" s="8"/>
      <c r="AT64" s="77">
        <f t="shared" si="4"/>
        <v>252245.3</v>
      </c>
      <c r="AU64" s="85">
        <f>E64*0.67</f>
        <v>537.7420000000001</v>
      </c>
      <c r="AV64" s="86">
        <f t="shared" si="16"/>
        <v>64.208</v>
      </c>
      <c r="AW64" s="86">
        <f t="shared" si="17"/>
        <v>64.208</v>
      </c>
      <c r="AX64" s="79">
        <v>29284.492</v>
      </c>
      <c r="AY64" s="20">
        <f>N64-AT64-AX64+AU64+AV64+AW64</f>
        <v>-185370.28599999996</v>
      </c>
      <c r="AZ64" s="117">
        <v>27632.61</v>
      </c>
    </row>
    <row r="65" spans="1:52" ht="15.75" customHeight="1">
      <c r="A65" s="1">
        <v>58</v>
      </c>
      <c r="B65" s="1" t="s">
        <v>50</v>
      </c>
      <c r="C65" s="1">
        <v>292.3</v>
      </c>
      <c r="D65" s="1">
        <v>0</v>
      </c>
      <c r="E65" s="1">
        <f t="shared" si="13"/>
        <v>292.3</v>
      </c>
      <c r="F65" s="1">
        <v>5.89</v>
      </c>
      <c r="G65" s="2">
        <f t="shared" si="1"/>
        <v>1721.647</v>
      </c>
      <c r="H65" s="2">
        <f t="shared" si="5"/>
        <v>10329.882</v>
      </c>
      <c r="I65" s="1">
        <v>6.1</v>
      </c>
      <c r="J65" s="2">
        <f t="shared" si="2"/>
        <v>1783.03</v>
      </c>
      <c r="K65" s="2">
        <f t="shared" si="6"/>
        <v>10698.18</v>
      </c>
      <c r="L65" s="11">
        <f t="shared" si="7"/>
        <v>21028.061999999998</v>
      </c>
      <c r="M65" s="25"/>
      <c r="N65" s="33">
        <f t="shared" si="3"/>
        <v>21028.061999999998</v>
      </c>
      <c r="O65" s="1">
        <v>0</v>
      </c>
      <c r="P65" s="1">
        <v>698.6</v>
      </c>
      <c r="Q65" s="31">
        <v>0</v>
      </c>
      <c r="R65" s="31">
        <v>698.6</v>
      </c>
      <c r="S65" s="1">
        <v>0</v>
      </c>
      <c r="T65" s="1">
        <v>698.6</v>
      </c>
      <c r="U65" s="1">
        <v>524.75</v>
      </c>
      <c r="V65" s="1">
        <v>1334.26</v>
      </c>
      <c r="W65" s="1">
        <v>0</v>
      </c>
      <c r="X65" s="1">
        <v>1120.17</v>
      </c>
      <c r="Y65" s="1">
        <v>0</v>
      </c>
      <c r="Z65" s="1">
        <v>698.6</v>
      </c>
      <c r="AA65" s="31">
        <v>0</v>
      </c>
      <c r="AB65" s="31">
        <v>724.9</v>
      </c>
      <c r="AC65" s="31">
        <v>0</v>
      </c>
      <c r="AD65" s="31">
        <v>724.9</v>
      </c>
      <c r="AE65" s="31">
        <v>0</v>
      </c>
      <c r="AF65" s="31">
        <v>724.9</v>
      </c>
      <c r="AG65" s="1">
        <v>51106.01</v>
      </c>
      <c r="AH65" s="1">
        <v>1360.56</v>
      </c>
      <c r="AI65" s="1">
        <v>7064.38</v>
      </c>
      <c r="AJ65" s="1">
        <v>724.9</v>
      </c>
      <c r="AK65" s="1">
        <v>0</v>
      </c>
      <c r="AL65" s="1">
        <v>724.9</v>
      </c>
      <c r="AM65" s="7">
        <f t="shared" si="8"/>
        <v>58695.14</v>
      </c>
      <c r="AN65" s="7">
        <f t="shared" si="9"/>
        <v>10233.89</v>
      </c>
      <c r="AO65" s="24">
        <f t="shared" si="10"/>
        <v>68929.03</v>
      </c>
      <c r="AP65" s="8"/>
      <c r="AQ65" s="8">
        <v>1250.31</v>
      </c>
      <c r="AR65" s="8"/>
      <c r="AS65" s="8"/>
      <c r="AT65" s="77">
        <f t="shared" si="4"/>
        <v>70179.34</v>
      </c>
      <c r="AU65" s="85">
        <f>E65*0.67</f>
        <v>195.841</v>
      </c>
      <c r="AV65" s="86">
        <f t="shared" si="16"/>
        <v>23.384</v>
      </c>
      <c r="AW65" s="87">
        <f>E65*0.41</f>
        <v>119.843</v>
      </c>
      <c r="AX65" s="79">
        <v>22523.8568</v>
      </c>
      <c r="AY65" s="20">
        <f>N65-AT65-AX65+AU65+AV65+AW65</f>
        <v>-71336.0668</v>
      </c>
      <c r="AZ65" s="117">
        <v>134478.62</v>
      </c>
    </row>
    <row r="66" spans="1:52" ht="15.75" customHeight="1">
      <c r="A66" s="1">
        <v>59</v>
      </c>
      <c r="B66" s="1" t="s">
        <v>51</v>
      </c>
      <c r="C66" s="1">
        <v>461.4</v>
      </c>
      <c r="D66" s="1">
        <v>0</v>
      </c>
      <c r="E66" s="1">
        <f t="shared" si="13"/>
        <v>461.4</v>
      </c>
      <c r="F66" s="1">
        <v>7.84</v>
      </c>
      <c r="G66" s="2">
        <f t="shared" si="1"/>
        <v>3617.3759999999997</v>
      </c>
      <c r="H66" s="2">
        <f t="shared" si="5"/>
        <v>21704.255999999998</v>
      </c>
      <c r="I66" s="1">
        <v>8.12</v>
      </c>
      <c r="J66" s="2">
        <f t="shared" si="2"/>
        <v>3746.5679999999993</v>
      </c>
      <c r="K66" s="2">
        <f t="shared" si="6"/>
        <v>22479.407999999996</v>
      </c>
      <c r="L66" s="11">
        <f t="shared" si="7"/>
        <v>44183.66399999999</v>
      </c>
      <c r="M66" s="25"/>
      <c r="N66" s="33">
        <f t="shared" si="3"/>
        <v>44183.66399999999</v>
      </c>
      <c r="O66" s="1">
        <v>0</v>
      </c>
      <c r="P66" s="1">
        <v>1280.4</v>
      </c>
      <c r="Q66" s="31">
        <v>0</v>
      </c>
      <c r="R66" s="31">
        <v>4458.13</v>
      </c>
      <c r="S66" s="1">
        <v>0</v>
      </c>
      <c r="T66" s="1">
        <v>1280.4</v>
      </c>
      <c r="U66" s="1">
        <v>0</v>
      </c>
      <c r="V66" s="1">
        <v>2440.81</v>
      </c>
      <c r="W66" s="1">
        <v>0</v>
      </c>
      <c r="X66" s="1">
        <v>1280.4</v>
      </c>
      <c r="Y66" s="1">
        <v>0</v>
      </c>
      <c r="Z66" s="1">
        <v>1280.4</v>
      </c>
      <c r="AA66" s="31">
        <v>0</v>
      </c>
      <c r="AB66" s="31">
        <v>1321.92</v>
      </c>
      <c r="AC66" s="31">
        <v>0</v>
      </c>
      <c r="AD66" s="31">
        <v>2234.47</v>
      </c>
      <c r="AE66" s="31">
        <v>0</v>
      </c>
      <c r="AF66" s="31">
        <v>1825.3</v>
      </c>
      <c r="AG66" s="1">
        <v>0</v>
      </c>
      <c r="AH66" s="1">
        <v>2482.33</v>
      </c>
      <c r="AI66" s="1">
        <v>0</v>
      </c>
      <c r="AJ66" s="1">
        <v>12481.32</v>
      </c>
      <c r="AK66" s="1">
        <v>0</v>
      </c>
      <c r="AL66" s="1">
        <v>1321.92</v>
      </c>
      <c r="AM66" s="7">
        <f t="shared" si="8"/>
        <v>0</v>
      </c>
      <c r="AN66" s="7">
        <f t="shared" si="9"/>
        <v>33687.799999999996</v>
      </c>
      <c r="AO66" s="24">
        <f t="shared" si="10"/>
        <v>33687.799999999996</v>
      </c>
      <c r="AP66" s="8"/>
      <c r="AQ66" s="8">
        <v>1250.31</v>
      </c>
      <c r="AR66" s="63"/>
      <c r="AS66" s="63"/>
      <c r="AT66" s="77">
        <f t="shared" si="4"/>
        <v>34938.10999999999</v>
      </c>
      <c r="AU66" s="83"/>
      <c r="AV66" s="84"/>
      <c r="AW66" s="84"/>
      <c r="AX66" s="79">
        <v>13888.0098</v>
      </c>
      <c r="AY66" s="20">
        <f>N66-AT66-AX66+AU66+AV66+AW66</f>
        <v>-4642.455800000003</v>
      </c>
      <c r="AZ66" s="117">
        <v>27442.48</v>
      </c>
    </row>
    <row r="67" spans="1:52" ht="15.75" customHeight="1">
      <c r="A67" s="1">
        <v>60</v>
      </c>
      <c r="B67" s="1" t="s">
        <v>52</v>
      </c>
      <c r="C67" s="1">
        <v>2977.9</v>
      </c>
      <c r="D67" s="1">
        <v>0</v>
      </c>
      <c r="E67" s="1">
        <f t="shared" si="13"/>
        <v>2977.9</v>
      </c>
      <c r="F67" s="1">
        <v>13.75</v>
      </c>
      <c r="G67" s="2">
        <f t="shared" si="1"/>
        <v>40946.125</v>
      </c>
      <c r="H67" s="2">
        <f t="shared" si="5"/>
        <v>245676.75</v>
      </c>
      <c r="I67" s="1">
        <v>14.26</v>
      </c>
      <c r="J67" s="2">
        <f t="shared" si="2"/>
        <v>42464.854</v>
      </c>
      <c r="K67" s="2">
        <f t="shared" si="6"/>
        <v>254789.124</v>
      </c>
      <c r="L67" s="11">
        <f t="shared" si="7"/>
        <v>500465.874</v>
      </c>
      <c r="M67" s="25"/>
      <c r="N67" s="33">
        <f t="shared" si="3"/>
        <v>500465.874</v>
      </c>
      <c r="O67" s="1">
        <v>12037.56</v>
      </c>
      <c r="P67" s="1">
        <v>9427.61</v>
      </c>
      <c r="Q67" s="31">
        <v>7800.972</v>
      </c>
      <c r="R67" s="31">
        <v>20178.29</v>
      </c>
      <c r="S67" s="1">
        <v>26873.59</v>
      </c>
      <c r="T67" s="1">
        <v>12812.71</v>
      </c>
      <c r="U67" s="1">
        <v>7476.34</v>
      </c>
      <c r="V67" s="1">
        <v>58660.56</v>
      </c>
      <c r="W67" s="1">
        <v>10810.87</v>
      </c>
      <c r="X67" s="1">
        <v>8754.31</v>
      </c>
      <c r="Y67" s="1">
        <v>12659.5</v>
      </c>
      <c r="Z67" s="1">
        <v>7894.77</v>
      </c>
      <c r="AA67" s="31">
        <v>12365.31</v>
      </c>
      <c r="AB67" s="31">
        <v>11357.83</v>
      </c>
      <c r="AC67" s="31">
        <v>11227.81</v>
      </c>
      <c r="AD67" s="31">
        <v>9005.95</v>
      </c>
      <c r="AE67" s="31">
        <v>11227.813999999998</v>
      </c>
      <c r="AF67" s="31">
        <v>16882.35</v>
      </c>
      <c r="AG67" s="1">
        <v>29470.41</v>
      </c>
      <c r="AH67" s="1">
        <v>27659.72</v>
      </c>
      <c r="AI67" s="1">
        <v>5271.41</v>
      </c>
      <c r="AJ67" s="1">
        <v>7741.24</v>
      </c>
      <c r="AK67" s="1">
        <v>11125.52</v>
      </c>
      <c r="AL67" s="1">
        <v>12033.31</v>
      </c>
      <c r="AM67" s="7">
        <f t="shared" si="8"/>
        <v>158347.10599999997</v>
      </c>
      <c r="AN67" s="7">
        <f t="shared" si="9"/>
        <v>202408.65</v>
      </c>
      <c r="AO67" s="24">
        <f t="shared" si="10"/>
        <v>360755.75599999994</v>
      </c>
      <c r="AP67" s="8"/>
      <c r="AQ67" s="8">
        <f>110000-44886.43-55943.63+1250.31</f>
        <v>10420.250000000002</v>
      </c>
      <c r="AR67" s="8">
        <f>E67*1.1</f>
        <v>3275.6900000000005</v>
      </c>
      <c r="AS67" s="8">
        <f>E67*1.83</f>
        <v>5449.557000000001</v>
      </c>
      <c r="AT67" s="77">
        <f t="shared" si="4"/>
        <v>379901.2529999999</v>
      </c>
      <c r="AU67" s="85"/>
      <c r="AV67" s="86">
        <f>E67*0.08</f>
        <v>238.232</v>
      </c>
      <c r="AW67" s="86">
        <f>E67*0.08</f>
        <v>238.232</v>
      </c>
      <c r="AX67" s="79">
        <v>15.177400000000851</v>
      </c>
      <c r="AY67" s="20">
        <f>N67-AT67-AX67+AU67+AV67+AW67</f>
        <v>121025.90760000011</v>
      </c>
      <c r="AZ67" s="117">
        <v>215766.8</v>
      </c>
    </row>
    <row r="68" spans="1:52" ht="15.75" customHeight="1">
      <c r="A68" s="1">
        <v>61</v>
      </c>
      <c r="B68" s="1" t="s">
        <v>53</v>
      </c>
      <c r="C68" s="1">
        <v>3397.3</v>
      </c>
      <c r="D68" s="1">
        <v>142.4</v>
      </c>
      <c r="E68" s="1">
        <f t="shared" si="13"/>
        <v>3539.7000000000003</v>
      </c>
      <c r="F68" s="1">
        <v>13.75</v>
      </c>
      <c r="G68" s="2">
        <f t="shared" si="1"/>
        <v>48670.87500000001</v>
      </c>
      <c r="H68" s="2">
        <f t="shared" si="5"/>
        <v>292025.25000000006</v>
      </c>
      <c r="I68" s="1">
        <v>14.26</v>
      </c>
      <c r="J68" s="2">
        <f t="shared" si="2"/>
        <v>50476.122</v>
      </c>
      <c r="K68" s="2">
        <f t="shared" si="6"/>
        <v>302856.732</v>
      </c>
      <c r="L68" s="11">
        <f t="shared" si="7"/>
        <v>594881.9820000001</v>
      </c>
      <c r="M68" s="25"/>
      <c r="N68" s="33">
        <f t="shared" si="3"/>
        <v>594881.9820000001</v>
      </c>
      <c r="O68" s="1">
        <v>8679.28</v>
      </c>
      <c r="P68" s="1">
        <v>10386.9</v>
      </c>
      <c r="Q68" s="31">
        <v>6681.1669999999995</v>
      </c>
      <c r="R68" s="31">
        <v>15859.66</v>
      </c>
      <c r="S68" s="1">
        <v>27764.15</v>
      </c>
      <c r="T68" s="1">
        <v>11303.91</v>
      </c>
      <c r="U68" s="1">
        <v>8474.52</v>
      </c>
      <c r="V68" s="1">
        <v>15577.5</v>
      </c>
      <c r="W68" s="1">
        <v>12849.11</v>
      </c>
      <c r="X68" s="1">
        <v>14940.01</v>
      </c>
      <c r="Y68" s="1">
        <v>30492.62</v>
      </c>
      <c r="Z68" s="1">
        <v>13052.45</v>
      </c>
      <c r="AA68" s="31">
        <v>17686.62</v>
      </c>
      <c r="AB68" s="31">
        <v>12849.63</v>
      </c>
      <c r="AC68" s="31">
        <v>13344.67</v>
      </c>
      <c r="AD68" s="31">
        <v>10208.11</v>
      </c>
      <c r="AE68" s="31">
        <v>13344.669</v>
      </c>
      <c r="AF68" s="31">
        <v>15621.94</v>
      </c>
      <c r="AG68" s="1">
        <v>7775.73</v>
      </c>
      <c r="AH68" s="1">
        <v>13995.66</v>
      </c>
      <c r="AI68" s="1">
        <v>6265.27</v>
      </c>
      <c r="AJ68" s="1">
        <v>15402.63</v>
      </c>
      <c r="AK68" s="1">
        <v>24840.92</v>
      </c>
      <c r="AL68" s="1">
        <v>23266.36</v>
      </c>
      <c r="AM68" s="7">
        <f t="shared" si="8"/>
        <v>178198.72599999997</v>
      </c>
      <c r="AN68" s="7">
        <f t="shared" si="9"/>
        <v>172464.76</v>
      </c>
      <c r="AO68" s="24">
        <f t="shared" si="10"/>
        <v>350663.486</v>
      </c>
      <c r="AP68" s="8"/>
      <c r="AQ68" s="8">
        <v>1250.31</v>
      </c>
      <c r="AR68" s="8"/>
      <c r="AS68" s="8"/>
      <c r="AT68" s="77">
        <f t="shared" si="4"/>
        <v>351913.796</v>
      </c>
      <c r="AU68" s="85"/>
      <c r="AV68" s="86">
        <f>E68*0.08</f>
        <v>283.17600000000004</v>
      </c>
      <c r="AW68" s="86">
        <f>E68*0.08</f>
        <v>283.17600000000004</v>
      </c>
      <c r="AX68" s="79">
        <v>798.827400000001</v>
      </c>
      <c r="AY68" s="20">
        <f>N68-AT68-AX68+AU68+AV68+AW68</f>
        <v>242735.7106000001</v>
      </c>
      <c r="AZ68" s="117">
        <v>230337.78</v>
      </c>
    </row>
    <row r="69" spans="1:52" ht="15.75" customHeight="1">
      <c r="A69" s="1">
        <v>62</v>
      </c>
      <c r="B69" s="1" t="s">
        <v>54</v>
      </c>
      <c r="C69" s="1">
        <v>516.5</v>
      </c>
      <c r="D69" s="1">
        <v>0</v>
      </c>
      <c r="E69" s="1">
        <f t="shared" si="13"/>
        <v>516.5</v>
      </c>
      <c r="F69" s="1">
        <v>11.36</v>
      </c>
      <c r="G69" s="2">
        <f t="shared" si="1"/>
        <v>5867.44</v>
      </c>
      <c r="H69" s="2">
        <f t="shared" si="5"/>
        <v>35204.64</v>
      </c>
      <c r="I69" s="1">
        <v>11.78</v>
      </c>
      <c r="J69" s="2">
        <f t="shared" si="2"/>
        <v>6084.37</v>
      </c>
      <c r="K69" s="2">
        <f t="shared" si="6"/>
        <v>36506.22</v>
      </c>
      <c r="L69" s="11">
        <f t="shared" si="7"/>
        <v>71710.86</v>
      </c>
      <c r="M69" s="25"/>
      <c r="N69" s="33">
        <f t="shared" si="3"/>
        <v>71710.86</v>
      </c>
      <c r="O69" s="1">
        <v>32.5</v>
      </c>
      <c r="P69" s="1">
        <v>1234.44</v>
      </c>
      <c r="Q69" s="31">
        <v>0</v>
      </c>
      <c r="R69" s="31">
        <v>1561.69</v>
      </c>
      <c r="S69" s="1">
        <v>560</v>
      </c>
      <c r="T69" s="1">
        <v>1234.44</v>
      </c>
      <c r="U69" s="1">
        <v>524.75</v>
      </c>
      <c r="V69" s="1">
        <v>1316.25</v>
      </c>
      <c r="W69" s="1">
        <v>0</v>
      </c>
      <c r="X69" s="1">
        <v>1234.44</v>
      </c>
      <c r="Y69" s="1">
        <v>0</v>
      </c>
      <c r="Z69" s="1">
        <v>1234.44</v>
      </c>
      <c r="AA69" s="31">
        <v>0</v>
      </c>
      <c r="AB69" s="31">
        <v>1280.92</v>
      </c>
      <c r="AC69" s="31">
        <v>0</v>
      </c>
      <c r="AD69" s="31">
        <v>1444.55</v>
      </c>
      <c r="AE69" s="31">
        <v>0</v>
      </c>
      <c r="AF69" s="31">
        <v>1280.92</v>
      </c>
      <c r="AG69" s="1">
        <v>524.75</v>
      </c>
      <c r="AH69" s="1">
        <v>1444.55</v>
      </c>
      <c r="AI69" s="1">
        <v>0</v>
      </c>
      <c r="AJ69" s="1">
        <v>1608.17</v>
      </c>
      <c r="AK69" s="1">
        <v>1160.99</v>
      </c>
      <c r="AL69" s="1">
        <v>1280.92</v>
      </c>
      <c r="AM69" s="7">
        <f t="shared" si="8"/>
        <v>2802.99</v>
      </c>
      <c r="AN69" s="7">
        <f t="shared" si="9"/>
        <v>16155.73</v>
      </c>
      <c r="AO69" s="24">
        <f t="shared" si="10"/>
        <v>18958.72</v>
      </c>
      <c r="AP69" s="8"/>
      <c r="AQ69" s="8">
        <v>1250.31</v>
      </c>
      <c r="AR69" s="63"/>
      <c r="AS69" s="63"/>
      <c r="AT69" s="77">
        <f t="shared" si="4"/>
        <v>20209.030000000002</v>
      </c>
      <c r="AU69" s="83"/>
      <c r="AV69" s="84"/>
      <c r="AW69" s="84"/>
      <c r="AX69" s="79">
        <v>4938.7528</v>
      </c>
      <c r="AY69" s="20">
        <f>N69-AT69-AX69+AU69+AV69+AW69</f>
        <v>46563.0772</v>
      </c>
      <c r="AZ69" s="117">
        <v>178739.01</v>
      </c>
    </row>
    <row r="70" spans="1:52" ht="15.75" customHeight="1">
      <c r="A70" s="1">
        <v>63</v>
      </c>
      <c r="B70" s="1" t="s">
        <v>55</v>
      </c>
      <c r="C70" s="1">
        <v>506.8</v>
      </c>
      <c r="D70" s="1">
        <v>0</v>
      </c>
      <c r="E70" s="1">
        <f t="shared" si="13"/>
        <v>506.8</v>
      </c>
      <c r="F70" s="1">
        <v>7.8</v>
      </c>
      <c r="G70" s="2">
        <f t="shared" si="1"/>
        <v>3953.04</v>
      </c>
      <c r="H70" s="2">
        <f t="shared" si="5"/>
        <v>23718.239999999998</v>
      </c>
      <c r="I70" s="1">
        <v>8.08</v>
      </c>
      <c r="J70" s="2">
        <f t="shared" si="2"/>
        <v>4094.944</v>
      </c>
      <c r="K70" s="2">
        <f t="shared" si="6"/>
        <v>24569.664</v>
      </c>
      <c r="L70" s="11">
        <f t="shared" si="7"/>
        <v>48287.903999999995</v>
      </c>
      <c r="M70" s="25"/>
      <c r="N70" s="33">
        <f t="shared" si="3"/>
        <v>48287.903999999995</v>
      </c>
      <c r="O70" s="1">
        <v>32.5</v>
      </c>
      <c r="P70" s="1">
        <v>1205.76</v>
      </c>
      <c r="Q70" s="31">
        <v>0</v>
      </c>
      <c r="R70" s="31">
        <v>1533.01</v>
      </c>
      <c r="S70" s="1">
        <v>560</v>
      </c>
      <c r="T70" s="1">
        <v>1205.76</v>
      </c>
      <c r="U70" s="1">
        <v>524.75</v>
      </c>
      <c r="V70" s="1">
        <v>1287.57</v>
      </c>
      <c r="W70" s="1">
        <v>0</v>
      </c>
      <c r="X70" s="1">
        <v>1205.76</v>
      </c>
      <c r="Y70" s="1">
        <v>0</v>
      </c>
      <c r="Z70" s="1">
        <v>1205.76</v>
      </c>
      <c r="AA70" s="31">
        <v>0</v>
      </c>
      <c r="AB70" s="31">
        <v>1251.16</v>
      </c>
      <c r="AC70" s="31">
        <v>0</v>
      </c>
      <c r="AD70" s="31">
        <v>1414.79</v>
      </c>
      <c r="AE70" s="31">
        <v>21259.58</v>
      </c>
      <c r="AF70" s="31">
        <v>12534.78</v>
      </c>
      <c r="AG70" s="1">
        <v>11847.36</v>
      </c>
      <c r="AH70" s="1">
        <v>1332.97</v>
      </c>
      <c r="AI70" s="1">
        <v>0</v>
      </c>
      <c r="AJ70" s="1">
        <v>1251.16</v>
      </c>
      <c r="AK70" s="1">
        <v>1160.99</v>
      </c>
      <c r="AL70" s="1">
        <v>1251.16</v>
      </c>
      <c r="AM70" s="7">
        <f t="shared" si="8"/>
        <v>35385.18</v>
      </c>
      <c r="AN70" s="7">
        <f t="shared" si="9"/>
        <v>26679.64</v>
      </c>
      <c r="AO70" s="24">
        <f t="shared" si="10"/>
        <v>62064.82</v>
      </c>
      <c r="AP70" s="8"/>
      <c r="AQ70" s="8">
        <v>1250.31</v>
      </c>
      <c r="AR70" s="63"/>
      <c r="AS70" s="63"/>
      <c r="AT70" s="77">
        <f t="shared" si="4"/>
        <v>63315.13</v>
      </c>
      <c r="AU70" s="83"/>
      <c r="AV70" s="84"/>
      <c r="AW70" s="84"/>
      <c r="AX70" s="79">
        <v>-6341.227199999999</v>
      </c>
      <c r="AY70" s="20">
        <f>N70-AT70-AX70+AU70+AV70+AW70</f>
        <v>-8685.998800000003</v>
      </c>
      <c r="AZ70" s="117">
        <v>118312.12</v>
      </c>
    </row>
    <row r="71" spans="1:52" ht="15.75" customHeight="1">
      <c r="A71" s="1">
        <v>64</v>
      </c>
      <c r="B71" s="1" t="s">
        <v>56</v>
      </c>
      <c r="C71" s="1">
        <v>128.4</v>
      </c>
      <c r="D71" s="1">
        <v>0</v>
      </c>
      <c r="E71" s="1">
        <f t="shared" si="13"/>
        <v>128.4</v>
      </c>
      <c r="F71" s="1">
        <v>6.92</v>
      </c>
      <c r="G71" s="2">
        <f aca="true" t="shared" si="18" ref="G71:G134">E71*F71</f>
        <v>888.528</v>
      </c>
      <c r="H71" s="2">
        <f t="shared" si="5"/>
        <v>5331.168</v>
      </c>
      <c r="I71" s="1">
        <v>7.17</v>
      </c>
      <c r="J71" s="2">
        <f aca="true" t="shared" si="19" ref="J71:J134">E71*I71</f>
        <v>920.628</v>
      </c>
      <c r="K71" s="2">
        <f t="shared" si="6"/>
        <v>5523.768</v>
      </c>
      <c r="L71" s="11">
        <f t="shared" si="7"/>
        <v>10854.936</v>
      </c>
      <c r="M71" s="25"/>
      <c r="N71" s="33">
        <f t="shared" si="3"/>
        <v>10854.936</v>
      </c>
      <c r="O71" s="1">
        <v>0</v>
      </c>
      <c r="P71" s="1">
        <v>306.88</v>
      </c>
      <c r="Q71" s="31">
        <v>0</v>
      </c>
      <c r="R71" s="31">
        <v>306.88</v>
      </c>
      <c r="S71" s="1">
        <v>0</v>
      </c>
      <c r="T71" s="1">
        <v>306.88</v>
      </c>
      <c r="U71" s="1">
        <v>524.75</v>
      </c>
      <c r="V71" s="1">
        <v>306.88</v>
      </c>
      <c r="W71" s="1">
        <v>0</v>
      </c>
      <c r="X71" s="1">
        <v>306.88</v>
      </c>
      <c r="Y71" s="1">
        <v>0</v>
      </c>
      <c r="Z71" s="1">
        <v>306.88</v>
      </c>
      <c r="AA71" s="31">
        <v>0</v>
      </c>
      <c r="AB71" s="31">
        <v>318.43</v>
      </c>
      <c r="AC71" s="31">
        <v>0</v>
      </c>
      <c r="AD71" s="31">
        <v>318.43</v>
      </c>
      <c r="AE71" s="31">
        <v>0</v>
      </c>
      <c r="AF71" s="31">
        <v>318.43</v>
      </c>
      <c r="AG71" s="1">
        <v>524.75</v>
      </c>
      <c r="AH71" s="1">
        <v>318.43</v>
      </c>
      <c r="AI71" s="1">
        <v>0</v>
      </c>
      <c r="AJ71" s="1">
        <v>318.43</v>
      </c>
      <c r="AK71" s="1">
        <v>0</v>
      </c>
      <c r="AL71" s="1">
        <v>318.43</v>
      </c>
      <c r="AM71" s="7">
        <f t="shared" si="8"/>
        <v>1049.5</v>
      </c>
      <c r="AN71" s="7">
        <f t="shared" si="9"/>
        <v>3751.859999999999</v>
      </c>
      <c r="AO71" s="24">
        <f t="shared" si="10"/>
        <v>4801.359999999999</v>
      </c>
      <c r="AP71" s="8"/>
      <c r="AQ71" s="8">
        <v>1250.31</v>
      </c>
      <c r="AR71" s="63"/>
      <c r="AS71" s="63"/>
      <c r="AT71" s="77">
        <f t="shared" si="4"/>
        <v>6051.669999999998</v>
      </c>
      <c r="AU71" s="83"/>
      <c r="AV71" s="84"/>
      <c r="AW71" s="84"/>
      <c r="AX71" s="79">
        <v>0</v>
      </c>
      <c r="AY71" s="20">
        <f>N71-AT71-AX71+AU71+AV71+AW71</f>
        <v>4803.266000000001</v>
      </c>
      <c r="AZ71" s="117">
        <v>67446.04</v>
      </c>
    </row>
    <row r="72" spans="1:52" ht="15">
      <c r="A72" s="1">
        <v>65</v>
      </c>
      <c r="B72" s="1" t="s">
        <v>57</v>
      </c>
      <c r="C72" s="1">
        <v>778</v>
      </c>
      <c r="D72" s="1">
        <v>0</v>
      </c>
      <c r="E72" s="1">
        <f t="shared" si="13"/>
        <v>778</v>
      </c>
      <c r="F72" s="1">
        <v>11.59</v>
      </c>
      <c r="G72" s="2">
        <f t="shared" si="18"/>
        <v>9017.02</v>
      </c>
      <c r="H72" s="2">
        <f aca="true" t="shared" si="20" ref="H72:H135">G72*6</f>
        <v>54102.12</v>
      </c>
      <c r="I72" s="1">
        <v>12.01</v>
      </c>
      <c r="J72" s="2">
        <f t="shared" si="19"/>
        <v>9343.78</v>
      </c>
      <c r="K72" s="2">
        <f aca="true" t="shared" si="21" ref="K72:K135">J72*6</f>
        <v>56062.68000000001</v>
      </c>
      <c r="L72" s="11">
        <f aca="true" t="shared" si="22" ref="L72:L134">H72+K72</f>
        <v>110164.80000000002</v>
      </c>
      <c r="M72" s="25"/>
      <c r="N72" s="33">
        <f aca="true" t="shared" si="23" ref="N72:N135">L72+M72</f>
        <v>110164.80000000002</v>
      </c>
      <c r="O72" s="1">
        <v>0</v>
      </c>
      <c r="P72" s="1">
        <v>5464.56</v>
      </c>
      <c r="Q72" s="31">
        <v>0</v>
      </c>
      <c r="R72" s="31">
        <v>2696.78</v>
      </c>
      <c r="S72" s="1">
        <v>0</v>
      </c>
      <c r="T72" s="1">
        <v>18168.06</v>
      </c>
      <c r="U72" s="1">
        <v>0</v>
      </c>
      <c r="V72" s="1">
        <v>3359.2</v>
      </c>
      <c r="W72" s="1">
        <v>0</v>
      </c>
      <c r="X72" s="1">
        <v>4320.13</v>
      </c>
      <c r="Y72" s="1">
        <v>0</v>
      </c>
      <c r="Z72" s="1">
        <v>4320.13</v>
      </c>
      <c r="AA72" s="31">
        <v>0</v>
      </c>
      <c r="AB72" s="31">
        <v>4475.57</v>
      </c>
      <c r="AC72" s="31">
        <v>0</v>
      </c>
      <c r="AD72" s="31">
        <v>4475.57</v>
      </c>
      <c r="AE72" s="31">
        <v>0</v>
      </c>
      <c r="AF72" s="31">
        <v>4475.57</v>
      </c>
      <c r="AG72" s="1">
        <v>0</v>
      </c>
      <c r="AH72" s="1">
        <v>5540.13</v>
      </c>
      <c r="AI72" s="1">
        <v>0</v>
      </c>
      <c r="AJ72" s="1">
        <v>17002.5</v>
      </c>
      <c r="AK72" s="1">
        <v>0</v>
      </c>
      <c r="AL72" s="1">
        <v>3379.72</v>
      </c>
      <c r="AM72" s="7">
        <f aca="true" t="shared" si="24" ref="AM72:AM135">O72+Q72+S72+U72+W72+Y72+AA72+AC72+AE72+AG72+AI72+AK72</f>
        <v>0</v>
      </c>
      <c r="AN72" s="7">
        <f aca="true" t="shared" si="25" ref="AN72:AN135">P72+R72+T72+V72+X72+Z72+AB72+AD72+AF72+AH72+AJ72+AL72</f>
        <v>77677.92</v>
      </c>
      <c r="AO72" s="24">
        <f aca="true" t="shared" si="26" ref="AO72:AO135">AM72+AN72</f>
        <v>77677.92</v>
      </c>
      <c r="AP72" s="8"/>
      <c r="AQ72" s="8">
        <v>1250.31</v>
      </c>
      <c r="AR72" s="63"/>
      <c r="AS72" s="63"/>
      <c r="AT72" s="77">
        <f aca="true" t="shared" si="27" ref="AT72:AT135">AO72+AP72+AQ72+AR72+AS72</f>
        <v>78928.23</v>
      </c>
      <c r="AU72" s="83"/>
      <c r="AV72" s="84"/>
      <c r="AW72" s="84"/>
      <c r="AX72" s="79">
        <v>153.4643999999996</v>
      </c>
      <c r="AY72" s="20">
        <f>N72-AT72-AX72+AU72+AV72+AW72</f>
        <v>31083.10560000002</v>
      </c>
      <c r="AZ72" s="117">
        <v>90611.29</v>
      </c>
    </row>
    <row r="73" spans="1:52" ht="15.75" customHeight="1">
      <c r="A73" s="1">
        <v>66</v>
      </c>
      <c r="B73" s="1" t="s">
        <v>58</v>
      </c>
      <c r="C73" s="1">
        <v>511.7</v>
      </c>
      <c r="D73" s="1">
        <v>0</v>
      </c>
      <c r="E73" s="1">
        <f t="shared" si="13"/>
        <v>511.7</v>
      </c>
      <c r="F73" s="1">
        <v>11.36</v>
      </c>
      <c r="G73" s="2">
        <f t="shared" si="18"/>
        <v>5812.911999999999</v>
      </c>
      <c r="H73" s="2">
        <f t="shared" si="20"/>
        <v>34877.471999999994</v>
      </c>
      <c r="I73" s="1">
        <v>11.78</v>
      </c>
      <c r="J73" s="2">
        <f t="shared" si="19"/>
        <v>6027.825999999999</v>
      </c>
      <c r="K73" s="2">
        <f t="shared" si="21"/>
        <v>36166.95599999999</v>
      </c>
      <c r="L73" s="11">
        <f t="shared" si="22"/>
        <v>71044.42799999999</v>
      </c>
      <c r="M73" s="25"/>
      <c r="N73" s="33">
        <f t="shared" si="23"/>
        <v>71044.42799999999</v>
      </c>
      <c r="O73" s="1">
        <v>32.5</v>
      </c>
      <c r="P73" s="1">
        <v>1191.42</v>
      </c>
      <c r="Q73" s="31">
        <v>0</v>
      </c>
      <c r="R73" s="31">
        <v>1703.9</v>
      </c>
      <c r="S73" s="1">
        <v>560</v>
      </c>
      <c r="T73" s="1">
        <v>1191.42</v>
      </c>
      <c r="U73" s="1">
        <v>5591.03</v>
      </c>
      <c r="V73" s="1">
        <v>1355.05</v>
      </c>
      <c r="W73" s="1">
        <v>0</v>
      </c>
      <c r="X73" s="1">
        <v>1191.42</v>
      </c>
      <c r="Y73" s="1">
        <v>0</v>
      </c>
      <c r="Z73" s="1">
        <v>1191.42</v>
      </c>
      <c r="AA73" s="31">
        <v>8799.09</v>
      </c>
      <c r="AB73" s="31">
        <v>1236.28</v>
      </c>
      <c r="AC73" s="31">
        <v>39136.87</v>
      </c>
      <c r="AD73" s="31">
        <v>1399.91</v>
      </c>
      <c r="AE73" s="31">
        <v>0</v>
      </c>
      <c r="AF73" s="31">
        <v>1236.28</v>
      </c>
      <c r="AG73" s="1">
        <v>8660.09</v>
      </c>
      <c r="AH73" s="1">
        <v>1318.09</v>
      </c>
      <c r="AI73" s="1">
        <v>0</v>
      </c>
      <c r="AJ73" s="1">
        <v>1236.28</v>
      </c>
      <c r="AK73" s="1">
        <v>1160.99</v>
      </c>
      <c r="AL73" s="1">
        <v>1236.28</v>
      </c>
      <c r="AM73" s="7">
        <f t="shared" si="24"/>
        <v>63940.57</v>
      </c>
      <c r="AN73" s="7">
        <f t="shared" si="25"/>
        <v>15487.750000000002</v>
      </c>
      <c r="AO73" s="24">
        <f t="shared" si="26"/>
        <v>79428.32</v>
      </c>
      <c r="AP73" s="8"/>
      <c r="AQ73" s="8">
        <v>1250.31</v>
      </c>
      <c r="AR73" s="63"/>
      <c r="AS73" s="63"/>
      <c r="AT73" s="77">
        <f t="shared" si="27"/>
        <v>80678.63</v>
      </c>
      <c r="AU73" s="83"/>
      <c r="AV73" s="84"/>
      <c r="AW73" s="84"/>
      <c r="AX73" s="79">
        <v>-6543.79</v>
      </c>
      <c r="AY73" s="20">
        <f>N73-AT73-AX73+AU73+AV73+AW73</f>
        <v>-3090.4120000000194</v>
      </c>
      <c r="AZ73" s="117">
        <v>34111.14</v>
      </c>
    </row>
    <row r="74" spans="1:52" ht="15">
      <c r="A74" s="1">
        <v>67</v>
      </c>
      <c r="B74" s="1" t="s">
        <v>59</v>
      </c>
      <c r="C74" s="1">
        <v>365.2</v>
      </c>
      <c r="D74" s="1">
        <v>0</v>
      </c>
      <c r="E74" s="1">
        <f t="shared" si="13"/>
        <v>365.2</v>
      </c>
      <c r="F74" s="1">
        <v>11.36</v>
      </c>
      <c r="G74" s="2">
        <f t="shared" si="18"/>
        <v>4148.672</v>
      </c>
      <c r="H74" s="2">
        <f t="shared" si="20"/>
        <v>24892.032</v>
      </c>
      <c r="I74" s="1">
        <v>11.78</v>
      </c>
      <c r="J74" s="2">
        <f t="shared" si="19"/>
        <v>4302.056</v>
      </c>
      <c r="K74" s="2">
        <f t="shared" si="21"/>
        <v>25812.335999999996</v>
      </c>
      <c r="L74" s="11">
        <f t="shared" si="22"/>
        <v>50704.367999999995</v>
      </c>
      <c r="M74" s="25"/>
      <c r="N74" s="33">
        <f t="shared" si="23"/>
        <v>50704.367999999995</v>
      </c>
      <c r="O74" s="1">
        <v>0</v>
      </c>
      <c r="P74" s="1">
        <v>872.83</v>
      </c>
      <c r="Q74" s="31">
        <v>0</v>
      </c>
      <c r="R74" s="31">
        <v>1118.27</v>
      </c>
      <c r="S74" s="1">
        <v>0</v>
      </c>
      <c r="T74" s="1">
        <v>872.83</v>
      </c>
      <c r="U74" s="1">
        <v>0</v>
      </c>
      <c r="V74" s="1">
        <v>1479.39</v>
      </c>
      <c r="W74" s="1">
        <v>0</v>
      </c>
      <c r="X74" s="1">
        <v>872.83</v>
      </c>
      <c r="Y74" s="1">
        <v>0</v>
      </c>
      <c r="Z74" s="1">
        <v>872.83</v>
      </c>
      <c r="AA74" s="31">
        <v>0</v>
      </c>
      <c r="AB74" s="31">
        <v>905.7</v>
      </c>
      <c r="AC74" s="31">
        <v>0</v>
      </c>
      <c r="AD74" s="31">
        <v>1069.33</v>
      </c>
      <c r="AE74" s="31">
        <v>0</v>
      </c>
      <c r="AF74" s="31">
        <v>14638.9</v>
      </c>
      <c r="AG74" s="1">
        <v>0</v>
      </c>
      <c r="AH74" s="1">
        <v>2594.08</v>
      </c>
      <c r="AI74" s="1">
        <v>0</v>
      </c>
      <c r="AJ74" s="1">
        <v>15663.83</v>
      </c>
      <c r="AK74" s="1">
        <v>0</v>
      </c>
      <c r="AL74" s="1">
        <v>905.7</v>
      </c>
      <c r="AM74" s="7">
        <f t="shared" si="24"/>
        <v>0</v>
      </c>
      <c r="AN74" s="7">
        <f t="shared" si="25"/>
        <v>41866.52</v>
      </c>
      <c r="AO74" s="24">
        <f t="shared" si="26"/>
        <v>41866.52</v>
      </c>
      <c r="AP74" s="8"/>
      <c r="AQ74" s="8">
        <v>1250.31</v>
      </c>
      <c r="AR74" s="63"/>
      <c r="AS74" s="63"/>
      <c r="AT74" s="77">
        <f t="shared" si="27"/>
        <v>43116.829999999994</v>
      </c>
      <c r="AU74" s="83"/>
      <c r="AV74" s="84"/>
      <c r="AW74" s="84"/>
      <c r="AX74" s="79">
        <v>6.186400000000076</v>
      </c>
      <c r="AY74" s="20">
        <f>N74-AT74-AX74+AU74+AV74+AW74</f>
        <v>7581.3516</v>
      </c>
      <c r="AZ74" s="117">
        <v>4757.71</v>
      </c>
    </row>
    <row r="75" spans="1:52" ht="15.75" customHeight="1">
      <c r="A75" s="1">
        <v>68</v>
      </c>
      <c r="B75" s="1" t="s">
        <v>60</v>
      </c>
      <c r="C75" s="1">
        <v>4413.54</v>
      </c>
      <c r="D75" s="1">
        <v>181.9</v>
      </c>
      <c r="E75" s="1">
        <f t="shared" si="13"/>
        <v>4595.44</v>
      </c>
      <c r="F75" s="1">
        <v>12.97</v>
      </c>
      <c r="G75" s="2">
        <f t="shared" si="18"/>
        <v>59602.856799999994</v>
      </c>
      <c r="H75" s="2">
        <f t="shared" si="20"/>
        <v>357617.14079999994</v>
      </c>
      <c r="I75" s="1">
        <v>13.44</v>
      </c>
      <c r="J75" s="2">
        <f t="shared" si="19"/>
        <v>61762.713599999995</v>
      </c>
      <c r="K75" s="2">
        <f t="shared" si="21"/>
        <v>370576.2816</v>
      </c>
      <c r="L75" s="11">
        <f t="shared" si="22"/>
        <v>728193.4223999999</v>
      </c>
      <c r="M75" s="25"/>
      <c r="N75" s="33">
        <f t="shared" si="23"/>
        <v>728193.4223999999</v>
      </c>
      <c r="O75" s="1">
        <v>0</v>
      </c>
      <c r="P75" s="1">
        <v>26400.66</v>
      </c>
      <c r="Q75" s="31">
        <v>0</v>
      </c>
      <c r="R75" s="31">
        <v>66909.1</v>
      </c>
      <c r="S75" s="1">
        <v>0</v>
      </c>
      <c r="T75" s="1">
        <v>34404.05</v>
      </c>
      <c r="U75" s="1">
        <v>0</v>
      </c>
      <c r="V75" s="1">
        <v>20402.37</v>
      </c>
      <c r="W75" s="1">
        <v>0</v>
      </c>
      <c r="X75" s="1">
        <v>34259.26</v>
      </c>
      <c r="Y75" s="1">
        <v>0</v>
      </c>
      <c r="Z75" s="1">
        <v>38649.34</v>
      </c>
      <c r="AA75" s="31">
        <v>0</v>
      </c>
      <c r="AB75" s="31">
        <v>44002.37</v>
      </c>
      <c r="AC75" s="31">
        <v>0</v>
      </c>
      <c r="AD75" s="31">
        <v>29507.22</v>
      </c>
      <c r="AE75" s="31">
        <v>0</v>
      </c>
      <c r="AF75" s="31">
        <v>41456.4</v>
      </c>
      <c r="AG75" s="1">
        <v>0</v>
      </c>
      <c r="AH75" s="1">
        <v>108524.19</v>
      </c>
      <c r="AI75" s="1">
        <v>0</v>
      </c>
      <c r="AJ75" s="1">
        <v>29118.15</v>
      </c>
      <c r="AK75" s="1">
        <v>0</v>
      </c>
      <c r="AL75" s="1">
        <v>31862.34</v>
      </c>
      <c r="AM75" s="7">
        <f t="shared" si="24"/>
        <v>0</v>
      </c>
      <c r="AN75" s="7">
        <f t="shared" si="25"/>
        <v>505495.45000000007</v>
      </c>
      <c r="AO75" s="24">
        <f t="shared" si="26"/>
        <v>505495.45000000007</v>
      </c>
      <c r="AP75" s="8"/>
      <c r="AQ75" s="8">
        <v>1250.31</v>
      </c>
      <c r="AR75" s="8"/>
      <c r="AS75" s="8"/>
      <c r="AT75" s="77">
        <f t="shared" si="27"/>
        <v>506745.76000000007</v>
      </c>
      <c r="AU75" s="85"/>
      <c r="AV75" s="86">
        <f aca="true" t="shared" si="28" ref="AV75:AV138">E75*0.08</f>
        <v>367.6352</v>
      </c>
      <c r="AW75" s="86">
        <f aca="true" t="shared" si="29" ref="AW75:AW81">E75*0.08</f>
        <v>367.6352</v>
      </c>
      <c r="AX75" s="79">
        <v>48456.92480000001</v>
      </c>
      <c r="AY75" s="20">
        <f>N75-AT75-AX75+AU75+AV75+AW75</f>
        <v>173726.00799999983</v>
      </c>
      <c r="AZ75" s="117">
        <v>427689.4</v>
      </c>
    </row>
    <row r="76" spans="1:52" ht="15">
      <c r="A76" s="1">
        <v>69</v>
      </c>
      <c r="B76" s="1" t="s">
        <v>61</v>
      </c>
      <c r="C76" s="1">
        <v>2045.9</v>
      </c>
      <c r="D76" s="1">
        <v>0</v>
      </c>
      <c r="E76" s="1">
        <f t="shared" si="13"/>
        <v>2045.9</v>
      </c>
      <c r="F76" s="1">
        <v>12.39</v>
      </c>
      <c r="G76" s="2">
        <f t="shared" si="18"/>
        <v>25348.701</v>
      </c>
      <c r="H76" s="2">
        <f t="shared" si="20"/>
        <v>152092.206</v>
      </c>
      <c r="I76" s="1">
        <v>12.84</v>
      </c>
      <c r="J76" s="2">
        <f t="shared" si="19"/>
        <v>26269.356</v>
      </c>
      <c r="K76" s="2">
        <f t="shared" si="21"/>
        <v>157616.136</v>
      </c>
      <c r="L76" s="11">
        <f t="shared" si="22"/>
        <v>309708.342</v>
      </c>
      <c r="M76" s="25"/>
      <c r="N76" s="33">
        <f t="shared" si="23"/>
        <v>309708.342</v>
      </c>
      <c r="O76" s="1">
        <v>0</v>
      </c>
      <c r="P76" s="1">
        <v>12275.03</v>
      </c>
      <c r="Q76" s="31">
        <v>0</v>
      </c>
      <c r="R76" s="31">
        <v>9802.48</v>
      </c>
      <c r="S76" s="1">
        <v>0</v>
      </c>
      <c r="T76" s="1">
        <v>9300.95</v>
      </c>
      <c r="U76" s="1">
        <v>0</v>
      </c>
      <c r="V76" s="1">
        <v>9458.3</v>
      </c>
      <c r="W76" s="1">
        <v>0</v>
      </c>
      <c r="X76" s="1">
        <v>12358.33</v>
      </c>
      <c r="Y76" s="1">
        <v>0</v>
      </c>
      <c r="Z76" s="1">
        <v>14449.35</v>
      </c>
      <c r="AA76" s="31">
        <v>0</v>
      </c>
      <c r="AB76" s="31">
        <v>15447.82</v>
      </c>
      <c r="AC76" s="31">
        <v>0</v>
      </c>
      <c r="AD76" s="31">
        <v>15949.09</v>
      </c>
      <c r="AE76" s="31">
        <v>0</v>
      </c>
      <c r="AF76" s="31">
        <v>17092.85</v>
      </c>
      <c r="AG76" s="1">
        <v>0</v>
      </c>
      <c r="AH76" s="1">
        <v>10187.8</v>
      </c>
      <c r="AI76" s="1">
        <v>0</v>
      </c>
      <c r="AJ76" s="1">
        <v>9027.39</v>
      </c>
      <c r="AK76" s="1">
        <v>0</v>
      </c>
      <c r="AL76" s="1">
        <v>16008.9</v>
      </c>
      <c r="AM76" s="7">
        <f t="shared" si="24"/>
        <v>0</v>
      </c>
      <c r="AN76" s="7">
        <f t="shared" si="25"/>
        <v>151358.29</v>
      </c>
      <c r="AO76" s="24">
        <f t="shared" si="26"/>
        <v>151358.29</v>
      </c>
      <c r="AP76" s="8"/>
      <c r="AQ76" s="8">
        <v>1250.31</v>
      </c>
      <c r="AR76" s="8"/>
      <c r="AS76" s="8"/>
      <c r="AT76" s="77">
        <f t="shared" si="27"/>
        <v>152608.6</v>
      </c>
      <c r="AU76" s="85"/>
      <c r="AV76" s="86">
        <f t="shared" si="28"/>
        <v>163.672</v>
      </c>
      <c r="AW76" s="86">
        <f t="shared" si="29"/>
        <v>163.672</v>
      </c>
      <c r="AX76" s="79">
        <v>23977.400999999998</v>
      </c>
      <c r="AY76" s="20">
        <f>N76-AT76-AX76+AU76+AV76+AW76</f>
        <v>133449.685</v>
      </c>
      <c r="AZ76" s="117">
        <v>294740.41</v>
      </c>
    </row>
    <row r="77" spans="1:52" ht="15.75" customHeight="1">
      <c r="A77" s="1">
        <v>70</v>
      </c>
      <c r="B77" s="1" t="s">
        <v>62</v>
      </c>
      <c r="C77" s="1">
        <v>2143.4</v>
      </c>
      <c r="D77" s="1">
        <v>139.9</v>
      </c>
      <c r="E77" s="1">
        <f t="shared" si="13"/>
        <v>2283.3</v>
      </c>
      <c r="F77" s="1">
        <v>12.97</v>
      </c>
      <c r="G77" s="2">
        <f t="shared" si="18"/>
        <v>29614.401000000005</v>
      </c>
      <c r="H77" s="2">
        <f t="shared" si="20"/>
        <v>177686.40600000002</v>
      </c>
      <c r="I77" s="1">
        <v>13.44</v>
      </c>
      <c r="J77" s="2">
        <f t="shared" si="19"/>
        <v>30687.552</v>
      </c>
      <c r="K77" s="2">
        <f t="shared" si="21"/>
        <v>184125.312</v>
      </c>
      <c r="L77" s="11">
        <f t="shared" si="22"/>
        <v>361811.718</v>
      </c>
      <c r="M77" s="25"/>
      <c r="N77" s="33">
        <f t="shared" si="23"/>
        <v>361811.718</v>
      </c>
      <c r="O77" s="1">
        <v>0</v>
      </c>
      <c r="P77" s="1">
        <v>9691.83</v>
      </c>
      <c r="Q77" s="31">
        <v>0</v>
      </c>
      <c r="R77" s="31">
        <v>10911.37</v>
      </c>
      <c r="S77" s="1">
        <v>0</v>
      </c>
      <c r="T77" s="1">
        <v>10982.53</v>
      </c>
      <c r="U77" s="1">
        <v>0</v>
      </c>
      <c r="V77" s="1">
        <v>13387.4</v>
      </c>
      <c r="W77" s="1">
        <v>0</v>
      </c>
      <c r="X77" s="1">
        <v>13627.4</v>
      </c>
      <c r="Y77" s="1">
        <v>0</v>
      </c>
      <c r="Z77" s="1">
        <v>18319.05</v>
      </c>
      <c r="AA77" s="31">
        <v>0</v>
      </c>
      <c r="AB77" s="31">
        <v>25044.1</v>
      </c>
      <c r="AC77" s="31">
        <v>0</v>
      </c>
      <c r="AD77" s="31">
        <v>13390.61</v>
      </c>
      <c r="AE77" s="31">
        <v>0</v>
      </c>
      <c r="AF77" s="31">
        <v>67280.5</v>
      </c>
      <c r="AG77" s="1">
        <v>0</v>
      </c>
      <c r="AH77" s="1">
        <v>51881.02</v>
      </c>
      <c r="AI77" s="1">
        <v>0</v>
      </c>
      <c r="AJ77" s="1">
        <v>29142.35</v>
      </c>
      <c r="AK77" s="1">
        <v>0</v>
      </c>
      <c r="AL77" s="1">
        <v>36754.96</v>
      </c>
      <c r="AM77" s="7">
        <f t="shared" si="24"/>
        <v>0</v>
      </c>
      <c r="AN77" s="7">
        <f t="shared" si="25"/>
        <v>300413.12</v>
      </c>
      <c r="AO77" s="24">
        <f t="shared" si="26"/>
        <v>300413.12</v>
      </c>
      <c r="AP77" s="8"/>
      <c r="AQ77" s="8">
        <v>1250.31</v>
      </c>
      <c r="AR77" s="8"/>
      <c r="AS77" s="8">
        <f>E77*1.83</f>
        <v>4178.439</v>
      </c>
      <c r="AT77" s="77">
        <f t="shared" si="27"/>
        <v>305841.869</v>
      </c>
      <c r="AU77" s="85"/>
      <c r="AV77" s="86">
        <f t="shared" si="28"/>
        <v>182.66400000000002</v>
      </c>
      <c r="AW77" s="86">
        <f t="shared" si="29"/>
        <v>182.66400000000002</v>
      </c>
      <c r="AX77" s="79">
        <v>49850.92600000001</v>
      </c>
      <c r="AY77" s="20">
        <f>N77-AT77-AX77+AU77+AV77+AW77</f>
        <v>6484.25099999998</v>
      </c>
      <c r="AZ77" s="117">
        <v>127549.37</v>
      </c>
    </row>
    <row r="78" spans="1:52" ht="15">
      <c r="A78" s="1">
        <v>71</v>
      </c>
      <c r="B78" s="1" t="s">
        <v>63</v>
      </c>
      <c r="C78" s="1">
        <v>1290.5</v>
      </c>
      <c r="D78" s="1">
        <v>0</v>
      </c>
      <c r="E78" s="1">
        <f t="shared" si="13"/>
        <v>1290.5</v>
      </c>
      <c r="F78" s="1">
        <v>13.34</v>
      </c>
      <c r="G78" s="2">
        <f t="shared" si="18"/>
        <v>17215.27</v>
      </c>
      <c r="H78" s="2">
        <f t="shared" si="20"/>
        <v>103291.62</v>
      </c>
      <c r="I78" s="1">
        <v>13.82</v>
      </c>
      <c r="J78" s="2">
        <f t="shared" si="19"/>
        <v>17834.71</v>
      </c>
      <c r="K78" s="2">
        <f t="shared" si="21"/>
        <v>107008.26</v>
      </c>
      <c r="L78" s="11">
        <f t="shared" si="22"/>
        <v>210299.88</v>
      </c>
      <c r="M78" s="25">
        <v>-203815.42</v>
      </c>
      <c r="N78" s="33">
        <f t="shared" si="23"/>
        <v>6484.459999999992</v>
      </c>
      <c r="O78" s="1">
        <v>32.5</v>
      </c>
      <c r="P78" s="1">
        <v>3260.27</v>
      </c>
      <c r="Q78" s="31">
        <v>1466.25</v>
      </c>
      <c r="R78" s="31">
        <v>6427.03</v>
      </c>
      <c r="S78" s="1">
        <v>0</v>
      </c>
      <c r="T78" s="1">
        <v>5938.6</v>
      </c>
      <c r="U78" s="1">
        <v>524.75</v>
      </c>
      <c r="V78" s="1">
        <v>3895.93</v>
      </c>
      <c r="W78" s="1">
        <v>0</v>
      </c>
      <c r="X78" s="1">
        <v>3669.34</v>
      </c>
      <c r="Y78" s="1">
        <v>0</v>
      </c>
      <c r="Z78" s="1">
        <v>4103.49</v>
      </c>
      <c r="AA78" s="31">
        <v>0</v>
      </c>
      <c r="AB78" s="31">
        <v>13846.18</v>
      </c>
      <c r="AC78" s="31">
        <v>0</v>
      </c>
      <c r="AD78" s="31">
        <v>4657.46</v>
      </c>
      <c r="AE78" s="31">
        <v>0</v>
      </c>
      <c r="AF78" s="31">
        <v>4709.54</v>
      </c>
      <c r="AG78" s="1">
        <v>2060.37</v>
      </c>
      <c r="AH78" s="1">
        <v>4434.7</v>
      </c>
      <c r="AI78" s="1">
        <v>0</v>
      </c>
      <c r="AJ78" s="1">
        <v>4660.94</v>
      </c>
      <c r="AK78" s="1">
        <v>3305.37</v>
      </c>
      <c r="AL78" s="1">
        <v>5701.24</v>
      </c>
      <c r="AM78" s="7">
        <f t="shared" si="24"/>
        <v>7389.24</v>
      </c>
      <c r="AN78" s="7">
        <f t="shared" si="25"/>
        <v>65304.719999999994</v>
      </c>
      <c r="AO78" s="24">
        <f t="shared" si="26"/>
        <v>72693.95999999999</v>
      </c>
      <c r="AP78" s="8"/>
      <c r="AQ78" s="8">
        <v>1250.31</v>
      </c>
      <c r="AR78" s="8">
        <f>E78*1.1</f>
        <v>1419.5500000000002</v>
      </c>
      <c r="AS78" s="8">
        <f>E78*1.83</f>
        <v>2361.6150000000002</v>
      </c>
      <c r="AT78" s="77">
        <f t="shared" si="27"/>
        <v>77725.435</v>
      </c>
      <c r="AU78" s="85"/>
      <c r="AV78" s="86">
        <f t="shared" si="28"/>
        <v>103.24000000000001</v>
      </c>
      <c r="AW78" s="86">
        <f t="shared" si="29"/>
        <v>103.24000000000001</v>
      </c>
      <c r="AX78" s="79">
        <v>116293.99040000001</v>
      </c>
      <c r="AY78" s="20">
        <f>N78-AT78-AX78+AU78+AV78+AW78</f>
        <v>-187328.48540000003</v>
      </c>
      <c r="AZ78" s="117">
        <v>86459.69</v>
      </c>
    </row>
    <row r="79" spans="1:52" ht="15.75" customHeight="1">
      <c r="A79" s="1">
        <v>72</v>
      </c>
      <c r="B79" s="1" t="s">
        <v>64</v>
      </c>
      <c r="C79" s="1">
        <v>2008.3</v>
      </c>
      <c r="D79" s="1">
        <v>0</v>
      </c>
      <c r="E79" s="1">
        <f t="shared" si="13"/>
        <v>2008.3</v>
      </c>
      <c r="F79" s="1">
        <v>12.39</v>
      </c>
      <c r="G79" s="2">
        <f t="shared" si="18"/>
        <v>24882.837</v>
      </c>
      <c r="H79" s="2">
        <f t="shared" si="20"/>
        <v>149297.022</v>
      </c>
      <c r="I79" s="1">
        <v>12.84</v>
      </c>
      <c r="J79" s="2">
        <f t="shared" si="19"/>
        <v>25786.572</v>
      </c>
      <c r="K79" s="2">
        <f t="shared" si="21"/>
        <v>154719.432</v>
      </c>
      <c r="L79" s="11">
        <f t="shared" si="22"/>
        <v>304016.454</v>
      </c>
      <c r="M79" s="25"/>
      <c r="N79" s="33">
        <f t="shared" si="23"/>
        <v>304016.454</v>
      </c>
      <c r="O79" s="1">
        <v>0</v>
      </c>
      <c r="P79" s="1">
        <v>8178.74</v>
      </c>
      <c r="Q79" s="31">
        <v>0</v>
      </c>
      <c r="R79" s="31">
        <v>11564.15</v>
      </c>
      <c r="S79" s="1">
        <v>0</v>
      </c>
      <c r="T79" s="1">
        <v>45446.69</v>
      </c>
      <c r="U79" s="1">
        <v>0</v>
      </c>
      <c r="V79" s="1">
        <v>27172.38</v>
      </c>
      <c r="W79" s="1">
        <v>0</v>
      </c>
      <c r="X79" s="1">
        <v>10876.03</v>
      </c>
      <c r="Y79" s="1">
        <v>0</v>
      </c>
      <c r="Z79" s="1">
        <v>10876.03</v>
      </c>
      <c r="AA79" s="31">
        <v>0</v>
      </c>
      <c r="AB79" s="31">
        <v>25181.38</v>
      </c>
      <c r="AC79" s="31">
        <v>0</v>
      </c>
      <c r="AD79" s="31">
        <v>72382.12</v>
      </c>
      <c r="AE79" s="31">
        <v>0</v>
      </c>
      <c r="AF79" s="31">
        <v>33458.97</v>
      </c>
      <c r="AG79" s="1">
        <v>0</v>
      </c>
      <c r="AH79" s="1">
        <v>47058.43</v>
      </c>
      <c r="AI79" s="1">
        <v>0</v>
      </c>
      <c r="AJ79" s="1">
        <v>12619.58</v>
      </c>
      <c r="AK79" s="1">
        <v>0</v>
      </c>
      <c r="AL79" s="1">
        <v>12328.43</v>
      </c>
      <c r="AM79" s="7">
        <f t="shared" si="24"/>
        <v>0</v>
      </c>
      <c r="AN79" s="7">
        <f t="shared" si="25"/>
        <v>317142.93</v>
      </c>
      <c r="AO79" s="24">
        <f t="shared" si="26"/>
        <v>317142.93</v>
      </c>
      <c r="AP79" s="8"/>
      <c r="AQ79" s="8">
        <v>1250.31</v>
      </c>
      <c r="AR79" s="8"/>
      <c r="AS79" s="8"/>
      <c r="AT79" s="77">
        <f t="shared" si="27"/>
        <v>318393.24</v>
      </c>
      <c r="AU79" s="85"/>
      <c r="AV79" s="86">
        <f t="shared" si="28"/>
        <v>160.664</v>
      </c>
      <c r="AW79" s="86">
        <f t="shared" si="29"/>
        <v>160.664</v>
      </c>
      <c r="AX79" s="79">
        <v>10.95819999999936</v>
      </c>
      <c r="AY79" s="20">
        <f>N79-AT79-AX79+AU79+AV79+AW79</f>
        <v>-14066.416199999961</v>
      </c>
      <c r="AZ79" s="117">
        <v>105484.66</v>
      </c>
    </row>
    <row r="80" spans="1:52" ht="15.75" customHeight="1">
      <c r="A80" s="1">
        <v>73</v>
      </c>
      <c r="B80" s="1" t="s">
        <v>65</v>
      </c>
      <c r="C80" s="1">
        <v>1067.6</v>
      </c>
      <c r="D80" s="1">
        <v>210.3</v>
      </c>
      <c r="E80" s="1">
        <f t="shared" si="13"/>
        <v>1277.8999999999999</v>
      </c>
      <c r="F80" s="1">
        <v>12.39</v>
      </c>
      <c r="G80" s="2">
        <f t="shared" si="18"/>
        <v>15833.180999999999</v>
      </c>
      <c r="H80" s="2">
        <f t="shared" si="20"/>
        <v>94999.086</v>
      </c>
      <c r="I80" s="1">
        <v>12.84</v>
      </c>
      <c r="J80" s="2">
        <f t="shared" si="19"/>
        <v>16408.235999999997</v>
      </c>
      <c r="K80" s="2">
        <f t="shared" si="21"/>
        <v>98449.41599999998</v>
      </c>
      <c r="L80" s="11">
        <f t="shared" si="22"/>
        <v>193448.50199999998</v>
      </c>
      <c r="M80" s="25">
        <v>-12228.19</v>
      </c>
      <c r="N80" s="33">
        <f t="shared" si="23"/>
        <v>181220.31199999998</v>
      </c>
      <c r="O80" s="1">
        <v>0</v>
      </c>
      <c r="P80" s="1">
        <v>8621.83</v>
      </c>
      <c r="Q80" s="31">
        <v>0</v>
      </c>
      <c r="R80" s="31">
        <v>13585.89</v>
      </c>
      <c r="S80" s="1">
        <v>0</v>
      </c>
      <c r="T80" s="1">
        <v>14547.35</v>
      </c>
      <c r="U80" s="1">
        <v>0</v>
      </c>
      <c r="V80" s="1">
        <v>6815.23</v>
      </c>
      <c r="W80" s="1">
        <v>0</v>
      </c>
      <c r="X80" s="1">
        <v>34159.08</v>
      </c>
      <c r="Y80" s="1">
        <v>0</v>
      </c>
      <c r="Z80" s="1">
        <v>28072.11</v>
      </c>
      <c r="AA80" s="31">
        <v>0</v>
      </c>
      <c r="AB80" s="31">
        <v>23688.5</v>
      </c>
      <c r="AC80" s="31">
        <v>0</v>
      </c>
      <c r="AD80" s="31">
        <v>7745.63</v>
      </c>
      <c r="AE80" s="31">
        <v>0</v>
      </c>
      <c r="AF80" s="31">
        <v>20354.1</v>
      </c>
      <c r="AG80" s="1">
        <v>0</v>
      </c>
      <c r="AH80" s="1">
        <v>27182.51</v>
      </c>
      <c r="AI80" s="1">
        <v>0</v>
      </c>
      <c r="AJ80" s="1">
        <v>9680.22</v>
      </c>
      <c r="AK80" s="1">
        <v>0</v>
      </c>
      <c r="AL80" s="1">
        <v>5600.87</v>
      </c>
      <c r="AM80" s="7">
        <f t="shared" si="24"/>
        <v>0</v>
      </c>
      <c r="AN80" s="7">
        <f t="shared" si="25"/>
        <v>200053.32</v>
      </c>
      <c r="AO80" s="24">
        <f t="shared" si="26"/>
        <v>200053.32</v>
      </c>
      <c r="AP80" s="8"/>
      <c r="AQ80" s="8">
        <f>1250.31+5064</f>
        <v>6314.3099999999995</v>
      </c>
      <c r="AR80" s="8">
        <f>E80*1.1</f>
        <v>1405.69</v>
      </c>
      <c r="AS80" s="8">
        <f>E80*1.83</f>
        <v>2338.557</v>
      </c>
      <c r="AT80" s="77">
        <f t="shared" si="27"/>
        <v>210111.877</v>
      </c>
      <c r="AU80" s="85"/>
      <c r="AV80" s="86">
        <f t="shared" si="28"/>
        <v>102.23199999999999</v>
      </c>
      <c r="AW80" s="86">
        <f t="shared" si="29"/>
        <v>102.23199999999999</v>
      </c>
      <c r="AX80" s="79">
        <v>27629.661200000002</v>
      </c>
      <c r="AY80" s="20">
        <f>N80-AT80-AX80+AU80+AV80+AW80</f>
        <v>-56316.76220000003</v>
      </c>
      <c r="AZ80" s="117">
        <v>134070.16</v>
      </c>
    </row>
    <row r="81" spans="1:52" ht="15">
      <c r="A81" s="1">
        <v>74</v>
      </c>
      <c r="B81" s="1" t="s">
        <v>66</v>
      </c>
      <c r="C81" s="1">
        <v>2487.9</v>
      </c>
      <c r="D81" s="1">
        <v>0</v>
      </c>
      <c r="E81" s="1">
        <f t="shared" si="13"/>
        <v>2487.9</v>
      </c>
      <c r="F81" s="1">
        <v>13.9</v>
      </c>
      <c r="G81" s="2">
        <f t="shared" si="18"/>
        <v>34581.810000000005</v>
      </c>
      <c r="H81" s="2">
        <f t="shared" si="20"/>
        <v>207490.86000000004</v>
      </c>
      <c r="I81" s="1">
        <v>14.41</v>
      </c>
      <c r="J81" s="2">
        <f t="shared" si="19"/>
        <v>35850.639</v>
      </c>
      <c r="K81" s="2">
        <f t="shared" si="21"/>
        <v>215103.83400000003</v>
      </c>
      <c r="L81" s="11">
        <f t="shared" si="22"/>
        <v>422594.6940000001</v>
      </c>
      <c r="M81" s="25">
        <v>-156117.48</v>
      </c>
      <c r="N81" s="33">
        <f t="shared" si="23"/>
        <v>266477.21400000004</v>
      </c>
      <c r="O81" s="1">
        <v>12773.75</v>
      </c>
      <c r="P81" s="1">
        <v>11902.88</v>
      </c>
      <c r="Q81" s="31">
        <v>5477.749</v>
      </c>
      <c r="R81" s="31">
        <v>7961.82</v>
      </c>
      <c r="S81" s="1">
        <v>52145.4</v>
      </c>
      <c r="T81" s="1">
        <v>9755.04</v>
      </c>
      <c r="U81" s="1">
        <v>17576.93</v>
      </c>
      <c r="V81" s="1">
        <v>19248.56</v>
      </c>
      <c r="W81" s="1">
        <v>20473.73</v>
      </c>
      <c r="X81" s="1">
        <v>11968.43</v>
      </c>
      <c r="Y81" s="1">
        <v>26566.22</v>
      </c>
      <c r="Z81" s="1">
        <v>6301.38</v>
      </c>
      <c r="AA81" s="31">
        <v>42987.57</v>
      </c>
      <c r="AB81" s="31">
        <v>32959.32</v>
      </c>
      <c r="AC81" s="31">
        <v>12637.96</v>
      </c>
      <c r="AD81" s="31">
        <v>7425.2</v>
      </c>
      <c r="AE81" s="31">
        <v>15739.443</v>
      </c>
      <c r="AF81" s="31">
        <v>21742.59</v>
      </c>
      <c r="AG81" s="1">
        <v>14607.12</v>
      </c>
      <c r="AH81" s="1">
        <v>18694.52</v>
      </c>
      <c r="AI81" s="1">
        <v>8402.87</v>
      </c>
      <c r="AJ81" s="1">
        <v>9015.94</v>
      </c>
      <c r="AK81" s="1">
        <v>5939.2</v>
      </c>
      <c r="AL81" s="1">
        <v>6688.92</v>
      </c>
      <c r="AM81" s="7">
        <f t="shared" si="24"/>
        <v>235327.94199999998</v>
      </c>
      <c r="AN81" s="7">
        <f t="shared" si="25"/>
        <v>163664.6</v>
      </c>
      <c r="AO81" s="24">
        <f t="shared" si="26"/>
        <v>398992.542</v>
      </c>
      <c r="AP81" s="8"/>
      <c r="AQ81" s="8">
        <f>248086.53+1250.31</f>
        <v>249336.84</v>
      </c>
      <c r="AR81" s="8">
        <f>E81*1.1</f>
        <v>2736.6900000000005</v>
      </c>
      <c r="AS81" s="8">
        <f>E81*1.83</f>
        <v>4552.857</v>
      </c>
      <c r="AT81" s="77">
        <f t="shared" si="27"/>
        <v>655618.9289999999</v>
      </c>
      <c r="AU81" s="85"/>
      <c r="AV81" s="86">
        <f t="shared" si="28"/>
        <v>199.032</v>
      </c>
      <c r="AW81" s="86">
        <f t="shared" si="29"/>
        <v>199.032</v>
      </c>
      <c r="AX81" s="79">
        <v>-2794.2456</v>
      </c>
      <c r="AY81" s="20">
        <f>N81-AT81-AX81+AU81+AV81+AW81</f>
        <v>-385949.4053999998</v>
      </c>
      <c r="AZ81" s="117">
        <v>262783.13</v>
      </c>
    </row>
    <row r="82" spans="1:52" ht="15.75" customHeight="1">
      <c r="A82" s="1">
        <v>75</v>
      </c>
      <c r="B82" s="1" t="s">
        <v>67</v>
      </c>
      <c r="C82" s="1">
        <v>391.7</v>
      </c>
      <c r="D82" s="1">
        <v>0</v>
      </c>
      <c r="E82" s="1">
        <f t="shared" si="13"/>
        <v>391.7</v>
      </c>
      <c r="F82" s="1">
        <v>11.59</v>
      </c>
      <c r="G82" s="2">
        <f t="shared" si="18"/>
        <v>4539.803</v>
      </c>
      <c r="H82" s="2">
        <f t="shared" si="20"/>
        <v>27238.818</v>
      </c>
      <c r="I82" s="1">
        <v>12.01</v>
      </c>
      <c r="J82" s="2">
        <f t="shared" si="19"/>
        <v>4704.317</v>
      </c>
      <c r="K82" s="2">
        <f t="shared" si="21"/>
        <v>28225.902000000002</v>
      </c>
      <c r="L82" s="11">
        <f t="shared" si="22"/>
        <v>55464.72</v>
      </c>
      <c r="M82" s="25">
        <v>-139497.73</v>
      </c>
      <c r="N82" s="33">
        <f t="shared" si="23"/>
        <v>-84033.01000000001</v>
      </c>
      <c r="O82" s="1">
        <v>0</v>
      </c>
      <c r="P82" s="1">
        <v>968.66</v>
      </c>
      <c r="Q82" s="31">
        <v>0</v>
      </c>
      <c r="R82" s="31">
        <v>936.16</v>
      </c>
      <c r="S82" s="1">
        <v>0</v>
      </c>
      <c r="T82" s="1">
        <v>3075.45</v>
      </c>
      <c r="U82" s="1">
        <v>0</v>
      </c>
      <c r="V82" s="1">
        <v>2096.57</v>
      </c>
      <c r="W82" s="1">
        <v>0</v>
      </c>
      <c r="X82" s="1">
        <v>1427.04</v>
      </c>
      <c r="Y82" s="1">
        <v>0</v>
      </c>
      <c r="Z82" s="1">
        <v>936.16</v>
      </c>
      <c r="AA82" s="31">
        <v>0</v>
      </c>
      <c r="AB82" s="31">
        <v>971.42</v>
      </c>
      <c r="AC82" s="31">
        <v>0</v>
      </c>
      <c r="AD82" s="31">
        <v>1392.99</v>
      </c>
      <c r="AE82" s="31">
        <v>0</v>
      </c>
      <c r="AF82" s="31">
        <v>971.42</v>
      </c>
      <c r="AG82" s="1">
        <v>0</v>
      </c>
      <c r="AH82" s="1">
        <v>1496.17</v>
      </c>
      <c r="AI82" s="1">
        <v>0</v>
      </c>
      <c r="AJ82" s="1">
        <v>971.42</v>
      </c>
      <c r="AK82" s="1">
        <v>0</v>
      </c>
      <c r="AL82" s="1">
        <v>971.42</v>
      </c>
      <c r="AM82" s="7">
        <f t="shared" si="24"/>
        <v>0</v>
      </c>
      <c r="AN82" s="7">
        <f t="shared" si="25"/>
        <v>16214.880000000001</v>
      </c>
      <c r="AO82" s="24">
        <f t="shared" si="26"/>
        <v>16214.880000000001</v>
      </c>
      <c r="AP82" s="8"/>
      <c r="AQ82" s="8">
        <f>1250.31+3798</f>
        <v>5048.3099999999995</v>
      </c>
      <c r="AR82" s="67">
        <v>-587.55</v>
      </c>
      <c r="AS82" s="8">
        <f>E82*1.83</f>
        <v>716.811</v>
      </c>
      <c r="AT82" s="77">
        <f t="shared" si="27"/>
        <v>21392.451000000005</v>
      </c>
      <c r="AU82" s="85">
        <f aca="true" t="shared" si="30" ref="AU82:AU97">E82*0.67</f>
        <v>262.439</v>
      </c>
      <c r="AV82" s="86">
        <f t="shared" si="28"/>
        <v>31.336</v>
      </c>
      <c r="AW82" s="87">
        <f>E82*0.41</f>
        <v>160.59699999999998</v>
      </c>
      <c r="AX82" s="79">
        <v>79600.2404</v>
      </c>
      <c r="AY82" s="20">
        <f>N82-AT82-AX82+AU82+AV82+AW82</f>
        <v>-184571.3294</v>
      </c>
      <c r="AZ82" s="117">
        <v>336784.27</v>
      </c>
    </row>
    <row r="83" spans="1:52" ht="15.75" customHeight="1">
      <c r="A83" s="1">
        <v>76</v>
      </c>
      <c r="B83" s="1" t="s">
        <v>68</v>
      </c>
      <c r="C83" s="1">
        <v>600.9</v>
      </c>
      <c r="D83" s="1">
        <v>0</v>
      </c>
      <c r="E83" s="1">
        <f t="shared" si="13"/>
        <v>600.9</v>
      </c>
      <c r="F83" s="1">
        <v>11.77</v>
      </c>
      <c r="G83" s="2">
        <f t="shared" si="18"/>
        <v>7072.593</v>
      </c>
      <c r="H83" s="2">
        <f t="shared" si="20"/>
        <v>42435.558</v>
      </c>
      <c r="I83" s="1">
        <v>12.2</v>
      </c>
      <c r="J83" s="2">
        <f t="shared" si="19"/>
        <v>7330.98</v>
      </c>
      <c r="K83" s="2">
        <f t="shared" si="21"/>
        <v>43985.88</v>
      </c>
      <c r="L83" s="11">
        <f t="shared" si="22"/>
        <v>86421.438</v>
      </c>
      <c r="M83" s="25">
        <v>-64231.43</v>
      </c>
      <c r="N83" s="33">
        <f t="shared" si="23"/>
        <v>22190.007999999994</v>
      </c>
      <c r="O83" s="1">
        <v>0</v>
      </c>
      <c r="P83" s="1">
        <v>1632.28</v>
      </c>
      <c r="Q83" s="31">
        <v>0</v>
      </c>
      <c r="R83" s="31">
        <v>2955.35</v>
      </c>
      <c r="S83" s="1">
        <v>0</v>
      </c>
      <c r="T83" s="1">
        <v>4318.87</v>
      </c>
      <c r="U83" s="1">
        <v>0</v>
      </c>
      <c r="V83" s="1">
        <v>2596.56</v>
      </c>
      <c r="W83" s="1">
        <v>0</v>
      </c>
      <c r="X83" s="1">
        <v>1436.15</v>
      </c>
      <c r="Y83" s="1">
        <v>0</v>
      </c>
      <c r="Z83" s="1">
        <v>1436.15</v>
      </c>
      <c r="AA83" s="31">
        <v>0</v>
      </c>
      <c r="AB83" s="31">
        <v>4744.21</v>
      </c>
      <c r="AC83" s="31">
        <v>0</v>
      </c>
      <c r="AD83" s="31">
        <v>1490.23</v>
      </c>
      <c r="AE83" s="31">
        <v>0</v>
      </c>
      <c r="AF83" s="31">
        <v>1490.23</v>
      </c>
      <c r="AG83" s="1">
        <v>0</v>
      </c>
      <c r="AH83" s="1">
        <v>4651.22</v>
      </c>
      <c r="AI83" s="1">
        <v>0</v>
      </c>
      <c r="AJ83" s="1">
        <v>4686.74</v>
      </c>
      <c r="AK83" s="1">
        <v>0</v>
      </c>
      <c r="AL83" s="1">
        <v>1490.23</v>
      </c>
      <c r="AM83" s="7">
        <f t="shared" si="24"/>
        <v>0</v>
      </c>
      <c r="AN83" s="7">
        <f t="shared" si="25"/>
        <v>32928.22</v>
      </c>
      <c r="AO83" s="24">
        <f t="shared" si="26"/>
        <v>32928.22</v>
      </c>
      <c r="AP83" s="8"/>
      <c r="AQ83" s="8">
        <v>1250.31</v>
      </c>
      <c r="AR83" s="8"/>
      <c r="AS83" s="8"/>
      <c r="AT83" s="77">
        <f t="shared" si="27"/>
        <v>34178.53</v>
      </c>
      <c r="AU83" s="85">
        <f t="shared" si="30"/>
        <v>402.603</v>
      </c>
      <c r="AV83" s="86">
        <f t="shared" si="28"/>
        <v>48.072</v>
      </c>
      <c r="AW83" s="87">
        <f aca="true" t="shared" si="31" ref="AW83:AW88">E83*0.41</f>
        <v>246.36899999999997</v>
      </c>
      <c r="AX83" s="79">
        <v>36136.8856</v>
      </c>
      <c r="AY83" s="20">
        <f>N83-AT83-AX83+AU83+AV83+AW83</f>
        <v>-47428.363600000004</v>
      </c>
      <c r="AZ83" s="117">
        <v>406113.51</v>
      </c>
    </row>
    <row r="84" spans="1:52" ht="15">
      <c r="A84" s="1">
        <v>77</v>
      </c>
      <c r="B84" s="1" t="s">
        <v>69</v>
      </c>
      <c r="C84" s="1">
        <v>379.7</v>
      </c>
      <c r="D84" s="1">
        <v>0</v>
      </c>
      <c r="E84" s="1">
        <f t="shared" si="13"/>
        <v>379.7</v>
      </c>
      <c r="F84" s="1">
        <v>9.46</v>
      </c>
      <c r="G84" s="2">
        <f t="shared" si="18"/>
        <v>3591.962</v>
      </c>
      <c r="H84" s="2">
        <f t="shared" si="20"/>
        <v>21551.772</v>
      </c>
      <c r="I84" s="1">
        <v>9.8</v>
      </c>
      <c r="J84" s="2">
        <f t="shared" si="19"/>
        <v>3721.06</v>
      </c>
      <c r="K84" s="2">
        <f t="shared" si="21"/>
        <v>22326.36</v>
      </c>
      <c r="L84" s="11">
        <f t="shared" si="22"/>
        <v>43878.132</v>
      </c>
      <c r="M84" s="25">
        <v>-18223.49</v>
      </c>
      <c r="N84" s="33">
        <f t="shared" si="23"/>
        <v>25654.641999999996</v>
      </c>
      <c r="O84" s="1">
        <v>0</v>
      </c>
      <c r="P84" s="1">
        <v>1166.94</v>
      </c>
      <c r="Q84" s="31">
        <v>0</v>
      </c>
      <c r="R84" s="31">
        <v>1085.13</v>
      </c>
      <c r="S84" s="1">
        <v>0</v>
      </c>
      <c r="T84" s="1">
        <v>3786.68</v>
      </c>
      <c r="U84" s="1">
        <v>0</v>
      </c>
      <c r="V84" s="1">
        <v>2245.54</v>
      </c>
      <c r="W84" s="1">
        <v>0</v>
      </c>
      <c r="X84" s="1">
        <v>1085.13</v>
      </c>
      <c r="Y84" s="1">
        <v>0</v>
      </c>
      <c r="Z84" s="1">
        <v>1085.13</v>
      </c>
      <c r="AA84" s="31">
        <v>0</v>
      </c>
      <c r="AB84" s="31">
        <v>1983.18</v>
      </c>
      <c r="AC84" s="31">
        <v>0</v>
      </c>
      <c r="AD84" s="31">
        <v>1119.31</v>
      </c>
      <c r="AE84" s="31">
        <v>0</v>
      </c>
      <c r="AF84" s="31">
        <v>1119.31</v>
      </c>
      <c r="AG84" s="1">
        <v>0</v>
      </c>
      <c r="AH84" s="1">
        <v>2144.06</v>
      </c>
      <c r="AI84" s="1">
        <v>0</v>
      </c>
      <c r="AJ84" s="1">
        <v>2082.93</v>
      </c>
      <c r="AK84" s="1">
        <v>0</v>
      </c>
      <c r="AL84" s="1">
        <v>1119.31</v>
      </c>
      <c r="AM84" s="7">
        <f t="shared" si="24"/>
        <v>0</v>
      </c>
      <c r="AN84" s="7">
        <f t="shared" si="25"/>
        <v>20022.650000000005</v>
      </c>
      <c r="AO84" s="24">
        <f t="shared" si="26"/>
        <v>20022.650000000005</v>
      </c>
      <c r="AP84" s="8"/>
      <c r="AQ84" s="8">
        <v>1250.31</v>
      </c>
      <c r="AR84" s="8"/>
      <c r="AS84" s="8"/>
      <c r="AT84" s="77">
        <f t="shared" si="27"/>
        <v>21272.960000000006</v>
      </c>
      <c r="AU84" s="85">
        <f t="shared" si="30"/>
        <v>254.399</v>
      </c>
      <c r="AV84" s="86">
        <f t="shared" si="28"/>
        <v>30.376</v>
      </c>
      <c r="AW84" s="87">
        <f t="shared" si="31"/>
        <v>155.677</v>
      </c>
      <c r="AX84" s="79">
        <v>-2063.1368</v>
      </c>
      <c r="AY84" s="20">
        <f>N84-AT84-AX84+AU84+AV84+AW84</f>
        <v>6885.27079999999</v>
      </c>
      <c r="AZ84" s="117">
        <v>138153.85</v>
      </c>
    </row>
    <row r="85" spans="1:52" ht="15.75" customHeight="1">
      <c r="A85" s="1">
        <v>78</v>
      </c>
      <c r="B85" s="1" t="s">
        <v>70</v>
      </c>
      <c r="C85" s="1">
        <v>377.8</v>
      </c>
      <c r="D85" s="1">
        <v>0</v>
      </c>
      <c r="E85" s="1">
        <f t="shared" si="13"/>
        <v>377.8</v>
      </c>
      <c r="F85" s="1">
        <v>9.46</v>
      </c>
      <c r="G85" s="2">
        <f t="shared" si="18"/>
        <v>3573.9880000000003</v>
      </c>
      <c r="H85" s="2">
        <f t="shared" si="20"/>
        <v>21443.928</v>
      </c>
      <c r="I85" s="1">
        <v>9.8</v>
      </c>
      <c r="J85" s="2">
        <f t="shared" si="19"/>
        <v>3702.4400000000005</v>
      </c>
      <c r="K85" s="2">
        <f t="shared" si="21"/>
        <v>22214.640000000003</v>
      </c>
      <c r="L85" s="11">
        <f t="shared" si="22"/>
        <v>43658.568</v>
      </c>
      <c r="M85" s="25">
        <v>-22398.47</v>
      </c>
      <c r="N85" s="33">
        <f t="shared" si="23"/>
        <v>21260.097999999998</v>
      </c>
      <c r="O85" s="1">
        <v>0</v>
      </c>
      <c r="P85" s="1">
        <v>1759.32</v>
      </c>
      <c r="Q85" s="31">
        <v>0</v>
      </c>
      <c r="R85" s="31">
        <v>1677.51</v>
      </c>
      <c r="S85" s="1">
        <v>0</v>
      </c>
      <c r="T85" s="1">
        <v>4379.06</v>
      </c>
      <c r="U85" s="1">
        <v>0</v>
      </c>
      <c r="V85" s="1">
        <v>2837.92</v>
      </c>
      <c r="W85" s="1">
        <v>0</v>
      </c>
      <c r="X85" s="1">
        <v>-1061.65</v>
      </c>
      <c r="Y85" s="1">
        <v>0</v>
      </c>
      <c r="Z85" s="1">
        <v>17815.37</v>
      </c>
      <c r="AA85" s="31">
        <v>0</v>
      </c>
      <c r="AB85" s="31">
        <v>9464.27</v>
      </c>
      <c r="AC85" s="31">
        <v>0</v>
      </c>
      <c r="AD85" s="31">
        <v>1114.59</v>
      </c>
      <c r="AE85" s="31">
        <v>0</v>
      </c>
      <c r="AF85" s="31">
        <v>6244.7</v>
      </c>
      <c r="AG85" s="1">
        <v>0</v>
      </c>
      <c r="AH85" s="1">
        <v>2139.34</v>
      </c>
      <c r="AI85" s="1">
        <v>0</v>
      </c>
      <c r="AJ85" s="1">
        <v>2948.64</v>
      </c>
      <c r="AK85" s="1">
        <v>0</v>
      </c>
      <c r="AL85" s="1">
        <v>1196.4</v>
      </c>
      <c r="AM85" s="7">
        <f t="shared" si="24"/>
        <v>0</v>
      </c>
      <c r="AN85" s="7">
        <f t="shared" si="25"/>
        <v>50515.469999999994</v>
      </c>
      <c r="AO85" s="24">
        <f t="shared" si="26"/>
        <v>50515.469999999994</v>
      </c>
      <c r="AP85" s="8"/>
      <c r="AQ85" s="8">
        <v>1250.31</v>
      </c>
      <c r="AR85" s="8"/>
      <c r="AS85" s="8"/>
      <c r="AT85" s="77">
        <f t="shared" si="27"/>
        <v>51765.77999999999</v>
      </c>
      <c r="AU85" s="85">
        <f t="shared" si="30"/>
        <v>253.12600000000003</v>
      </c>
      <c r="AV85" s="86">
        <f t="shared" si="28"/>
        <v>30.224</v>
      </c>
      <c r="AW85" s="87">
        <f t="shared" si="31"/>
        <v>154.898</v>
      </c>
      <c r="AX85" s="79">
        <v>23083.888000000003</v>
      </c>
      <c r="AY85" s="20">
        <f>N85-AT85-AX85+AU85+AV85+AW85</f>
        <v>-53151.32199999999</v>
      </c>
      <c r="AZ85" s="117">
        <v>449303.12</v>
      </c>
    </row>
    <row r="86" spans="1:52" ht="15">
      <c r="A86" s="1">
        <v>79</v>
      </c>
      <c r="B86" s="1" t="s">
        <v>71</v>
      </c>
      <c r="C86" s="1">
        <v>363.5</v>
      </c>
      <c r="D86" s="1">
        <v>0</v>
      </c>
      <c r="E86" s="1">
        <f t="shared" si="13"/>
        <v>363.5</v>
      </c>
      <c r="F86" s="1">
        <v>9.46</v>
      </c>
      <c r="G86" s="2">
        <f t="shared" si="18"/>
        <v>3438.7100000000005</v>
      </c>
      <c r="H86" s="2">
        <f t="shared" si="20"/>
        <v>20632.260000000002</v>
      </c>
      <c r="I86" s="1">
        <v>9.8</v>
      </c>
      <c r="J86" s="2">
        <f t="shared" si="19"/>
        <v>3562.3</v>
      </c>
      <c r="K86" s="2">
        <f t="shared" si="21"/>
        <v>21373.800000000003</v>
      </c>
      <c r="L86" s="11">
        <f t="shared" si="22"/>
        <v>42006.060000000005</v>
      </c>
      <c r="M86" s="25">
        <v>-11168.93</v>
      </c>
      <c r="N86" s="33">
        <f t="shared" si="23"/>
        <v>30837.130000000005</v>
      </c>
      <c r="O86" s="1">
        <v>0</v>
      </c>
      <c r="P86" s="1">
        <v>1128.23</v>
      </c>
      <c r="Q86" s="31">
        <v>0</v>
      </c>
      <c r="R86" s="31">
        <v>1046.42</v>
      </c>
      <c r="S86" s="1">
        <v>0</v>
      </c>
      <c r="T86" s="1">
        <v>3747.97</v>
      </c>
      <c r="U86" s="1">
        <v>0</v>
      </c>
      <c r="V86" s="1">
        <v>2206.83</v>
      </c>
      <c r="W86" s="1">
        <v>0</v>
      </c>
      <c r="X86" s="1">
        <v>1210.05</v>
      </c>
      <c r="Y86" s="1">
        <v>0</v>
      </c>
      <c r="Z86" s="1">
        <v>17781.2</v>
      </c>
      <c r="AA86" s="31">
        <v>0</v>
      </c>
      <c r="AB86" s="31">
        <v>1160.94</v>
      </c>
      <c r="AC86" s="31">
        <v>0</v>
      </c>
      <c r="AD86" s="31">
        <v>1079.13</v>
      </c>
      <c r="AE86" s="31">
        <v>0</v>
      </c>
      <c r="AF86" s="31">
        <v>1079.13</v>
      </c>
      <c r="AG86" s="1">
        <v>0</v>
      </c>
      <c r="AH86" s="1">
        <v>1603.88</v>
      </c>
      <c r="AI86" s="1">
        <v>0</v>
      </c>
      <c r="AJ86" s="1">
        <v>1160.94</v>
      </c>
      <c r="AK86" s="1">
        <v>0</v>
      </c>
      <c r="AL86" s="1">
        <v>5267.17</v>
      </c>
      <c r="AM86" s="7">
        <f t="shared" si="24"/>
        <v>0</v>
      </c>
      <c r="AN86" s="7">
        <f t="shared" si="25"/>
        <v>38471.89</v>
      </c>
      <c r="AO86" s="24">
        <f t="shared" si="26"/>
        <v>38471.89</v>
      </c>
      <c r="AP86" s="8"/>
      <c r="AQ86" s="8">
        <v>1250.31</v>
      </c>
      <c r="AR86" s="8"/>
      <c r="AS86" s="8"/>
      <c r="AT86" s="77">
        <f t="shared" si="27"/>
        <v>39722.2</v>
      </c>
      <c r="AU86" s="85">
        <f t="shared" si="30"/>
        <v>243.54500000000002</v>
      </c>
      <c r="AV86" s="86">
        <f t="shared" si="28"/>
        <v>29.080000000000002</v>
      </c>
      <c r="AW86" s="87">
        <f t="shared" si="31"/>
        <v>149.035</v>
      </c>
      <c r="AX86" s="79">
        <v>-3195.192</v>
      </c>
      <c r="AY86" s="20">
        <f>N86-AT86-AX86+AU86+AV86+AW86</f>
        <v>-5268.217999999993</v>
      </c>
      <c r="AZ86" s="117">
        <v>145297.71</v>
      </c>
    </row>
    <row r="87" spans="1:52" ht="15">
      <c r="A87" s="1">
        <v>80</v>
      </c>
      <c r="B87" s="1" t="s">
        <v>72</v>
      </c>
      <c r="C87" s="1">
        <v>609.2</v>
      </c>
      <c r="D87" s="1">
        <v>0</v>
      </c>
      <c r="E87" s="1">
        <f t="shared" si="13"/>
        <v>609.2</v>
      </c>
      <c r="F87" s="1">
        <v>11.4</v>
      </c>
      <c r="G87" s="2">
        <f t="shared" si="18"/>
        <v>6944.880000000001</v>
      </c>
      <c r="H87" s="2">
        <f t="shared" si="20"/>
        <v>41669.280000000006</v>
      </c>
      <c r="I87" s="1">
        <v>11.81</v>
      </c>
      <c r="J87" s="2">
        <f t="shared" si="19"/>
        <v>7194.652000000001</v>
      </c>
      <c r="K87" s="2">
        <f t="shared" si="21"/>
        <v>43167.912000000004</v>
      </c>
      <c r="L87" s="11">
        <f t="shared" si="22"/>
        <v>84837.19200000001</v>
      </c>
      <c r="M87" s="25">
        <v>-101744.78</v>
      </c>
      <c r="N87" s="33">
        <f t="shared" si="23"/>
        <v>-16907.58799999999</v>
      </c>
      <c r="O87" s="1">
        <v>0</v>
      </c>
      <c r="P87" s="1">
        <v>1715.45</v>
      </c>
      <c r="Q87" s="31">
        <v>0</v>
      </c>
      <c r="R87" s="31">
        <v>1715.45</v>
      </c>
      <c r="S87" s="1">
        <v>0</v>
      </c>
      <c r="T87" s="1">
        <v>10984.97</v>
      </c>
      <c r="U87" s="1">
        <v>0</v>
      </c>
      <c r="V87" s="1">
        <v>3121.3</v>
      </c>
      <c r="W87" s="1">
        <v>0</v>
      </c>
      <c r="X87" s="1">
        <v>1633.64</v>
      </c>
      <c r="Y87" s="1">
        <v>0</v>
      </c>
      <c r="Z87" s="1">
        <v>1633.64</v>
      </c>
      <c r="AA87" s="31">
        <v>0</v>
      </c>
      <c r="AB87" s="31">
        <v>2191.85</v>
      </c>
      <c r="AC87" s="31">
        <v>0</v>
      </c>
      <c r="AD87" s="31">
        <v>1688.47</v>
      </c>
      <c r="AE87" s="31">
        <v>0</v>
      </c>
      <c r="AF87" s="31">
        <v>1688.47</v>
      </c>
      <c r="AG87" s="1">
        <v>0</v>
      </c>
      <c r="AH87" s="1">
        <v>2213.22</v>
      </c>
      <c r="AI87" s="1">
        <v>0</v>
      </c>
      <c r="AJ87" s="1">
        <v>2676.83</v>
      </c>
      <c r="AK87" s="1">
        <v>0</v>
      </c>
      <c r="AL87" s="1">
        <v>1770.28</v>
      </c>
      <c r="AM87" s="7">
        <f t="shared" si="24"/>
        <v>0</v>
      </c>
      <c r="AN87" s="7">
        <f t="shared" si="25"/>
        <v>33033.57</v>
      </c>
      <c r="AO87" s="24">
        <f t="shared" si="26"/>
        <v>33033.57</v>
      </c>
      <c r="AP87" s="8"/>
      <c r="AQ87" s="8">
        <v>1250.31</v>
      </c>
      <c r="AR87" s="8"/>
      <c r="AS87" s="8"/>
      <c r="AT87" s="77">
        <f t="shared" si="27"/>
        <v>34283.88</v>
      </c>
      <c r="AU87" s="85">
        <f t="shared" si="30"/>
        <v>408.16400000000004</v>
      </c>
      <c r="AV87" s="86">
        <f t="shared" si="28"/>
        <v>48.736000000000004</v>
      </c>
      <c r="AW87" s="87">
        <f t="shared" si="31"/>
        <v>249.772</v>
      </c>
      <c r="AX87" s="79">
        <v>5712.734799999999</v>
      </c>
      <c r="AY87" s="20">
        <f>N87-AT87-AX87+AU87+AV87+AW87</f>
        <v>-56197.53079999999</v>
      </c>
      <c r="AZ87" s="117">
        <v>36470.9</v>
      </c>
    </row>
    <row r="88" spans="1:52" ht="15">
      <c r="A88" s="1">
        <v>81</v>
      </c>
      <c r="B88" s="1" t="s">
        <v>73</v>
      </c>
      <c r="C88" s="1">
        <v>465</v>
      </c>
      <c r="D88" s="1">
        <v>0</v>
      </c>
      <c r="E88" s="1">
        <f t="shared" si="13"/>
        <v>465</v>
      </c>
      <c r="F88" s="1">
        <v>11.4</v>
      </c>
      <c r="G88" s="2">
        <f t="shared" si="18"/>
        <v>5301</v>
      </c>
      <c r="H88" s="2">
        <f t="shared" si="20"/>
        <v>31806</v>
      </c>
      <c r="I88" s="1">
        <v>11.81</v>
      </c>
      <c r="J88" s="2">
        <f t="shared" si="19"/>
        <v>5491.650000000001</v>
      </c>
      <c r="K88" s="2">
        <f t="shared" si="21"/>
        <v>32949.9</v>
      </c>
      <c r="L88" s="11">
        <f t="shared" si="22"/>
        <v>64755.9</v>
      </c>
      <c r="M88" s="25">
        <v>-188260.27</v>
      </c>
      <c r="N88" s="33">
        <f t="shared" si="23"/>
        <v>-123504.37</v>
      </c>
      <c r="O88" s="1">
        <v>0</v>
      </c>
      <c r="P88" s="1">
        <v>1531.33</v>
      </c>
      <c r="Q88" s="31">
        <v>0</v>
      </c>
      <c r="R88" s="31">
        <v>1285.89</v>
      </c>
      <c r="S88" s="1">
        <v>0</v>
      </c>
      <c r="T88" s="1">
        <v>1845.89</v>
      </c>
      <c r="U88" s="1">
        <v>0</v>
      </c>
      <c r="V88" s="1">
        <v>2446.3</v>
      </c>
      <c r="W88" s="1">
        <v>0</v>
      </c>
      <c r="X88" s="1">
        <v>2917.5</v>
      </c>
      <c r="Y88" s="1">
        <v>0</v>
      </c>
      <c r="Z88" s="1">
        <v>1285.89</v>
      </c>
      <c r="AA88" s="31">
        <v>0</v>
      </c>
      <c r="AB88" s="31">
        <v>29798.64</v>
      </c>
      <c r="AC88" s="31">
        <v>0</v>
      </c>
      <c r="AD88" s="31">
        <v>14228.39</v>
      </c>
      <c r="AE88" s="31">
        <v>0</v>
      </c>
      <c r="AF88" s="31">
        <v>1327.63</v>
      </c>
      <c r="AG88" s="1">
        <v>0</v>
      </c>
      <c r="AH88" s="1">
        <v>17313.95</v>
      </c>
      <c r="AI88" s="1">
        <v>0</v>
      </c>
      <c r="AJ88" s="1">
        <v>29760.71</v>
      </c>
      <c r="AK88" s="1">
        <v>0</v>
      </c>
      <c r="AL88" s="1">
        <v>1327.63</v>
      </c>
      <c r="AM88" s="7">
        <f t="shared" si="24"/>
        <v>0</v>
      </c>
      <c r="AN88" s="7">
        <f t="shared" si="25"/>
        <v>105069.75</v>
      </c>
      <c r="AO88" s="24">
        <f t="shared" si="26"/>
        <v>105069.75</v>
      </c>
      <c r="AP88" s="8"/>
      <c r="AQ88" s="8">
        <v>1250.31</v>
      </c>
      <c r="AR88" s="8"/>
      <c r="AS88" s="8"/>
      <c r="AT88" s="77">
        <f t="shared" si="27"/>
        <v>106320.06</v>
      </c>
      <c r="AU88" s="85">
        <f t="shared" si="30"/>
        <v>311.55</v>
      </c>
      <c r="AV88" s="86">
        <f t="shared" si="28"/>
        <v>37.2</v>
      </c>
      <c r="AW88" s="87">
        <f t="shared" si="31"/>
        <v>190.64999999999998</v>
      </c>
      <c r="AX88" s="79">
        <v>-3912.898</v>
      </c>
      <c r="AY88" s="20">
        <f>N88-AT88-AX88+AU88+AV88+AW88</f>
        <v>-225372.132</v>
      </c>
      <c r="AZ88" s="117">
        <v>56826.92</v>
      </c>
    </row>
    <row r="89" spans="1:52" ht="15">
      <c r="A89" s="1">
        <v>82</v>
      </c>
      <c r="B89" s="1" t="s">
        <v>74</v>
      </c>
      <c r="C89" s="1">
        <v>5600.2</v>
      </c>
      <c r="D89" s="1">
        <v>251.2</v>
      </c>
      <c r="E89" s="1">
        <f aca="true" t="shared" si="32" ref="E89:E128">C89+D89</f>
        <v>5851.4</v>
      </c>
      <c r="F89" s="1">
        <v>13.89</v>
      </c>
      <c r="G89" s="2">
        <f t="shared" si="18"/>
        <v>81275.946</v>
      </c>
      <c r="H89" s="2">
        <f t="shared" si="20"/>
        <v>487655.676</v>
      </c>
      <c r="I89" s="1">
        <v>14.39</v>
      </c>
      <c r="J89" s="2">
        <f t="shared" si="19"/>
        <v>84201.646</v>
      </c>
      <c r="K89" s="2">
        <f t="shared" si="21"/>
        <v>505209.87599999993</v>
      </c>
      <c r="L89" s="11">
        <f t="shared" si="22"/>
        <v>992865.5519999999</v>
      </c>
      <c r="M89" s="25"/>
      <c r="N89" s="33">
        <f t="shared" si="23"/>
        <v>992865.5519999999</v>
      </c>
      <c r="O89" s="1">
        <v>0</v>
      </c>
      <c r="P89" s="1">
        <v>89144.26</v>
      </c>
      <c r="Q89" s="31">
        <v>0</v>
      </c>
      <c r="R89" s="31">
        <v>45851.73</v>
      </c>
      <c r="S89" s="1">
        <v>0</v>
      </c>
      <c r="T89" s="1">
        <v>29658.03</v>
      </c>
      <c r="U89" s="1">
        <v>0</v>
      </c>
      <c r="V89" s="1">
        <v>52060.12</v>
      </c>
      <c r="W89" s="1">
        <v>0</v>
      </c>
      <c r="X89" s="1">
        <v>49597.52</v>
      </c>
      <c r="Y89" s="1">
        <v>0</v>
      </c>
      <c r="Z89" s="1">
        <v>75451.04</v>
      </c>
      <c r="AA89" s="31">
        <v>0</v>
      </c>
      <c r="AB89" s="31">
        <v>96991.24</v>
      </c>
      <c r="AC89" s="31">
        <v>0</v>
      </c>
      <c r="AD89" s="31">
        <v>133256.61</v>
      </c>
      <c r="AE89" s="31">
        <v>0</v>
      </c>
      <c r="AF89" s="31">
        <v>95137.94</v>
      </c>
      <c r="AG89" s="1">
        <v>0</v>
      </c>
      <c r="AH89" s="1">
        <v>44138.52</v>
      </c>
      <c r="AI89" s="1">
        <v>0</v>
      </c>
      <c r="AJ89" s="1">
        <v>58332.93</v>
      </c>
      <c r="AK89" s="1">
        <v>0</v>
      </c>
      <c r="AL89" s="1">
        <v>56842.94</v>
      </c>
      <c r="AM89" s="7">
        <f t="shared" si="24"/>
        <v>0</v>
      </c>
      <c r="AN89" s="7">
        <f t="shared" si="25"/>
        <v>826462.8800000001</v>
      </c>
      <c r="AO89" s="24">
        <f t="shared" si="26"/>
        <v>826462.8800000001</v>
      </c>
      <c r="AP89" s="8"/>
      <c r="AQ89" s="8">
        <v>1250.31</v>
      </c>
      <c r="AR89" s="8"/>
      <c r="AS89" s="8"/>
      <c r="AT89" s="77">
        <f t="shared" si="27"/>
        <v>827713.1900000002</v>
      </c>
      <c r="AU89" s="85">
        <f t="shared" si="30"/>
        <v>3920.438</v>
      </c>
      <c r="AV89" s="86">
        <f t="shared" si="28"/>
        <v>468.11199999999997</v>
      </c>
      <c r="AW89" s="86">
        <f>E89*0.08</f>
        <v>468.11199999999997</v>
      </c>
      <c r="AX89" s="79">
        <v>-63510.4076</v>
      </c>
      <c r="AY89" s="20">
        <f>N89-AT89-AX89+AU89+AV89+AW89</f>
        <v>233519.43159999972</v>
      </c>
      <c r="AZ89" s="117">
        <v>362690.81</v>
      </c>
    </row>
    <row r="90" spans="1:52" ht="15">
      <c r="A90" s="1">
        <v>83</v>
      </c>
      <c r="B90" s="1" t="s">
        <v>75</v>
      </c>
      <c r="C90" s="1">
        <v>469.8</v>
      </c>
      <c r="D90" s="1">
        <v>0</v>
      </c>
      <c r="E90" s="1">
        <f t="shared" si="32"/>
        <v>469.8</v>
      </c>
      <c r="F90" s="1">
        <v>9.45</v>
      </c>
      <c r="G90" s="2">
        <f t="shared" si="18"/>
        <v>4439.61</v>
      </c>
      <c r="H90" s="2">
        <f t="shared" si="20"/>
        <v>26637.659999999996</v>
      </c>
      <c r="I90" s="1">
        <v>9.79</v>
      </c>
      <c r="J90" s="2">
        <f t="shared" si="19"/>
        <v>4599.342</v>
      </c>
      <c r="K90" s="2">
        <f t="shared" si="21"/>
        <v>27596.051999999996</v>
      </c>
      <c r="L90" s="11">
        <f t="shared" si="22"/>
        <v>54233.71199999999</v>
      </c>
      <c r="M90" s="25">
        <v>-33037.05</v>
      </c>
      <c r="N90" s="33">
        <f t="shared" si="23"/>
        <v>21196.66199999999</v>
      </c>
      <c r="O90" s="1">
        <v>0</v>
      </c>
      <c r="P90" s="1">
        <v>1386.82</v>
      </c>
      <c r="Q90" s="31">
        <v>0</v>
      </c>
      <c r="R90" s="31">
        <v>1305.01</v>
      </c>
      <c r="S90" s="1">
        <v>0</v>
      </c>
      <c r="T90" s="1">
        <v>1865.01</v>
      </c>
      <c r="U90" s="1">
        <v>0</v>
      </c>
      <c r="V90" s="1">
        <v>13256.09</v>
      </c>
      <c r="W90" s="1">
        <v>0</v>
      </c>
      <c r="X90" s="1">
        <v>12898.67</v>
      </c>
      <c r="Y90" s="1">
        <v>0</v>
      </c>
      <c r="Z90" s="1">
        <v>3277.01</v>
      </c>
      <c r="AA90" s="31">
        <v>0</v>
      </c>
      <c r="AB90" s="31">
        <v>8513.82</v>
      </c>
      <c r="AC90" s="31">
        <v>0</v>
      </c>
      <c r="AD90" s="31">
        <v>4712.96</v>
      </c>
      <c r="AE90" s="31">
        <v>0</v>
      </c>
      <c r="AF90" s="31">
        <v>37410.24</v>
      </c>
      <c r="AG90" s="1">
        <v>0</v>
      </c>
      <c r="AH90" s="1">
        <v>1872.22</v>
      </c>
      <c r="AI90" s="1">
        <v>0</v>
      </c>
      <c r="AJ90" s="1">
        <v>1347.47</v>
      </c>
      <c r="AK90" s="1">
        <v>0</v>
      </c>
      <c r="AL90" s="1">
        <v>1347.47</v>
      </c>
      <c r="AM90" s="7">
        <f t="shared" si="24"/>
        <v>0</v>
      </c>
      <c r="AN90" s="7">
        <f t="shared" si="25"/>
        <v>89192.79000000001</v>
      </c>
      <c r="AO90" s="24">
        <f t="shared" si="26"/>
        <v>89192.79000000001</v>
      </c>
      <c r="AP90" s="8"/>
      <c r="AQ90" s="8">
        <v>1250.31</v>
      </c>
      <c r="AR90" s="8"/>
      <c r="AS90" s="8"/>
      <c r="AT90" s="77">
        <f t="shared" si="27"/>
        <v>90443.1</v>
      </c>
      <c r="AU90" s="85">
        <f t="shared" si="30"/>
        <v>314.766</v>
      </c>
      <c r="AV90" s="86">
        <f t="shared" si="28"/>
        <v>37.584</v>
      </c>
      <c r="AW90" s="87">
        <f>E90*0.41</f>
        <v>192.618</v>
      </c>
      <c r="AX90" s="79">
        <v>-4312.818</v>
      </c>
      <c r="AY90" s="20">
        <f>N90-AT90-AX90+AU90+AV90+AW90</f>
        <v>-64388.65200000002</v>
      </c>
      <c r="AZ90" s="117">
        <v>132485.8</v>
      </c>
    </row>
    <row r="91" spans="1:52" ht="15.75" customHeight="1">
      <c r="A91" s="1">
        <v>84</v>
      </c>
      <c r="B91" s="1" t="s">
        <v>76</v>
      </c>
      <c r="C91" s="1">
        <v>475.5</v>
      </c>
      <c r="D91" s="1">
        <v>0</v>
      </c>
      <c r="E91" s="1">
        <f t="shared" si="32"/>
        <v>475.5</v>
      </c>
      <c r="F91" s="1">
        <v>9.08</v>
      </c>
      <c r="G91" s="2">
        <f t="shared" si="18"/>
        <v>4317.54</v>
      </c>
      <c r="H91" s="2">
        <f t="shared" si="20"/>
        <v>25905.239999999998</v>
      </c>
      <c r="I91" s="1">
        <v>9.41</v>
      </c>
      <c r="J91" s="2">
        <f t="shared" si="19"/>
        <v>4474.455</v>
      </c>
      <c r="K91" s="2">
        <f t="shared" si="21"/>
        <v>26846.73</v>
      </c>
      <c r="L91" s="11">
        <f t="shared" si="22"/>
        <v>52751.97</v>
      </c>
      <c r="M91" s="25"/>
      <c r="N91" s="33">
        <f t="shared" si="23"/>
        <v>52751.97</v>
      </c>
      <c r="O91" s="1">
        <v>0</v>
      </c>
      <c r="P91" s="1">
        <v>1395.91</v>
      </c>
      <c r="Q91" s="31">
        <v>0</v>
      </c>
      <c r="R91" s="31">
        <v>3236.29</v>
      </c>
      <c r="S91" s="1">
        <v>0</v>
      </c>
      <c r="T91" s="1">
        <v>1874.1</v>
      </c>
      <c r="U91" s="1">
        <v>0</v>
      </c>
      <c r="V91" s="1">
        <v>2474.51</v>
      </c>
      <c r="W91" s="1">
        <v>0</v>
      </c>
      <c r="X91" s="1">
        <v>1314.1</v>
      </c>
      <c r="Y91" s="1">
        <v>0</v>
      </c>
      <c r="Z91" s="1">
        <v>1314.1</v>
      </c>
      <c r="AA91" s="31">
        <v>0</v>
      </c>
      <c r="AB91" s="31">
        <v>1438.7</v>
      </c>
      <c r="AC91" s="31">
        <v>0</v>
      </c>
      <c r="AD91" s="31">
        <v>1356.89</v>
      </c>
      <c r="AE91" s="31">
        <v>0</v>
      </c>
      <c r="AF91" s="31">
        <v>1356.89</v>
      </c>
      <c r="AG91" s="1">
        <v>0</v>
      </c>
      <c r="AH91" s="1">
        <v>1881.64</v>
      </c>
      <c r="AI91" s="1">
        <v>0</v>
      </c>
      <c r="AJ91" s="1">
        <v>1356.89</v>
      </c>
      <c r="AK91" s="1">
        <v>0</v>
      </c>
      <c r="AL91" s="1">
        <v>1356.89</v>
      </c>
      <c r="AM91" s="7">
        <f t="shared" si="24"/>
        <v>0</v>
      </c>
      <c r="AN91" s="7">
        <f t="shared" si="25"/>
        <v>20356.91</v>
      </c>
      <c r="AO91" s="24">
        <f t="shared" si="26"/>
        <v>20356.91</v>
      </c>
      <c r="AP91" s="8"/>
      <c r="AQ91" s="8">
        <v>1250.31</v>
      </c>
      <c r="AR91" s="8"/>
      <c r="AS91" s="8"/>
      <c r="AT91" s="77">
        <f t="shared" si="27"/>
        <v>21607.22</v>
      </c>
      <c r="AU91" s="85">
        <f t="shared" si="30"/>
        <v>318.58500000000004</v>
      </c>
      <c r="AV91" s="86">
        <f t="shared" si="28"/>
        <v>38.04</v>
      </c>
      <c r="AW91" s="87">
        <f>E91*0.41</f>
        <v>194.95499999999998</v>
      </c>
      <c r="AX91" s="79">
        <v>1304.6015999999995</v>
      </c>
      <c r="AY91" s="20">
        <f>N91-AT91-AX91+AU91+AV91+AW91</f>
        <v>30391.728400000004</v>
      </c>
      <c r="AZ91" s="117">
        <v>100199.52</v>
      </c>
    </row>
    <row r="92" spans="1:52" ht="15">
      <c r="A92" s="1">
        <v>85</v>
      </c>
      <c r="B92" s="1" t="s">
        <v>77</v>
      </c>
      <c r="C92" s="1">
        <v>7840</v>
      </c>
      <c r="D92" s="1">
        <v>0</v>
      </c>
      <c r="E92" s="1">
        <f t="shared" si="32"/>
        <v>7840</v>
      </c>
      <c r="F92" s="1">
        <v>13.9</v>
      </c>
      <c r="G92" s="2">
        <f t="shared" si="18"/>
        <v>108976</v>
      </c>
      <c r="H92" s="2">
        <f t="shared" si="20"/>
        <v>653856</v>
      </c>
      <c r="I92" s="1">
        <v>14.41</v>
      </c>
      <c r="J92" s="2">
        <f t="shared" si="19"/>
        <v>112974.4</v>
      </c>
      <c r="K92" s="2">
        <f t="shared" si="21"/>
        <v>677846.3999999999</v>
      </c>
      <c r="L92" s="11">
        <f t="shared" si="22"/>
        <v>1331702.4</v>
      </c>
      <c r="M92" s="25"/>
      <c r="N92" s="33">
        <f t="shared" si="23"/>
        <v>1331702.4</v>
      </c>
      <c r="O92" s="1">
        <v>0</v>
      </c>
      <c r="P92" s="1">
        <v>289785.05</v>
      </c>
      <c r="Q92" s="31">
        <v>0</v>
      </c>
      <c r="R92" s="31">
        <v>119197.68</v>
      </c>
      <c r="S92" s="1">
        <v>0</v>
      </c>
      <c r="T92" s="1">
        <v>419682.53</v>
      </c>
      <c r="U92" s="1">
        <v>0</v>
      </c>
      <c r="V92" s="1">
        <v>40747.06</v>
      </c>
      <c r="W92" s="1">
        <v>0</v>
      </c>
      <c r="X92" s="1">
        <v>52684.21</v>
      </c>
      <c r="Y92" s="1">
        <v>0</v>
      </c>
      <c r="Z92" s="1">
        <v>158566.08</v>
      </c>
      <c r="AA92" s="31">
        <v>0</v>
      </c>
      <c r="AB92" s="31">
        <v>95664.05</v>
      </c>
      <c r="AC92" s="31">
        <v>0</v>
      </c>
      <c r="AD92" s="31">
        <v>117728.07</v>
      </c>
      <c r="AE92" s="31">
        <v>0</v>
      </c>
      <c r="AF92" s="31">
        <v>128362.92</v>
      </c>
      <c r="AG92" s="1">
        <v>0</v>
      </c>
      <c r="AH92" s="1">
        <v>50584.55</v>
      </c>
      <c r="AI92" s="1">
        <v>0</v>
      </c>
      <c r="AJ92" s="1">
        <v>232851.92</v>
      </c>
      <c r="AK92" s="1">
        <v>0</v>
      </c>
      <c r="AL92" s="1">
        <v>345436.89</v>
      </c>
      <c r="AM92" s="7">
        <f t="shared" si="24"/>
        <v>0</v>
      </c>
      <c r="AN92" s="7">
        <f t="shared" si="25"/>
        <v>2051291.0100000002</v>
      </c>
      <c r="AO92" s="24">
        <f t="shared" si="26"/>
        <v>2051291.0100000002</v>
      </c>
      <c r="AP92" s="8"/>
      <c r="AQ92" s="8">
        <v>1250.31</v>
      </c>
      <c r="AR92" s="8"/>
      <c r="AS92" s="8"/>
      <c r="AT92" s="77">
        <f t="shared" si="27"/>
        <v>2052541.3200000003</v>
      </c>
      <c r="AU92" s="85">
        <f t="shared" si="30"/>
        <v>5252.8</v>
      </c>
      <c r="AV92" s="86">
        <f t="shared" si="28"/>
        <v>627.2</v>
      </c>
      <c r="AW92" s="86">
        <f>E92*0.08</f>
        <v>627.2</v>
      </c>
      <c r="AX92" s="79">
        <v>-32270.3016</v>
      </c>
      <c r="AY92" s="20">
        <f>N92-AT92-AX92+AU92+AV92+AW92</f>
        <v>-682061.4184000004</v>
      </c>
      <c r="AZ92" s="117">
        <v>449472.43</v>
      </c>
    </row>
    <row r="93" spans="1:94" s="16" customFormat="1" ht="15">
      <c r="A93" s="1">
        <v>86</v>
      </c>
      <c r="B93" s="1" t="s">
        <v>78</v>
      </c>
      <c r="C93" s="1">
        <v>471.4</v>
      </c>
      <c r="D93" s="1">
        <v>0</v>
      </c>
      <c r="E93" s="1">
        <f t="shared" si="32"/>
        <v>471.4</v>
      </c>
      <c r="F93" s="1">
        <v>11.4</v>
      </c>
      <c r="G93" s="2">
        <f t="shared" si="18"/>
        <v>5373.96</v>
      </c>
      <c r="H93" s="2">
        <f t="shared" si="20"/>
        <v>32243.760000000002</v>
      </c>
      <c r="I93" s="1">
        <v>11.81</v>
      </c>
      <c r="J93" s="2">
        <f t="shared" si="19"/>
        <v>5567.234</v>
      </c>
      <c r="K93" s="2">
        <f t="shared" si="21"/>
        <v>33403.404</v>
      </c>
      <c r="L93" s="11">
        <f t="shared" si="22"/>
        <v>65647.164</v>
      </c>
      <c r="M93" s="25">
        <v>-29992.04</v>
      </c>
      <c r="N93" s="33">
        <f t="shared" si="23"/>
        <v>35655.124</v>
      </c>
      <c r="O93" s="1">
        <v>0</v>
      </c>
      <c r="P93" s="1">
        <v>1386.11</v>
      </c>
      <c r="Q93" s="31">
        <v>0</v>
      </c>
      <c r="R93" s="31">
        <v>1304.3</v>
      </c>
      <c r="S93" s="1">
        <v>0</v>
      </c>
      <c r="T93" s="1">
        <v>1864.3</v>
      </c>
      <c r="U93" s="1">
        <v>0</v>
      </c>
      <c r="V93" s="1">
        <v>2464.71</v>
      </c>
      <c r="W93" s="1">
        <v>0</v>
      </c>
      <c r="X93" s="1">
        <v>1304.3</v>
      </c>
      <c r="Y93" s="1">
        <v>0</v>
      </c>
      <c r="Z93" s="1">
        <v>1304.3</v>
      </c>
      <c r="AA93" s="31">
        <v>0</v>
      </c>
      <c r="AB93" s="31">
        <v>1346.72</v>
      </c>
      <c r="AC93" s="31">
        <v>0</v>
      </c>
      <c r="AD93" s="31">
        <v>1346.72</v>
      </c>
      <c r="AE93" s="31">
        <v>0</v>
      </c>
      <c r="AF93" s="31">
        <v>1428.53</v>
      </c>
      <c r="AG93" s="1">
        <v>0</v>
      </c>
      <c r="AH93" s="1">
        <v>1871.47</v>
      </c>
      <c r="AI93" s="1">
        <v>0</v>
      </c>
      <c r="AJ93" s="1">
        <v>12510.33</v>
      </c>
      <c r="AK93" s="1">
        <v>0</v>
      </c>
      <c r="AL93" s="1">
        <v>1346.72</v>
      </c>
      <c r="AM93" s="7">
        <f t="shared" si="24"/>
        <v>0</v>
      </c>
      <c r="AN93" s="7">
        <f t="shared" si="25"/>
        <v>29478.51</v>
      </c>
      <c r="AO93" s="24">
        <f t="shared" si="26"/>
        <v>29478.51</v>
      </c>
      <c r="AP93" s="8"/>
      <c r="AQ93" s="8">
        <v>1250.31</v>
      </c>
      <c r="AR93" s="8"/>
      <c r="AS93" s="8"/>
      <c r="AT93" s="77">
        <f t="shared" si="27"/>
        <v>30728.82</v>
      </c>
      <c r="AU93" s="85">
        <f t="shared" si="30"/>
        <v>315.838</v>
      </c>
      <c r="AV93" s="86">
        <f t="shared" si="28"/>
        <v>37.711999999999996</v>
      </c>
      <c r="AW93" s="87">
        <f>E93*0.41</f>
        <v>193.27399999999997</v>
      </c>
      <c r="AX93" s="79">
        <v>-2875.2336</v>
      </c>
      <c r="AY93" s="20">
        <f>N93-AT93-AX93+AU93+AV93+AW93</f>
        <v>8348.361600000004</v>
      </c>
      <c r="AZ93" s="117">
        <v>183108.76</v>
      </c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</row>
    <row r="94" spans="1:52" ht="15.75" customHeight="1">
      <c r="A94" s="1">
        <v>87</v>
      </c>
      <c r="B94" s="1" t="s">
        <v>79</v>
      </c>
      <c r="C94" s="1">
        <v>361.2</v>
      </c>
      <c r="D94" s="1">
        <v>0</v>
      </c>
      <c r="E94" s="1">
        <f t="shared" si="32"/>
        <v>361.2</v>
      </c>
      <c r="F94" s="1">
        <v>11.4</v>
      </c>
      <c r="G94" s="2">
        <f t="shared" si="18"/>
        <v>4117.68</v>
      </c>
      <c r="H94" s="2">
        <f t="shared" si="20"/>
        <v>24706.08</v>
      </c>
      <c r="I94" s="1">
        <v>11.81</v>
      </c>
      <c r="J94" s="2">
        <f t="shared" si="19"/>
        <v>4265.772</v>
      </c>
      <c r="K94" s="2">
        <f t="shared" si="21"/>
        <v>25594.631999999998</v>
      </c>
      <c r="L94" s="11">
        <f t="shared" si="22"/>
        <v>50300.712</v>
      </c>
      <c r="M94" s="25"/>
      <c r="N94" s="33">
        <f t="shared" si="23"/>
        <v>50300.712</v>
      </c>
      <c r="O94" s="1">
        <v>0</v>
      </c>
      <c r="P94" s="1">
        <v>2821.3</v>
      </c>
      <c r="Q94" s="31">
        <v>0</v>
      </c>
      <c r="R94" s="31">
        <v>1611.62</v>
      </c>
      <c r="S94" s="1">
        <v>0</v>
      </c>
      <c r="T94" s="1">
        <v>2171.62</v>
      </c>
      <c r="U94" s="1">
        <v>0</v>
      </c>
      <c r="V94" s="1">
        <v>2772.03</v>
      </c>
      <c r="W94" s="1">
        <v>0</v>
      </c>
      <c r="X94" s="1">
        <v>2102.85</v>
      </c>
      <c r="Y94" s="1">
        <v>0</v>
      </c>
      <c r="Z94" s="1">
        <v>2102.85</v>
      </c>
      <c r="AA94" s="31">
        <v>0</v>
      </c>
      <c r="AB94" s="31">
        <v>2175.09</v>
      </c>
      <c r="AC94" s="31">
        <v>0</v>
      </c>
      <c r="AD94" s="31">
        <v>2175.09</v>
      </c>
      <c r="AE94" s="31">
        <v>0</v>
      </c>
      <c r="AF94" s="31">
        <v>51971.93</v>
      </c>
      <c r="AG94" s="1">
        <v>0</v>
      </c>
      <c r="AH94" s="1">
        <v>2190.55</v>
      </c>
      <c r="AI94" s="1">
        <v>0</v>
      </c>
      <c r="AJ94" s="1">
        <v>1665.8</v>
      </c>
      <c r="AK94" s="1">
        <v>0</v>
      </c>
      <c r="AL94" s="1">
        <v>1665.8</v>
      </c>
      <c r="AM94" s="7">
        <f t="shared" si="24"/>
        <v>0</v>
      </c>
      <c r="AN94" s="7">
        <f t="shared" si="25"/>
        <v>75426.53000000001</v>
      </c>
      <c r="AO94" s="24">
        <f t="shared" si="26"/>
        <v>75426.53000000001</v>
      </c>
      <c r="AP94" s="8"/>
      <c r="AQ94" s="8">
        <v>1250.31</v>
      </c>
      <c r="AR94" s="8"/>
      <c r="AS94" s="8"/>
      <c r="AT94" s="77">
        <f t="shared" si="27"/>
        <v>76676.84000000001</v>
      </c>
      <c r="AU94" s="85">
        <f t="shared" si="30"/>
        <v>242.00400000000002</v>
      </c>
      <c r="AV94" s="86">
        <f t="shared" si="28"/>
        <v>28.896</v>
      </c>
      <c r="AW94" s="87">
        <f>E94*0.41</f>
        <v>148.09199999999998</v>
      </c>
      <c r="AX94" s="79">
        <v>-2959.2728000000006</v>
      </c>
      <c r="AY94" s="20">
        <f>N94-AT94-AX94+AU94+AV94+AW94</f>
        <v>-22997.86320000001</v>
      </c>
      <c r="AZ94" s="117">
        <v>43550.73</v>
      </c>
    </row>
    <row r="95" spans="1:52" ht="15.75" customHeight="1">
      <c r="A95" s="1">
        <v>88</v>
      </c>
      <c r="B95" s="1" t="s">
        <v>80</v>
      </c>
      <c r="C95" s="1">
        <v>692.1</v>
      </c>
      <c r="D95" s="1">
        <v>0</v>
      </c>
      <c r="E95" s="1">
        <f t="shared" si="32"/>
        <v>692.1</v>
      </c>
      <c r="F95" s="1">
        <v>13.81</v>
      </c>
      <c r="G95" s="2">
        <f t="shared" si="18"/>
        <v>9557.901</v>
      </c>
      <c r="H95" s="2">
        <f t="shared" si="20"/>
        <v>57347.406</v>
      </c>
      <c r="I95" s="1">
        <v>14.32</v>
      </c>
      <c r="J95" s="2">
        <f t="shared" si="19"/>
        <v>9910.872000000001</v>
      </c>
      <c r="K95" s="2">
        <f t="shared" si="21"/>
        <v>59465.232</v>
      </c>
      <c r="L95" s="11">
        <f t="shared" si="22"/>
        <v>116812.638</v>
      </c>
      <c r="M95" s="25">
        <v>-76836.55</v>
      </c>
      <c r="N95" s="33">
        <f t="shared" si="23"/>
        <v>39976.088</v>
      </c>
      <c r="O95" s="1">
        <v>0</v>
      </c>
      <c r="P95" s="1">
        <v>1864.27</v>
      </c>
      <c r="Q95" s="31">
        <v>0</v>
      </c>
      <c r="R95" s="31">
        <v>10277.92</v>
      </c>
      <c r="S95" s="1">
        <v>0</v>
      </c>
      <c r="T95" s="1">
        <v>13228.47</v>
      </c>
      <c r="U95" s="1">
        <v>0</v>
      </c>
      <c r="V95" s="1">
        <v>14563.98</v>
      </c>
      <c r="W95" s="1">
        <v>0</v>
      </c>
      <c r="X95" s="1">
        <v>4200.64</v>
      </c>
      <c r="Y95" s="1">
        <v>0</v>
      </c>
      <c r="Z95" s="1">
        <v>11410.45</v>
      </c>
      <c r="AA95" s="31">
        <v>0</v>
      </c>
      <c r="AB95" s="31">
        <v>1894.06</v>
      </c>
      <c r="AC95" s="31">
        <v>0</v>
      </c>
      <c r="AD95" s="31">
        <v>5259.55</v>
      </c>
      <c r="AE95" s="31">
        <v>0</v>
      </c>
      <c r="AF95" s="31">
        <v>23973.83</v>
      </c>
      <c r="AG95" s="1">
        <v>0</v>
      </c>
      <c r="AH95" s="1">
        <v>3733.53</v>
      </c>
      <c r="AI95" s="1">
        <v>0</v>
      </c>
      <c r="AJ95" s="1">
        <v>4125.35</v>
      </c>
      <c r="AK95" s="1">
        <v>0</v>
      </c>
      <c r="AL95" s="1">
        <v>11532.4</v>
      </c>
      <c r="AM95" s="7">
        <f t="shared" si="24"/>
        <v>0</v>
      </c>
      <c r="AN95" s="7">
        <f t="shared" si="25"/>
        <v>106064.45</v>
      </c>
      <c r="AO95" s="24">
        <f t="shared" si="26"/>
        <v>106064.45</v>
      </c>
      <c r="AP95" s="8"/>
      <c r="AQ95" s="8">
        <v>1250.31</v>
      </c>
      <c r="AR95" s="8">
        <f>E95*1.1</f>
        <v>761.3100000000001</v>
      </c>
      <c r="AS95" s="8">
        <f>E95*1.83</f>
        <v>1266.5430000000001</v>
      </c>
      <c r="AT95" s="77">
        <f t="shared" si="27"/>
        <v>109342.613</v>
      </c>
      <c r="AU95" s="85">
        <f t="shared" si="30"/>
        <v>463.70700000000005</v>
      </c>
      <c r="AV95" s="86">
        <f t="shared" si="28"/>
        <v>55.368</v>
      </c>
      <c r="AW95" s="86">
        <f>E95*0.08</f>
        <v>55.368</v>
      </c>
      <c r="AX95" s="79">
        <v>10372.1766</v>
      </c>
      <c r="AY95" s="20">
        <f>N95-AT95-AX95+AU95+AV95+AW95</f>
        <v>-79164.2586</v>
      </c>
      <c r="AZ95" s="117">
        <v>179670.51</v>
      </c>
    </row>
    <row r="96" spans="1:52" ht="15">
      <c r="A96" s="1">
        <v>89</v>
      </c>
      <c r="B96" s="1" t="s">
        <v>81</v>
      </c>
      <c r="C96" s="1">
        <v>613.3</v>
      </c>
      <c r="D96" s="1">
        <v>0</v>
      </c>
      <c r="E96" s="1">
        <f t="shared" si="32"/>
        <v>613.3</v>
      </c>
      <c r="F96" s="1">
        <v>11.4</v>
      </c>
      <c r="G96" s="2">
        <f t="shared" si="18"/>
        <v>6991.62</v>
      </c>
      <c r="H96" s="2">
        <f t="shared" si="20"/>
        <v>41949.72</v>
      </c>
      <c r="I96" s="1">
        <v>11.81</v>
      </c>
      <c r="J96" s="2">
        <f t="shared" si="19"/>
        <v>7243.072999999999</v>
      </c>
      <c r="K96" s="2">
        <f t="shared" si="21"/>
        <v>43458.437999999995</v>
      </c>
      <c r="L96" s="11">
        <f t="shared" si="22"/>
        <v>85408.158</v>
      </c>
      <c r="M96" s="25">
        <v>-7499.42</v>
      </c>
      <c r="N96" s="33">
        <f t="shared" si="23"/>
        <v>77908.738</v>
      </c>
      <c r="O96" s="1">
        <v>0</v>
      </c>
      <c r="P96" s="1">
        <v>2694.26</v>
      </c>
      <c r="Q96" s="31">
        <v>0</v>
      </c>
      <c r="R96" s="31">
        <v>2612.45</v>
      </c>
      <c r="S96" s="1">
        <v>0</v>
      </c>
      <c r="T96" s="1">
        <v>41988.3</v>
      </c>
      <c r="U96" s="1">
        <v>0</v>
      </c>
      <c r="V96" s="1">
        <v>6152.33</v>
      </c>
      <c r="W96" s="1">
        <v>0</v>
      </c>
      <c r="X96" s="1">
        <v>3446.54</v>
      </c>
      <c r="Y96" s="1">
        <v>0</v>
      </c>
      <c r="Z96" s="1">
        <v>3446.54</v>
      </c>
      <c r="AA96" s="31">
        <v>0</v>
      </c>
      <c r="AB96" s="31">
        <v>1698.63</v>
      </c>
      <c r="AC96" s="31">
        <v>0</v>
      </c>
      <c r="AD96" s="31">
        <v>1698.63</v>
      </c>
      <c r="AE96" s="31">
        <v>0</v>
      </c>
      <c r="AF96" s="31">
        <v>4594.13</v>
      </c>
      <c r="AG96" s="1">
        <v>0</v>
      </c>
      <c r="AH96" s="1">
        <v>2646.07</v>
      </c>
      <c r="AI96" s="1">
        <v>0</v>
      </c>
      <c r="AJ96" s="1">
        <v>1780.44</v>
      </c>
      <c r="AK96" s="1">
        <v>0</v>
      </c>
      <c r="AL96" s="1">
        <v>1698.63</v>
      </c>
      <c r="AM96" s="7">
        <f t="shared" si="24"/>
        <v>0</v>
      </c>
      <c r="AN96" s="7">
        <f t="shared" si="25"/>
        <v>74456.95000000001</v>
      </c>
      <c r="AO96" s="24">
        <f t="shared" si="26"/>
        <v>74456.95000000001</v>
      </c>
      <c r="AP96" s="8"/>
      <c r="AQ96" s="8">
        <v>1250.31</v>
      </c>
      <c r="AR96" s="8"/>
      <c r="AS96" s="8"/>
      <c r="AT96" s="77">
        <f t="shared" si="27"/>
        <v>75707.26000000001</v>
      </c>
      <c r="AU96" s="85">
        <f t="shared" si="30"/>
        <v>410.911</v>
      </c>
      <c r="AV96" s="86">
        <f t="shared" si="28"/>
        <v>49.064</v>
      </c>
      <c r="AW96" s="87">
        <f>E96*0.41</f>
        <v>251.45299999999997</v>
      </c>
      <c r="AX96" s="79">
        <v>69787.03</v>
      </c>
      <c r="AY96" s="20">
        <f>N96-AT96-AX96+AU96+AV96+AW96</f>
        <v>-66874.12400000003</v>
      </c>
      <c r="AZ96" s="117">
        <v>207594.09</v>
      </c>
    </row>
    <row r="97" spans="1:52" ht="15.75" customHeight="1">
      <c r="A97" s="1">
        <v>90</v>
      </c>
      <c r="B97" s="1" t="s">
        <v>82</v>
      </c>
      <c r="C97" s="1">
        <v>533.6</v>
      </c>
      <c r="D97" s="1">
        <v>0</v>
      </c>
      <c r="E97" s="1">
        <f t="shared" si="32"/>
        <v>533.6</v>
      </c>
      <c r="F97" s="1">
        <v>9.17</v>
      </c>
      <c r="G97" s="2">
        <f t="shared" si="18"/>
        <v>4893.112</v>
      </c>
      <c r="H97" s="2">
        <f t="shared" si="20"/>
        <v>29358.672</v>
      </c>
      <c r="I97" s="1">
        <v>9.51</v>
      </c>
      <c r="J97" s="2">
        <f t="shared" si="19"/>
        <v>5074.536</v>
      </c>
      <c r="K97" s="2">
        <f t="shared" si="21"/>
        <v>30447.216</v>
      </c>
      <c r="L97" s="11">
        <f t="shared" si="22"/>
        <v>59805.888</v>
      </c>
      <c r="M97" s="25"/>
      <c r="N97" s="33">
        <f t="shared" si="23"/>
        <v>59805.888</v>
      </c>
      <c r="O97" s="1">
        <v>0</v>
      </c>
      <c r="P97" s="1">
        <v>3659.44</v>
      </c>
      <c r="Q97" s="31">
        <v>0</v>
      </c>
      <c r="R97" s="31">
        <v>1452.95</v>
      </c>
      <c r="S97" s="1">
        <v>0</v>
      </c>
      <c r="T97" s="1">
        <v>1452.95</v>
      </c>
      <c r="U97" s="1">
        <v>0</v>
      </c>
      <c r="V97" s="1">
        <v>2613.36</v>
      </c>
      <c r="W97" s="1">
        <v>0</v>
      </c>
      <c r="X97" s="1">
        <v>1452.95</v>
      </c>
      <c r="Y97" s="1">
        <v>0</v>
      </c>
      <c r="Z97" s="1">
        <v>4604.58</v>
      </c>
      <c r="AA97" s="31">
        <v>0</v>
      </c>
      <c r="AB97" s="31">
        <v>1500.98</v>
      </c>
      <c r="AC97" s="31">
        <v>0</v>
      </c>
      <c r="AD97" s="31">
        <v>1500.98</v>
      </c>
      <c r="AE97" s="31">
        <v>0</v>
      </c>
      <c r="AF97" s="31">
        <v>1500.98</v>
      </c>
      <c r="AG97" s="1">
        <v>0</v>
      </c>
      <c r="AH97" s="1">
        <v>2025.73</v>
      </c>
      <c r="AI97" s="1">
        <v>0</v>
      </c>
      <c r="AJ97" s="1">
        <v>1500.98</v>
      </c>
      <c r="AK97" s="1">
        <v>0</v>
      </c>
      <c r="AL97" s="1">
        <v>1923.67</v>
      </c>
      <c r="AM97" s="7">
        <f t="shared" si="24"/>
        <v>0</v>
      </c>
      <c r="AN97" s="7">
        <f t="shared" si="25"/>
        <v>25189.550000000003</v>
      </c>
      <c r="AO97" s="24">
        <f t="shared" si="26"/>
        <v>25189.550000000003</v>
      </c>
      <c r="AP97" s="8"/>
      <c r="AQ97" s="8">
        <v>1250.31</v>
      </c>
      <c r="AR97" s="8"/>
      <c r="AS97" s="8"/>
      <c r="AT97" s="77">
        <f t="shared" si="27"/>
        <v>26439.860000000004</v>
      </c>
      <c r="AU97" s="85">
        <f t="shared" si="30"/>
        <v>357.51200000000006</v>
      </c>
      <c r="AV97" s="86">
        <f t="shared" si="28"/>
        <v>42.688</v>
      </c>
      <c r="AW97" s="86">
        <f>E97*0.08</f>
        <v>42.688</v>
      </c>
      <c r="AX97" s="79">
        <v>-1960.6166</v>
      </c>
      <c r="AY97" s="20">
        <f>N97-AT97-AX97+AU97+AV97+AW97</f>
        <v>35769.5326</v>
      </c>
      <c r="AZ97" s="117">
        <v>81836.64</v>
      </c>
    </row>
    <row r="98" spans="1:52" ht="15.75" customHeight="1">
      <c r="A98" s="1">
        <v>91</v>
      </c>
      <c r="B98" s="1" t="s">
        <v>83</v>
      </c>
      <c r="C98" s="1">
        <v>358.3</v>
      </c>
      <c r="D98" s="1">
        <v>0</v>
      </c>
      <c r="E98" s="1">
        <f t="shared" si="32"/>
        <v>358.3</v>
      </c>
      <c r="F98" s="1">
        <v>11.4</v>
      </c>
      <c r="G98" s="2">
        <f t="shared" si="18"/>
        <v>4084.6200000000003</v>
      </c>
      <c r="H98" s="2">
        <f t="shared" si="20"/>
        <v>24507.72</v>
      </c>
      <c r="I98" s="1">
        <v>11.81</v>
      </c>
      <c r="J98" s="2">
        <f t="shared" si="19"/>
        <v>4231.523</v>
      </c>
      <c r="K98" s="2">
        <f t="shared" si="21"/>
        <v>25389.138</v>
      </c>
      <c r="L98" s="11">
        <f t="shared" si="22"/>
        <v>49896.858</v>
      </c>
      <c r="M98" s="25">
        <v>-79071.01</v>
      </c>
      <c r="N98" s="33">
        <f t="shared" si="23"/>
        <v>-29174.151999999995</v>
      </c>
      <c r="O98" s="1">
        <v>0</v>
      </c>
      <c r="P98" s="1">
        <v>1115.8</v>
      </c>
      <c r="Q98" s="31">
        <v>0</v>
      </c>
      <c r="R98" s="31">
        <v>1033.99</v>
      </c>
      <c r="S98" s="1">
        <v>0</v>
      </c>
      <c r="T98" s="1">
        <v>1593.99</v>
      </c>
      <c r="U98" s="1">
        <v>0</v>
      </c>
      <c r="V98" s="1">
        <v>2194.4</v>
      </c>
      <c r="W98" s="1">
        <v>0</v>
      </c>
      <c r="X98" s="1">
        <v>1033.99</v>
      </c>
      <c r="Y98" s="1">
        <v>0</v>
      </c>
      <c r="Z98" s="1">
        <v>1033.99</v>
      </c>
      <c r="AA98" s="31">
        <v>0</v>
      </c>
      <c r="AB98" s="31">
        <v>1066.23</v>
      </c>
      <c r="AC98" s="31">
        <v>0</v>
      </c>
      <c r="AD98" s="31">
        <v>1066.23</v>
      </c>
      <c r="AE98" s="31">
        <v>0</v>
      </c>
      <c r="AF98" s="31">
        <v>1066.23</v>
      </c>
      <c r="AG98" s="1">
        <v>0</v>
      </c>
      <c r="AH98" s="1">
        <v>1590.98</v>
      </c>
      <c r="AI98" s="1">
        <v>0</v>
      </c>
      <c r="AJ98" s="1">
        <v>1066.23</v>
      </c>
      <c r="AK98" s="1">
        <v>0</v>
      </c>
      <c r="AL98" s="1">
        <v>1148.04</v>
      </c>
      <c r="AM98" s="7">
        <f t="shared" si="24"/>
        <v>0</v>
      </c>
      <c r="AN98" s="7">
        <f t="shared" si="25"/>
        <v>15010.099999999999</v>
      </c>
      <c r="AO98" s="24">
        <f t="shared" si="26"/>
        <v>15010.099999999999</v>
      </c>
      <c r="AP98" s="8"/>
      <c r="AQ98" s="8">
        <v>1250.31</v>
      </c>
      <c r="AR98" s="63"/>
      <c r="AS98" s="63"/>
      <c r="AT98" s="77">
        <f t="shared" si="27"/>
        <v>16260.409999999998</v>
      </c>
      <c r="AU98" s="83"/>
      <c r="AV98" s="84"/>
      <c r="AW98" s="84"/>
      <c r="AX98" s="79">
        <v>-2365.78</v>
      </c>
      <c r="AY98" s="20">
        <f>N98-AT98-AX98+AU98+AV98+AW98</f>
        <v>-43068.78199999999</v>
      </c>
      <c r="AZ98" s="117">
        <v>249097.83</v>
      </c>
    </row>
    <row r="99" spans="1:52" ht="15.75" customHeight="1">
      <c r="A99" s="1">
        <v>92</v>
      </c>
      <c r="B99" s="1" t="s">
        <v>84</v>
      </c>
      <c r="C99" s="1">
        <v>520.8</v>
      </c>
      <c r="D99" s="1">
        <v>0</v>
      </c>
      <c r="E99" s="1">
        <f t="shared" si="32"/>
        <v>520.8</v>
      </c>
      <c r="F99" s="1">
        <v>9.17</v>
      </c>
      <c r="G99" s="2">
        <f t="shared" si="18"/>
        <v>4775.736</v>
      </c>
      <c r="H99" s="2">
        <f t="shared" si="20"/>
        <v>28654.415999999997</v>
      </c>
      <c r="I99" s="1">
        <v>9.51</v>
      </c>
      <c r="J99" s="2">
        <f t="shared" si="19"/>
        <v>4952.807999999999</v>
      </c>
      <c r="K99" s="2">
        <f t="shared" si="21"/>
        <v>29716.847999999994</v>
      </c>
      <c r="L99" s="11">
        <f t="shared" si="22"/>
        <v>58371.263999999996</v>
      </c>
      <c r="M99" s="25"/>
      <c r="N99" s="33">
        <f t="shared" si="23"/>
        <v>58371.263999999996</v>
      </c>
      <c r="O99" s="1">
        <v>0</v>
      </c>
      <c r="P99" s="1">
        <v>1421.41</v>
      </c>
      <c r="Q99" s="31">
        <v>0</v>
      </c>
      <c r="R99" s="31">
        <v>4888.77</v>
      </c>
      <c r="S99" s="1">
        <v>0</v>
      </c>
      <c r="T99" s="1">
        <v>1421.41</v>
      </c>
      <c r="U99" s="1">
        <v>0</v>
      </c>
      <c r="V99" s="1">
        <v>2581.82</v>
      </c>
      <c r="W99" s="1">
        <v>0</v>
      </c>
      <c r="X99" s="1">
        <v>1421.41</v>
      </c>
      <c r="Y99" s="1">
        <v>0</v>
      </c>
      <c r="Z99" s="1">
        <v>1421.41</v>
      </c>
      <c r="AA99" s="31">
        <v>0</v>
      </c>
      <c r="AB99" s="31">
        <v>1468.24</v>
      </c>
      <c r="AC99" s="31">
        <v>0</v>
      </c>
      <c r="AD99" s="31">
        <v>1468.24</v>
      </c>
      <c r="AE99" s="31">
        <v>0</v>
      </c>
      <c r="AF99" s="31">
        <v>1468.24</v>
      </c>
      <c r="AG99" s="1">
        <v>0</v>
      </c>
      <c r="AH99" s="1">
        <v>3050.49</v>
      </c>
      <c r="AI99" s="1">
        <v>0</v>
      </c>
      <c r="AJ99" s="1">
        <v>1468.24</v>
      </c>
      <c r="AK99" s="1">
        <v>0</v>
      </c>
      <c r="AL99" s="1">
        <v>1468.24</v>
      </c>
      <c r="AM99" s="7">
        <f t="shared" si="24"/>
        <v>0</v>
      </c>
      <c r="AN99" s="7">
        <f t="shared" si="25"/>
        <v>23547.920000000006</v>
      </c>
      <c r="AO99" s="24">
        <f t="shared" si="26"/>
        <v>23547.920000000006</v>
      </c>
      <c r="AP99" s="8"/>
      <c r="AQ99" s="8">
        <v>1250.31</v>
      </c>
      <c r="AR99" s="8"/>
      <c r="AS99" s="8"/>
      <c r="AT99" s="77">
        <f t="shared" si="27"/>
        <v>24798.230000000007</v>
      </c>
      <c r="AU99" s="85">
        <f>E99*0.67</f>
        <v>348.936</v>
      </c>
      <c r="AV99" s="86">
        <f t="shared" si="28"/>
        <v>41.663999999999994</v>
      </c>
      <c r="AW99" s="86">
        <f>E99*0.08</f>
        <v>41.663999999999994</v>
      </c>
      <c r="AX99" s="79">
        <v>-3958.9103999999998</v>
      </c>
      <c r="AY99" s="20">
        <f>N99-AT99-AX99+AU99+AV99+AW99</f>
        <v>37964.20839999998</v>
      </c>
      <c r="AZ99" s="117">
        <v>8234.07</v>
      </c>
    </row>
    <row r="100" spans="1:52" ht="15">
      <c r="A100" s="1">
        <v>93</v>
      </c>
      <c r="B100" s="1" t="s">
        <v>85</v>
      </c>
      <c r="C100" s="1">
        <v>406.1</v>
      </c>
      <c r="D100" s="1">
        <v>0</v>
      </c>
      <c r="E100" s="1">
        <f t="shared" si="32"/>
        <v>406.1</v>
      </c>
      <c r="F100" s="1">
        <v>11.59</v>
      </c>
      <c r="G100" s="2">
        <f t="shared" si="18"/>
        <v>4706.6990000000005</v>
      </c>
      <c r="H100" s="2">
        <f t="shared" si="20"/>
        <v>28240.194000000003</v>
      </c>
      <c r="I100" s="1">
        <v>12.01</v>
      </c>
      <c r="J100" s="2">
        <f t="shared" si="19"/>
        <v>4877.261</v>
      </c>
      <c r="K100" s="2">
        <f t="shared" si="21"/>
        <v>29263.566000000003</v>
      </c>
      <c r="L100" s="11">
        <f t="shared" si="22"/>
        <v>57503.76000000001</v>
      </c>
      <c r="M100" s="25">
        <v>-51625.56</v>
      </c>
      <c r="N100" s="33">
        <f t="shared" si="23"/>
        <v>5878.200000000012</v>
      </c>
      <c r="O100" s="1">
        <v>0</v>
      </c>
      <c r="P100" s="1">
        <v>1230.04</v>
      </c>
      <c r="Q100" s="31">
        <v>0</v>
      </c>
      <c r="R100" s="31">
        <v>1148.23</v>
      </c>
      <c r="S100" s="1">
        <v>0</v>
      </c>
      <c r="T100" s="1">
        <v>1708.23</v>
      </c>
      <c r="U100" s="1">
        <v>0</v>
      </c>
      <c r="V100" s="1">
        <v>2308.64</v>
      </c>
      <c r="W100" s="1">
        <v>0</v>
      </c>
      <c r="X100" s="1">
        <v>13806.86</v>
      </c>
      <c r="Y100" s="1">
        <v>0</v>
      </c>
      <c r="Z100" s="1">
        <v>1148.23</v>
      </c>
      <c r="AA100" s="31">
        <v>0</v>
      </c>
      <c r="AB100" s="31">
        <v>2665.76</v>
      </c>
      <c r="AC100" s="31">
        <v>0</v>
      </c>
      <c r="AD100" s="31">
        <v>1184.78</v>
      </c>
      <c r="AE100" s="31">
        <v>0</v>
      </c>
      <c r="AF100" s="31">
        <v>1184.78</v>
      </c>
      <c r="AG100" s="1">
        <v>0</v>
      </c>
      <c r="AH100" s="1">
        <v>1709.53</v>
      </c>
      <c r="AI100" s="1">
        <v>0</v>
      </c>
      <c r="AJ100" s="1">
        <v>51800.51</v>
      </c>
      <c r="AK100" s="1">
        <v>0</v>
      </c>
      <c r="AL100" s="1">
        <v>1266.59</v>
      </c>
      <c r="AM100" s="7">
        <f t="shared" si="24"/>
        <v>0</v>
      </c>
      <c r="AN100" s="7">
        <f t="shared" si="25"/>
        <v>81162.18</v>
      </c>
      <c r="AO100" s="24">
        <f t="shared" si="26"/>
        <v>81162.18</v>
      </c>
      <c r="AP100" s="8"/>
      <c r="AQ100" s="8">
        <v>1250.31</v>
      </c>
      <c r="AR100" s="67">
        <v>-609.15</v>
      </c>
      <c r="AS100" s="8">
        <f>E100*1.83</f>
        <v>743.1630000000001</v>
      </c>
      <c r="AT100" s="77">
        <f t="shared" si="27"/>
        <v>82546.503</v>
      </c>
      <c r="AU100" s="85">
        <f>E100*0.67</f>
        <v>272.08700000000005</v>
      </c>
      <c r="AV100" s="86">
        <f t="shared" si="28"/>
        <v>32.488</v>
      </c>
      <c r="AW100" s="87">
        <f>E100*0.41</f>
        <v>166.501</v>
      </c>
      <c r="AX100" s="79">
        <v>-3155.9</v>
      </c>
      <c r="AY100" s="20">
        <f>N100-AT100-AX100+AU100+AV100+AW100</f>
        <v>-73041.32699999999</v>
      </c>
      <c r="AZ100" s="117">
        <v>104779.18</v>
      </c>
    </row>
    <row r="101" spans="1:52" ht="15.75" customHeight="1">
      <c r="A101" s="1">
        <v>94</v>
      </c>
      <c r="B101" s="1" t="s">
        <v>86</v>
      </c>
      <c r="C101" s="1">
        <v>527.1</v>
      </c>
      <c r="D101" s="1">
        <v>0</v>
      </c>
      <c r="E101" s="1">
        <f t="shared" si="32"/>
        <v>527.1</v>
      </c>
      <c r="F101" s="1">
        <v>10.41</v>
      </c>
      <c r="G101" s="2">
        <f t="shared" si="18"/>
        <v>5487.111</v>
      </c>
      <c r="H101" s="2">
        <f t="shared" si="20"/>
        <v>32922.666</v>
      </c>
      <c r="I101" s="1">
        <v>10.8</v>
      </c>
      <c r="J101" s="2">
        <f t="shared" si="19"/>
        <v>5692.68</v>
      </c>
      <c r="K101" s="2">
        <f t="shared" si="21"/>
        <v>34156.08</v>
      </c>
      <c r="L101" s="11">
        <f t="shared" si="22"/>
        <v>67078.746</v>
      </c>
      <c r="M101" s="25"/>
      <c r="N101" s="33">
        <f t="shared" si="23"/>
        <v>67078.746</v>
      </c>
      <c r="O101" s="1">
        <v>0</v>
      </c>
      <c r="P101" s="1">
        <v>1437.42</v>
      </c>
      <c r="Q101" s="31">
        <v>0</v>
      </c>
      <c r="R101" s="31">
        <v>1437.42</v>
      </c>
      <c r="S101" s="1">
        <v>0</v>
      </c>
      <c r="T101" s="1">
        <v>1437.42</v>
      </c>
      <c r="U101" s="1">
        <v>0</v>
      </c>
      <c r="V101" s="1">
        <v>2597.83</v>
      </c>
      <c r="W101" s="1">
        <v>0</v>
      </c>
      <c r="X101" s="1">
        <v>1437.42</v>
      </c>
      <c r="Y101" s="1">
        <v>0</v>
      </c>
      <c r="Z101" s="1">
        <v>1437.42</v>
      </c>
      <c r="AA101" s="31">
        <v>0</v>
      </c>
      <c r="AB101" s="31">
        <v>1484.86</v>
      </c>
      <c r="AC101" s="31">
        <v>0</v>
      </c>
      <c r="AD101" s="31">
        <v>1484.86</v>
      </c>
      <c r="AE101" s="31">
        <v>0</v>
      </c>
      <c r="AF101" s="31">
        <v>1484.86</v>
      </c>
      <c r="AG101" s="1">
        <v>0</v>
      </c>
      <c r="AH101" s="1">
        <v>2009.61</v>
      </c>
      <c r="AI101" s="1">
        <v>0</v>
      </c>
      <c r="AJ101" s="1">
        <v>1484.86</v>
      </c>
      <c r="AK101" s="1">
        <v>0</v>
      </c>
      <c r="AL101" s="1">
        <v>1484.86</v>
      </c>
      <c r="AM101" s="7">
        <f t="shared" si="24"/>
        <v>0</v>
      </c>
      <c r="AN101" s="7">
        <f t="shared" si="25"/>
        <v>19218.840000000004</v>
      </c>
      <c r="AO101" s="24">
        <f t="shared" si="26"/>
        <v>19218.840000000004</v>
      </c>
      <c r="AP101" s="8"/>
      <c r="AQ101" s="8">
        <v>1250.31</v>
      </c>
      <c r="AR101" s="8"/>
      <c r="AS101" s="8"/>
      <c r="AT101" s="77">
        <f t="shared" si="27"/>
        <v>20469.150000000005</v>
      </c>
      <c r="AU101" s="85">
        <f>E101*0.67</f>
        <v>353.15700000000004</v>
      </c>
      <c r="AV101" s="86">
        <f t="shared" si="28"/>
        <v>42.168</v>
      </c>
      <c r="AW101" s="86">
        <f>E101*0.08</f>
        <v>42.168</v>
      </c>
      <c r="AX101" s="79">
        <v>-4188.865900000001</v>
      </c>
      <c r="AY101" s="20">
        <f>N101-AT101-AX101+AU101+AV101+AW101</f>
        <v>51235.95489999999</v>
      </c>
      <c r="AZ101" s="117">
        <v>42408.36</v>
      </c>
    </row>
    <row r="102" spans="1:52" ht="15.75" customHeight="1">
      <c r="A102" s="1">
        <v>95</v>
      </c>
      <c r="B102" s="1" t="s">
        <v>87</v>
      </c>
      <c r="C102" s="1">
        <v>626.5</v>
      </c>
      <c r="D102" s="1">
        <v>0</v>
      </c>
      <c r="E102" s="1">
        <f t="shared" si="32"/>
        <v>626.5</v>
      </c>
      <c r="F102" s="1">
        <v>11.4</v>
      </c>
      <c r="G102" s="2">
        <f t="shared" si="18"/>
        <v>7142.1</v>
      </c>
      <c r="H102" s="2">
        <f t="shared" si="20"/>
        <v>42852.600000000006</v>
      </c>
      <c r="I102" s="1">
        <v>11.81</v>
      </c>
      <c r="J102" s="2">
        <f t="shared" si="19"/>
        <v>7398.965</v>
      </c>
      <c r="K102" s="2">
        <f t="shared" si="21"/>
        <v>44393.79</v>
      </c>
      <c r="L102" s="11">
        <f t="shared" si="22"/>
        <v>87246.39000000001</v>
      </c>
      <c r="M102" s="25">
        <v>-77100.11</v>
      </c>
      <c r="N102" s="33">
        <f t="shared" si="23"/>
        <v>10146.280000000013</v>
      </c>
      <c r="O102" s="1">
        <v>0</v>
      </c>
      <c r="P102" s="1">
        <v>3444.72</v>
      </c>
      <c r="Q102" s="31">
        <v>0</v>
      </c>
      <c r="R102" s="31">
        <v>1852.64</v>
      </c>
      <c r="S102" s="1">
        <v>0</v>
      </c>
      <c r="T102" s="1">
        <v>2412.64</v>
      </c>
      <c r="U102" s="1">
        <v>0</v>
      </c>
      <c r="V102" s="1">
        <v>3013.05</v>
      </c>
      <c r="W102" s="1">
        <v>0</v>
      </c>
      <c r="X102" s="1">
        <v>1852.64</v>
      </c>
      <c r="Y102" s="1">
        <v>0</v>
      </c>
      <c r="Z102" s="1">
        <v>1852.64</v>
      </c>
      <c r="AA102" s="31">
        <v>0</v>
      </c>
      <c r="AB102" s="31">
        <v>7588.69</v>
      </c>
      <c r="AC102" s="31">
        <v>0</v>
      </c>
      <c r="AD102" s="31">
        <v>9429.21</v>
      </c>
      <c r="AE102" s="31">
        <v>0</v>
      </c>
      <c r="AF102" s="31">
        <v>2692.81</v>
      </c>
      <c r="AG102" s="1">
        <v>0</v>
      </c>
      <c r="AH102" s="1">
        <v>2433.77</v>
      </c>
      <c r="AI102" s="1">
        <v>0</v>
      </c>
      <c r="AJ102" s="1">
        <v>1909.02</v>
      </c>
      <c r="AK102" s="1">
        <v>0</v>
      </c>
      <c r="AL102" s="1">
        <v>1909.02</v>
      </c>
      <c r="AM102" s="7">
        <f t="shared" si="24"/>
        <v>0</v>
      </c>
      <c r="AN102" s="7">
        <f t="shared" si="25"/>
        <v>40390.849999999984</v>
      </c>
      <c r="AO102" s="24">
        <f t="shared" si="26"/>
        <v>40390.849999999984</v>
      </c>
      <c r="AP102" s="8"/>
      <c r="AQ102" s="8">
        <v>1250.31</v>
      </c>
      <c r="AR102" s="67">
        <v>-939.75</v>
      </c>
      <c r="AS102" s="8">
        <f>E102*1.83</f>
        <v>1146.4950000000001</v>
      </c>
      <c r="AT102" s="77">
        <f t="shared" si="27"/>
        <v>41847.904999999984</v>
      </c>
      <c r="AU102" s="85">
        <f>E102*0.67</f>
        <v>419.75500000000005</v>
      </c>
      <c r="AV102" s="86">
        <f t="shared" si="28"/>
        <v>50.120000000000005</v>
      </c>
      <c r="AW102" s="87">
        <f>E102*0.41</f>
        <v>256.865</v>
      </c>
      <c r="AX102" s="79">
        <v>-4551.9364000000005</v>
      </c>
      <c r="AY102" s="20">
        <f>N102-AT102-AX102+AU102+AV102+AW102</f>
        <v>-26422.94859999997</v>
      </c>
      <c r="AZ102" s="117">
        <v>173116.03</v>
      </c>
    </row>
    <row r="103" spans="1:52" ht="15.75" customHeight="1">
      <c r="A103" s="1">
        <v>96</v>
      </c>
      <c r="B103" s="1" t="s">
        <v>295</v>
      </c>
      <c r="C103" s="1">
        <v>521.6</v>
      </c>
      <c r="D103" s="1">
        <v>0</v>
      </c>
      <c r="E103" s="1">
        <f t="shared" si="32"/>
        <v>521.6</v>
      </c>
      <c r="F103" s="1">
        <v>11.36</v>
      </c>
      <c r="G103" s="2">
        <f t="shared" si="18"/>
        <v>5925.376</v>
      </c>
      <c r="H103" s="2">
        <f t="shared" si="20"/>
        <v>35552.256</v>
      </c>
      <c r="I103" s="1">
        <v>11.78</v>
      </c>
      <c r="J103" s="2">
        <f t="shared" si="19"/>
        <v>6144.448</v>
      </c>
      <c r="K103" s="2">
        <f t="shared" si="21"/>
        <v>36866.688</v>
      </c>
      <c r="L103" s="11">
        <f t="shared" si="22"/>
        <v>72418.944</v>
      </c>
      <c r="M103" s="25">
        <v>-54521.56</v>
      </c>
      <c r="N103" s="33">
        <f t="shared" si="23"/>
        <v>17897.384000000005</v>
      </c>
      <c r="O103" s="1">
        <v>0</v>
      </c>
      <c r="P103" s="1">
        <v>1242.8</v>
      </c>
      <c r="Q103" s="31">
        <v>0</v>
      </c>
      <c r="R103" s="31">
        <v>1242.8</v>
      </c>
      <c r="S103" s="1">
        <v>0</v>
      </c>
      <c r="T103" s="1">
        <v>1242.8</v>
      </c>
      <c r="U103" s="1">
        <v>524.75</v>
      </c>
      <c r="V103" s="1">
        <v>1242.8</v>
      </c>
      <c r="W103" s="1">
        <v>0</v>
      </c>
      <c r="X103" s="1">
        <v>1242.8</v>
      </c>
      <c r="Y103" s="1">
        <v>0</v>
      </c>
      <c r="Z103" s="1">
        <v>1664.37</v>
      </c>
      <c r="AA103" s="31">
        <v>0</v>
      </c>
      <c r="AB103" s="31">
        <v>1289.6</v>
      </c>
      <c r="AC103" s="31">
        <v>0</v>
      </c>
      <c r="AD103" s="31">
        <v>1289.6</v>
      </c>
      <c r="AE103" s="31">
        <v>0</v>
      </c>
      <c r="AF103" s="31">
        <v>1453.23</v>
      </c>
      <c r="AG103" s="1">
        <v>524.75</v>
      </c>
      <c r="AH103" s="1">
        <v>1712.29</v>
      </c>
      <c r="AI103" s="1">
        <v>0</v>
      </c>
      <c r="AJ103" s="1">
        <v>1289.6</v>
      </c>
      <c r="AK103" s="1">
        <v>0</v>
      </c>
      <c r="AL103" s="1">
        <v>1289.6</v>
      </c>
      <c r="AM103" s="7">
        <f t="shared" si="24"/>
        <v>1049.5</v>
      </c>
      <c r="AN103" s="7">
        <f t="shared" si="25"/>
        <v>16202.29</v>
      </c>
      <c r="AO103" s="24">
        <f t="shared" si="26"/>
        <v>17251.79</v>
      </c>
      <c r="AP103" s="8"/>
      <c r="AQ103" s="8">
        <v>1250.31</v>
      </c>
      <c r="AR103" s="64"/>
      <c r="AS103" s="64"/>
      <c r="AT103" s="77">
        <f t="shared" si="27"/>
        <v>18502.100000000002</v>
      </c>
      <c r="AU103" s="83"/>
      <c r="AV103" s="84"/>
      <c r="AW103" s="84"/>
      <c r="AX103" s="79">
        <v>-1622.1743999999999</v>
      </c>
      <c r="AY103" s="20">
        <f>N103-AT103-AX103+AU103+AV103+AW103</f>
        <v>1017.4584000000032</v>
      </c>
      <c r="AZ103" s="117">
        <v>204621.32</v>
      </c>
    </row>
    <row r="104" spans="1:52" ht="15.75" customHeight="1">
      <c r="A104" s="1">
        <v>97</v>
      </c>
      <c r="B104" s="1" t="s">
        <v>88</v>
      </c>
      <c r="C104" s="1">
        <v>783.2</v>
      </c>
      <c r="D104" s="1">
        <v>0</v>
      </c>
      <c r="E104" s="1">
        <f t="shared" si="32"/>
        <v>783.2</v>
      </c>
      <c r="F104" s="1">
        <v>7.84</v>
      </c>
      <c r="G104" s="2">
        <f t="shared" si="18"/>
        <v>6140.2880000000005</v>
      </c>
      <c r="H104" s="2">
        <f t="shared" si="20"/>
        <v>36841.728</v>
      </c>
      <c r="I104" s="1">
        <v>8.12</v>
      </c>
      <c r="J104" s="2">
        <f t="shared" si="19"/>
        <v>6359.584</v>
      </c>
      <c r="K104" s="2">
        <f t="shared" si="21"/>
        <v>38157.504</v>
      </c>
      <c r="L104" s="11">
        <f t="shared" si="22"/>
        <v>74999.232</v>
      </c>
      <c r="M104" s="25">
        <v>-334730.59</v>
      </c>
      <c r="N104" s="33">
        <f t="shared" si="23"/>
        <v>-259731.358</v>
      </c>
      <c r="O104" s="1">
        <v>0</v>
      </c>
      <c r="P104" s="1">
        <v>11710.64</v>
      </c>
      <c r="Q104" s="31">
        <v>0</v>
      </c>
      <c r="R104" s="31">
        <v>13028.66</v>
      </c>
      <c r="S104" s="1">
        <v>0</v>
      </c>
      <c r="T104" s="1">
        <v>2049.5</v>
      </c>
      <c r="U104" s="1">
        <v>0</v>
      </c>
      <c r="V104" s="1">
        <v>3209.91</v>
      </c>
      <c r="W104" s="1">
        <v>0</v>
      </c>
      <c r="X104" s="1">
        <v>2049.5</v>
      </c>
      <c r="Y104" s="1">
        <v>0</v>
      </c>
      <c r="Z104" s="1">
        <v>2049.5</v>
      </c>
      <c r="AA104" s="31">
        <v>0</v>
      </c>
      <c r="AB104" s="31">
        <v>2119.99</v>
      </c>
      <c r="AC104" s="31">
        <v>0</v>
      </c>
      <c r="AD104" s="31">
        <v>2119.99</v>
      </c>
      <c r="AE104" s="31">
        <v>0</v>
      </c>
      <c r="AF104" s="31">
        <v>2119.99</v>
      </c>
      <c r="AG104" s="1">
        <v>0</v>
      </c>
      <c r="AH104" s="1">
        <v>4890.27</v>
      </c>
      <c r="AI104" s="1">
        <v>0</v>
      </c>
      <c r="AJ104" s="1">
        <v>2119.99</v>
      </c>
      <c r="AK104" s="1">
        <v>0</v>
      </c>
      <c r="AL104" s="1">
        <v>2119.99</v>
      </c>
      <c r="AM104" s="7">
        <f t="shared" si="24"/>
        <v>0</v>
      </c>
      <c r="AN104" s="7">
        <f t="shared" si="25"/>
        <v>49587.92999999999</v>
      </c>
      <c r="AO104" s="24">
        <f t="shared" si="26"/>
        <v>49587.92999999999</v>
      </c>
      <c r="AP104" s="8"/>
      <c r="AQ104" s="8">
        <v>1250.31</v>
      </c>
      <c r="AR104" s="67">
        <v>-1174.8</v>
      </c>
      <c r="AS104" s="8">
        <f>E104*1.83</f>
        <v>1433.256</v>
      </c>
      <c r="AT104" s="77">
        <f t="shared" si="27"/>
        <v>51096.69599999999</v>
      </c>
      <c r="AU104" s="85">
        <f>E104*0.67</f>
        <v>524.744</v>
      </c>
      <c r="AV104" s="86">
        <f t="shared" si="28"/>
        <v>62.656000000000006</v>
      </c>
      <c r="AW104" s="87">
        <f>E104*0.41</f>
        <v>321.112</v>
      </c>
      <c r="AX104" s="79">
        <v>122910.0268</v>
      </c>
      <c r="AY104" s="20">
        <f>N104-AT104-AX104+AU104+AV104+AW104</f>
        <v>-432829.56879999995</v>
      </c>
      <c r="AZ104" s="117">
        <v>375486.09</v>
      </c>
    </row>
    <row r="105" spans="1:52" ht="15.75" customHeight="1">
      <c r="A105" s="1">
        <v>98</v>
      </c>
      <c r="B105" s="1" t="s">
        <v>89</v>
      </c>
      <c r="C105" s="1">
        <v>721.2</v>
      </c>
      <c r="D105" s="1">
        <v>72.3</v>
      </c>
      <c r="E105" s="1">
        <f t="shared" si="32"/>
        <v>793.5</v>
      </c>
      <c r="F105" s="1">
        <v>12.07</v>
      </c>
      <c r="G105" s="2">
        <f t="shared" si="18"/>
        <v>9577.545</v>
      </c>
      <c r="H105" s="2">
        <f t="shared" si="20"/>
        <v>57465.270000000004</v>
      </c>
      <c r="I105" s="1">
        <v>12.51</v>
      </c>
      <c r="J105" s="2">
        <f t="shared" si="19"/>
        <v>9926.685</v>
      </c>
      <c r="K105" s="2">
        <f t="shared" si="21"/>
        <v>59560.11</v>
      </c>
      <c r="L105" s="11">
        <f t="shared" si="22"/>
        <v>117025.38</v>
      </c>
      <c r="M105" s="25"/>
      <c r="N105" s="33">
        <f t="shared" si="23"/>
        <v>117025.38</v>
      </c>
      <c r="O105" s="1">
        <v>0</v>
      </c>
      <c r="P105" s="1">
        <v>3150.2</v>
      </c>
      <c r="Q105" s="31">
        <v>0</v>
      </c>
      <c r="R105" s="31">
        <v>4483.39</v>
      </c>
      <c r="S105" s="1">
        <v>0</v>
      </c>
      <c r="T105" s="1">
        <v>6051.82</v>
      </c>
      <c r="U105" s="1">
        <v>0</v>
      </c>
      <c r="V105" s="1">
        <v>4310.61</v>
      </c>
      <c r="W105" s="1">
        <v>0</v>
      </c>
      <c r="X105" s="1">
        <v>11633.05</v>
      </c>
      <c r="Y105" s="1">
        <v>0</v>
      </c>
      <c r="Z105" s="1">
        <v>4229.36</v>
      </c>
      <c r="AA105" s="31">
        <v>0</v>
      </c>
      <c r="AB105" s="31">
        <v>30595</v>
      </c>
      <c r="AC105" s="31">
        <v>0</v>
      </c>
      <c r="AD105" s="31">
        <v>4388.06</v>
      </c>
      <c r="AE105" s="31">
        <v>0</v>
      </c>
      <c r="AF105" s="31">
        <v>7545.98</v>
      </c>
      <c r="AG105" s="1">
        <v>0</v>
      </c>
      <c r="AH105" s="1">
        <v>4429.63</v>
      </c>
      <c r="AI105" s="1">
        <v>0</v>
      </c>
      <c r="AJ105" s="1">
        <v>4602.41</v>
      </c>
      <c r="AK105" s="1">
        <v>0</v>
      </c>
      <c r="AL105" s="1">
        <v>3269.22</v>
      </c>
      <c r="AM105" s="7">
        <f t="shared" si="24"/>
        <v>0</v>
      </c>
      <c r="AN105" s="7">
        <f t="shared" si="25"/>
        <v>88688.73000000001</v>
      </c>
      <c r="AO105" s="24">
        <f t="shared" si="26"/>
        <v>88688.73000000001</v>
      </c>
      <c r="AP105" s="8"/>
      <c r="AQ105" s="8">
        <v>1250.31</v>
      </c>
      <c r="AR105" s="8"/>
      <c r="AS105" s="8"/>
      <c r="AT105" s="77">
        <f t="shared" si="27"/>
        <v>89939.04000000001</v>
      </c>
      <c r="AU105" s="85"/>
      <c r="AV105" s="86">
        <f t="shared" si="28"/>
        <v>63.480000000000004</v>
      </c>
      <c r="AW105" s="86">
        <f aca="true" t="shared" si="33" ref="AW105:AW111">E105*0.08</f>
        <v>63.480000000000004</v>
      </c>
      <c r="AX105" s="79">
        <v>23132.5882</v>
      </c>
      <c r="AY105" s="20">
        <f>N105-AT105-AX105+AU105+AV105+AW105</f>
        <v>4080.711799999998</v>
      </c>
      <c r="AZ105" s="117">
        <v>11539.29</v>
      </c>
    </row>
    <row r="106" spans="1:52" ht="15">
      <c r="A106" s="1">
        <v>99</v>
      </c>
      <c r="B106" s="1" t="s">
        <v>90</v>
      </c>
      <c r="C106" s="1">
        <v>782.5</v>
      </c>
      <c r="D106" s="1">
        <v>0</v>
      </c>
      <c r="E106" s="1">
        <f t="shared" si="32"/>
        <v>782.5</v>
      </c>
      <c r="F106" s="1">
        <v>8.57</v>
      </c>
      <c r="G106" s="2">
        <f t="shared" si="18"/>
        <v>6706.025000000001</v>
      </c>
      <c r="H106" s="2">
        <f t="shared" si="20"/>
        <v>40236.15</v>
      </c>
      <c r="I106" s="1">
        <v>8.88</v>
      </c>
      <c r="J106" s="2">
        <f t="shared" si="19"/>
        <v>6948.6</v>
      </c>
      <c r="K106" s="2">
        <f t="shared" si="21"/>
        <v>41691.600000000006</v>
      </c>
      <c r="L106" s="11">
        <f t="shared" si="22"/>
        <v>81927.75</v>
      </c>
      <c r="M106" s="25"/>
      <c r="N106" s="33">
        <f t="shared" si="23"/>
        <v>81927.75</v>
      </c>
      <c r="O106" s="1">
        <v>0</v>
      </c>
      <c r="P106" s="1">
        <v>2584.66</v>
      </c>
      <c r="Q106" s="31">
        <v>0</v>
      </c>
      <c r="R106" s="31">
        <v>1870.18</v>
      </c>
      <c r="S106" s="1">
        <v>0</v>
      </c>
      <c r="T106" s="1">
        <v>1870.18</v>
      </c>
      <c r="U106" s="1">
        <v>0</v>
      </c>
      <c r="V106" s="1">
        <v>3030.59</v>
      </c>
      <c r="W106" s="1">
        <v>0</v>
      </c>
      <c r="X106" s="1">
        <v>6221.49</v>
      </c>
      <c r="Y106" s="1">
        <v>0</v>
      </c>
      <c r="Z106" s="1">
        <v>1870.18</v>
      </c>
      <c r="AA106" s="31">
        <v>0</v>
      </c>
      <c r="AB106" s="31">
        <v>1940.6</v>
      </c>
      <c r="AC106" s="31">
        <v>0</v>
      </c>
      <c r="AD106" s="31">
        <v>1940.6</v>
      </c>
      <c r="AE106" s="31">
        <v>0</v>
      </c>
      <c r="AF106" s="31">
        <v>1940.6</v>
      </c>
      <c r="AG106" s="1">
        <v>0</v>
      </c>
      <c r="AH106" s="1">
        <v>7963.15</v>
      </c>
      <c r="AI106" s="1">
        <v>0</v>
      </c>
      <c r="AJ106" s="1">
        <v>1940.6</v>
      </c>
      <c r="AK106" s="1">
        <v>0</v>
      </c>
      <c r="AL106" s="1">
        <v>2940.48</v>
      </c>
      <c r="AM106" s="7">
        <f t="shared" si="24"/>
        <v>0</v>
      </c>
      <c r="AN106" s="7">
        <f t="shared" si="25"/>
        <v>36113.31</v>
      </c>
      <c r="AO106" s="24">
        <f t="shared" si="26"/>
        <v>36113.31</v>
      </c>
      <c r="AP106" s="8"/>
      <c r="AQ106" s="8">
        <v>1250.31</v>
      </c>
      <c r="AR106" s="8"/>
      <c r="AS106" s="8"/>
      <c r="AT106" s="77">
        <f t="shared" si="27"/>
        <v>37363.619999999995</v>
      </c>
      <c r="AU106" s="85">
        <f aca="true" t="shared" si="34" ref="AU106:AU111">E106*0.67</f>
        <v>524.275</v>
      </c>
      <c r="AV106" s="86">
        <f t="shared" si="28"/>
        <v>62.6</v>
      </c>
      <c r="AW106" s="86">
        <f t="shared" si="33"/>
        <v>62.6</v>
      </c>
      <c r="AX106" s="79">
        <v>11754.6652</v>
      </c>
      <c r="AY106" s="20">
        <f>N106-AT106-AX106+AU106+AV106+AW106</f>
        <v>33458.9398</v>
      </c>
      <c r="AZ106" s="117">
        <v>35981.86</v>
      </c>
    </row>
    <row r="107" spans="1:52" ht="15">
      <c r="A107" s="1">
        <v>100</v>
      </c>
      <c r="B107" s="1" t="s">
        <v>91</v>
      </c>
      <c r="C107" s="1">
        <v>475.4</v>
      </c>
      <c r="D107" s="1">
        <v>0</v>
      </c>
      <c r="E107" s="1">
        <f t="shared" si="32"/>
        <v>475.4</v>
      </c>
      <c r="F107" s="1">
        <v>12.07</v>
      </c>
      <c r="G107" s="2">
        <f t="shared" si="18"/>
        <v>5738.0779999999995</v>
      </c>
      <c r="H107" s="2">
        <f t="shared" si="20"/>
        <v>34428.46799999999</v>
      </c>
      <c r="I107" s="1">
        <v>12.51</v>
      </c>
      <c r="J107" s="2">
        <f t="shared" si="19"/>
        <v>5947.254</v>
      </c>
      <c r="K107" s="2">
        <f t="shared" si="21"/>
        <v>35683.524</v>
      </c>
      <c r="L107" s="11">
        <f t="shared" si="22"/>
        <v>70111.992</v>
      </c>
      <c r="M107" s="25">
        <v>-70110.5</v>
      </c>
      <c r="N107" s="33">
        <f t="shared" si="23"/>
        <v>1.4919999999983702</v>
      </c>
      <c r="O107" s="1">
        <v>0</v>
      </c>
      <c r="P107" s="1">
        <v>12544.4</v>
      </c>
      <c r="Q107" s="31">
        <v>0</v>
      </c>
      <c r="R107" s="31">
        <v>1552.39</v>
      </c>
      <c r="S107" s="1">
        <v>0</v>
      </c>
      <c r="T107" s="1">
        <v>2045.19</v>
      </c>
      <c r="U107" s="1">
        <v>0</v>
      </c>
      <c r="V107" s="1">
        <v>9815.74</v>
      </c>
      <c r="W107" s="1">
        <v>0</v>
      </c>
      <c r="X107" s="1">
        <v>4311.66</v>
      </c>
      <c r="Y107" s="1">
        <v>0</v>
      </c>
      <c r="Z107" s="1">
        <v>1136.21</v>
      </c>
      <c r="AA107" s="31">
        <v>0</v>
      </c>
      <c r="AB107" s="31">
        <v>1178.99</v>
      </c>
      <c r="AC107" s="31">
        <v>0</v>
      </c>
      <c r="AD107" s="31">
        <v>1178.99</v>
      </c>
      <c r="AE107" s="31">
        <v>0</v>
      </c>
      <c r="AF107" s="31">
        <v>22744.93</v>
      </c>
      <c r="AG107" s="1">
        <v>0</v>
      </c>
      <c r="AH107" s="1">
        <v>1785.55</v>
      </c>
      <c r="AI107" s="1">
        <v>0</v>
      </c>
      <c r="AJ107" s="1">
        <v>2512.18</v>
      </c>
      <c r="AK107" s="1">
        <v>0</v>
      </c>
      <c r="AL107" s="1">
        <v>2178.87</v>
      </c>
      <c r="AM107" s="7">
        <f t="shared" si="24"/>
        <v>0</v>
      </c>
      <c r="AN107" s="7">
        <f t="shared" si="25"/>
        <v>62985.100000000006</v>
      </c>
      <c r="AO107" s="24">
        <f t="shared" si="26"/>
        <v>62985.100000000006</v>
      </c>
      <c r="AP107" s="8"/>
      <c r="AQ107" s="8">
        <v>1250.31</v>
      </c>
      <c r="AR107" s="8">
        <f>E107*1.1</f>
        <v>522.94</v>
      </c>
      <c r="AS107" s="8">
        <f>E107*1.83</f>
        <v>869.982</v>
      </c>
      <c r="AT107" s="77">
        <f t="shared" si="27"/>
        <v>65628.33200000001</v>
      </c>
      <c r="AU107" s="85">
        <f t="shared" si="34"/>
        <v>318.51800000000003</v>
      </c>
      <c r="AV107" s="86">
        <f t="shared" si="28"/>
        <v>38.032</v>
      </c>
      <c r="AW107" s="86">
        <f t="shared" si="33"/>
        <v>38.032</v>
      </c>
      <c r="AX107" s="79">
        <v>16439.536399999997</v>
      </c>
      <c r="AY107" s="20">
        <f>N107-AT107-AX107+AU107+AV107+AW107</f>
        <v>-81671.7944</v>
      </c>
      <c r="AZ107" s="117">
        <v>155711.09</v>
      </c>
    </row>
    <row r="108" spans="1:52" ht="15.75" customHeight="1">
      <c r="A108" s="1">
        <v>101</v>
      </c>
      <c r="B108" s="1" t="s">
        <v>92</v>
      </c>
      <c r="C108" s="1">
        <v>455.1</v>
      </c>
      <c r="D108" s="1">
        <v>0</v>
      </c>
      <c r="E108" s="1">
        <f t="shared" si="32"/>
        <v>455.1</v>
      </c>
      <c r="F108" s="1">
        <v>8.51</v>
      </c>
      <c r="G108" s="2">
        <f t="shared" si="18"/>
        <v>3872.9010000000003</v>
      </c>
      <c r="H108" s="2">
        <f t="shared" si="20"/>
        <v>23237.406000000003</v>
      </c>
      <c r="I108" s="1">
        <v>8.81</v>
      </c>
      <c r="J108" s="2">
        <f t="shared" si="19"/>
        <v>4009.4310000000005</v>
      </c>
      <c r="K108" s="2">
        <f t="shared" si="21"/>
        <v>24056.586000000003</v>
      </c>
      <c r="L108" s="11">
        <f t="shared" si="22"/>
        <v>47293.992000000006</v>
      </c>
      <c r="M108" s="25"/>
      <c r="N108" s="33">
        <f t="shared" si="23"/>
        <v>47293.992000000006</v>
      </c>
      <c r="O108" s="1">
        <v>0</v>
      </c>
      <c r="P108" s="1">
        <v>1802.17</v>
      </c>
      <c r="Q108" s="31">
        <v>0</v>
      </c>
      <c r="R108" s="31">
        <v>1087.69</v>
      </c>
      <c r="S108" s="1">
        <v>0</v>
      </c>
      <c r="T108" s="1">
        <v>3710.33</v>
      </c>
      <c r="U108" s="1">
        <v>0</v>
      </c>
      <c r="V108" s="1">
        <v>3671.93</v>
      </c>
      <c r="W108" s="1">
        <v>0</v>
      </c>
      <c r="X108" s="1">
        <v>1169.5</v>
      </c>
      <c r="Y108" s="1">
        <v>0</v>
      </c>
      <c r="Z108" s="1">
        <v>1087.69</v>
      </c>
      <c r="AA108" s="31">
        <v>0</v>
      </c>
      <c r="AB108" s="31">
        <v>1128.65</v>
      </c>
      <c r="AC108" s="31">
        <v>0</v>
      </c>
      <c r="AD108" s="31">
        <v>1128.65</v>
      </c>
      <c r="AE108" s="31">
        <v>0</v>
      </c>
      <c r="AF108" s="31">
        <v>1128.65</v>
      </c>
      <c r="AG108" s="1">
        <v>0</v>
      </c>
      <c r="AH108" s="1">
        <v>1653.4</v>
      </c>
      <c r="AI108" s="1">
        <v>0</v>
      </c>
      <c r="AJ108" s="1">
        <v>1128.65</v>
      </c>
      <c r="AK108" s="1">
        <v>0</v>
      </c>
      <c r="AL108" s="1">
        <v>1128.65</v>
      </c>
      <c r="AM108" s="7">
        <f t="shared" si="24"/>
        <v>0</v>
      </c>
      <c r="AN108" s="7">
        <f t="shared" si="25"/>
        <v>19825.960000000003</v>
      </c>
      <c r="AO108" s="24">
        <f t="shared" si="26"/>
        <v>19825.960000000003</v>
      </c>
      <c r="AP108" s="8"/>
      <c r="AQ108" s="8">
        <v>1250.31</v>
      </c>
      <c r="AR108" s="8"/>
      <c r="AS108" s="8"/>
      <c r="AT108" s="77">
        <f t="shared" si="27"/>
        <v>21076.270000000004</v>
      </c>
      <c r="AU108" s="85">
        <f t="shared" si="34"/>
        <v>304.91700000000003</v>
      </c>
      <c r="AV108" s="86">
        <f t="shared" si="28"/>
        <v>36.408</v>
      </c>
      <c r="AW108" s="86">
        <f t="shared" si="33"/>
        <v>36.408</v>
      </c>
      <c r="AX108" s="79">
        <v>-3775.2088000000003</v>
      </c>
      <c r="AY108" s="20">
        <f>N108-AT108-AX108+AU108+AV108+AW108</f>
        <v>30370.663800000002</v>
      </c>
      <c r="AZ108" s="117">
        <v>21968.46</v>
      </c>
    </row>
    <row r="109" spans="1:52" ht="15.75" customHeight="1">
      <c r="A109" s="1">
        <v>102</v>
      </c>
      <c r="B109" s="1" t="s">
        <v>93</v>
      </c>
      <c r="C109" s="1">
        <v>475.1</v>
      </c>
      <c r="D109" s="1">
        <v>0</v>
      </c>
      <c r="E109" s="1">
        <f t="shared" si="32"/>
        <v>475.1</v>
      </c>
      <c r="F109" s="1">
        <v>12.07</v>
      </c>
      <c r="G109" s="2">
        <f t="shared" si="18"/>
        <v>5734.457</v>
      </c>
      <c r="H109" s="2">
        <f t="shared" si="20"/>
        <v>34406.742</v>
      </c>
      <c r="I109" s="1">
        <v>12.51</v>
      </c>
      <c r="J109" s="2">
        <f t="shared" si="19"/>
        <v>5943.501</v>
      </c>
      <c r="K109" s="2">
        <f t="shared" si="21"/>
        <v>35661.006</v>
      </c>
      <c r="L109" s="11">
        <f t="shared" si="22"/>
        <v>70067.74799999999</v>
      </c>
      <c r="M109" s="25"/>
      <c r="N109" s="33">
        <f t="shared" si="23"/>
        <v>70067.74799999999</v>
      </c>
      <c r="O109" s="1">
        <v>0</v>
      </c>
      <c r="P109" s="1">
        <v>2647.81</v>
      </c>
      <c r="Q109" s="31">
        <v>0</v>
      </c>
      <c r="R109" s="31">
        <v>2701.46</v>
      </c>
      <c r="S109" s="1">
        <v>0</v>
      </c>
      <c r="T109" s="1">
        <v>3225.99</v>
      </c>
      <c r="U109" s="1">
        <v>0</v>
      </c>
      <c r="V109" s="1">
        <v>3061.24</v>
      </c>
      <c r="W109" s="1">
        <v>0</v>
      </c>
      <c r="X109" s="1">
        <v>7521.29</v>
      </c>
      <c r="Y109" s="1">
        <v>0</v>
      </c>
      <c r="Z109" s="1">
        <v>2552</v>
      </c>
      <c r="AA109" s="31">
        <v>0</v>
      </c>
      <c r="AB109" s="31">
        <v>5992.62</v>
      </c>
      <c r="AC109" s="31">
        <v>0</v>
      </c>
      <c r="AD109" s="31">
        <v>2647.76</v>
      </c>
      <c r="AE109" s="31">
        <v>0</v>
      </c>
      <c r="AF109" s="31">
        <v>2647.76</v>
      </c>
      <c r="AG109" s="1">
        <v>0</v>
      </c>
      <c r="AH109" s="1">
        <v>10208.29</v>
      </c>
      <c r="AI109" s="1">
        <v>0</v>
      </c>
      <c r="AJ109" s="1">
        <v>1972.65</v>
      </c>
      <c r="AK109" s="1">
        <v>0</v>
      </c>
      <c r="AL109" s="1">
        <v>3530.49</v>
      </c>
      <c r="AM109" s="7">
        <f t="shared" si="24"/>
        <v>0</v>
      </c>
      <c r="AN109" s="7">
        <f t="shared" si="25"/>
        <v>48709.36</v>
      </c>
      <c r="AO109" s="24">
        <f t="shared" si="26"/>
        <v>48709.36</v>
      </c>
      <c r="AP109" s="8"/>
      <c r="AQ109" s="8">
        <v>1250.31</v>
      </c>
      <c r="AR109" s="8"/>
      <c r="AS109" s="8"/>
      <c r="AT109" s="77">
        <f t="shared" si="27"/>
        <v>49959.67</v>
      </c>
      <c r="AU109" s="85">
        <f t="shared" si="34"/>
        <v>318.317</v>
      </c>
      <c r="AV109" s="86">
        <f t="shared" si="28"/>
        <v>38.008</v>
      </c>
      <c r="AW109" s="86">
        <f t="shared" si="33"/>
        <v>38.008</v>
      </c>
      <c r="AX109" s="79">
        <v>3376.427</v>
      </c>
      <c r="AY109" s="20">
        <f>N109-AT109-AX109+AU109+AV109+AW109</f>
        <v>17125.983999999997</v>
      </c>
      <c r="AZ109" s="117">
        <v>54372.42</v>
      </c>
    </row>
    <row r="110" spans="1:52" ht="15.75" customHeight="1">
      <c r="A110" s="1">
        <v>103</v>
      </c>
      <c r="B110" s="1" t="s">
        <v>94</v>
      </c>
      <c r="C110" s="1">
        <v>784.3</v>
      </c>
      <c r="D110" s="1">
        <v>0</v>
      </c>
      <c r="E110" s="1">
        <f t="shared" si="32"/>
        <v>784.3</v>
      </c>
      <c r="F110" s="1">
        <v>12.13</v>
      </c>
      <c r="G110" s="2">
        <f t="shared" si="18"/>
        <v>9513.559</v>
      </c>
      <c r="H110" s="2">
        <f t="shared" si="20"/>
        <v>57081.35399999999</v>
      </c>
      <c r="I110" s="1">
        <v>12.58</v>
      </c>
      <c r="J110" s="2">
        <f t="shared" si="19"/>
        <v>9866.493999999999</v>
      </c>
      <c r="K110" s="2">
        <f t="shared" si="21"/>
        <v>59198.96399999999</v>
      </c>
      <c r="L110" s="11">
        <f t="shared" si="22"/>
        <v>116280.31799999998</v>
      </c>
      <c r="M110" s="25"/>
      <c r="N110" s="33">
        <f t="shared" si="23"/>
        <v>116280.31799999998</v>
      </c>
      <c r="O110" s="1">
        <v>0</v>
      </c>
      <c r="P110" s="1">
        <v>8063.08</v>
      </c>
      <c r="Q110" s="31">
        <v>0</v>
      </c>
      <c r="R110" s="31">
        <v>3113.67</v>
      </c>
      <c r="S110" s="1">
        <v>0</v>
      </c>
      <c r="T110" s="1">
        <v>5293.32</v>
      </c>
      <c r="U110" s="1">
        <v>0</v>
      </c>
      <c r="V110" s="1">
        <v>5697.91</v>
      </c>
      <c r="W110" s="1">
        <v>0</v>
      </c>
      <c r="X110" s="1">
        <v>4180.32</v>
      </c>
      <c r="Y110" s="1">
        <v>0</v>
      </c>
      <c r="Z110" s="1">
        <v>4180.32</v>
      </c>
      <c r="AA110" s="31">
        <v>0</v>
      </c>
      <c r="AB110" s="31">
        <v>10939.75</v>
      </c>
      <c r="AC110" s="31">
        <v>0</v>
      </c>
      <c r="AD110" s="31">
        <v>21594.34</v>
      </c>
      <c r="AE110" s="31">
        <v>0</v>
      </c>
      <c r="AF110" s="31">
        <v>4418.99</v>
      </c>
      <c r="AG110" s="1">
        <v>0</v>
      </c>
      <c r="AH110" s="1">
        <v>3919.69</v>
      </c>
      <c r="AI110" s="1">
        <v>0</v>
      </c>
      <c r="AJ110" s="1">
        <v>3231.31</v>
      </c>
      <c r="AK110" s="1">
        <v>0</v>
      </c>
      <c r="AL110" s="1">
        <v>3231.31</v>
      </c>
      <c r="AM110" s="7">
        <f t="shared" si="24"/>
        <v>0</v>
      </c>
      <c r="AN110" s="7">
        <f t="shared" si="25"/>
        <v>77864.01</v>
      </c>
      <c r="AO110" s="24">
        <f t="shared" si="26"/>
        <v>77864.01</v>
      </c>
      <c r="AP110" s="8"/>
      <c r="AQ110" s="8">
        <v>1250.31</v>
      </c>
      <c r="AR110" s="8"/>
      <c r="AS110" s="8"/>
      <c r="AT110" s="77">
        <f t="shared" si="27"/>
        <v>79114.31999999999</v>
      </c>
      <c r="AU110" s="85">
        <f t="shared" si="34"/>
        <v>525.481</v>
      </c>
      <c r="AV110" s="86">
        <f t="shared" si="28"/>
        <v>62.744</v>
      </c>
      <c r="AW110" s="86">
        <f t="shared" si="33"/>
        <v>62.744</v>
      </c>
      <c r="AX110" s="79">
        <v>-2644.5622</v>
      </c>
      <c r="AY110" s="20">
        <f>N110-AT110-AX110+AU110+AV110+AW110</f>
        <v>40461.52919999999</v>
      </c>
      <c r="AZ110" s="117">
        <v>24110.18</v>
      </c>
    </row>
    <row r="111" spans="1:52" ht="15.75" customHeight="1">
      <c r="A111" s="1">
        <v>104</v>
      </c>
      <c r="B111" s="1" t="s">
        <v>344</v>
      </c>
      <c r="C111" s="1">
        <v>2152.5</v>
      </c>
      <c r="D111" s="1">
        <v>0</v>
      </c>
      <c r="E111" s="1">
        <f t="shared" si="32"/>
        <v>2152.5</v>
      </c>
      <c r="F111" s="1">
        <v>12.86</v>
      </c>
      <c r="G111" s="2">
        <f t="shared" si="18"/>
        <v>27681.149999999998</v>
      </c>
      <c r="H111" s="2">
        <f t="shared" si="20"/>
        <v>166086.9</v>
      </c>
      <c r="I111" s="1">
        <v>13.33</v>
      </c>
      <c r="J111" s="2">
        <f t="shared" si="19"/>
        <v>28692.825</v>
      </c>
      <c r="K111" s="2">
        <f t="shared" si="21"/>
        <v>172156.95</v>
      </c>
      <c r="L111" s="11">
        <f t="shared" si="22"/>
        <v>338243.85</v>
      </c>
      <c r="M111" s="25"/>
      <c r="N111" s="33">
        <f t="shared" si="23"/>
        <v>338243.85</v>
      </c>
      <c r="O111" s="1">
        <v>0</v>
      </c>
      <c r="P111" s="1">
        <v>50880.11</v>
      </c>
      <c r="Q111" s="31">
        <v>0</v>
      </c>
      <c r="R111" s="31">
        <v>37684.03</v>
      </c>
      <c r="S111" s="1">
        <v>0</v>
      </c>
      <c r="T111" s="1">
        <v>10863.93</v>
      </c>
      <c r="U111" s="1">
        <v>0</v>
      </c>
      <c r="V111" s="1">
        <v>11761.7</v>
      </c>
      <c r="W111" s="1">
        <v>0</v>
      </c>
      <c r="X111" s="1">
        <v>13714.69</v>
      </c>
      <c r="Y111" s="1">
        <v>0</v>
      </c>
      <c r="Z111" s="1">
        <v>15664.33</v>
      </c>
      <c r="AA111" s="31">
        <v>0</v>
      </c>
      <c r="AB111" s="31">
        <v>22509.28</v>
      </c>
      <c r="AC111" s="31">
        <v>0</v>
      </c>
      <c r="AD111" s="31">
        <v>16466.17</v>
      </c>
      <c r="AE111" s="31">
        <v>0</v>
      </c>
      <c r="AF111" s="31">
        <v>13630.78</v>
      </c>
      <c r="AG111" s="1">
        <v>0</v>
      </c>
      <c r="AH111" s="1">
        <v>16885.23</v>
      </c>
      <c r="AI111" s="1">
        <v>0</v>
      </c>
      <c r="AJ111" s="1">
        <v>10893.87</v>
      </c>
      <c r="AK111" s="1">
        <v>0</v>
      </c>
      <c r="AL111" s="1">
        <v>12088.78</v>
      </c>
      <c r="AM111" s="7">
        <f t="shared" si="24"/>
        <v>0</v>
      </c>
      <c r="AN111" s="7">
        <f t="shared" si="25"/>
        <v>233042.9</v>
      </c>
      <c r="AO111" s="24">
        <f t="shared" si="26"/>
        <v>233042.9</v>
      </c>
      <c r="AP111" s="8"/>
      <c r="AQ111" s="8">
        <v>1250.31</v>
      </c>
      <c r="AR111" s="8"/>
      <c r="AS111" s="8"/>
      <c r="AT111" s="77">
        <f t="shared" si="27"/>
        <v>234293.21</v>
      </c>
      <c r="AU111" s="85">
        <f t="shared" si="34"/>
        <v>1442.1750000000002</v>
      </c>
      <c r="AV111" s="86">
        <f t="shared" si="28"/>
        <v>172.20000000000002</v>
      </c>
      <c r="AW111" s="86">
        <f t="shared" si="33"/>
        <v>172.20000000000002</v>
      </c>
      <c r="AX111" s="79">
        <v>62269.2889</v>
      </c>
      <c r="AY111" s="20">
        <f>N111-AT111-AX111+AU111+AV111+AW111</f>
        <v>43467.92609999998</v>
      </c>
      <c r="AZ111" s="117">
        <v>541402.57</v>
      </c>
    </row>
    <row r="112" spans="1:52" ht="15.75" customHeight="1">
      <c r="A112" s="1">
        <v>105</v>
      </c>
      <c r="B112" s="1" t="s">
        <v>95</v>
      </c>
      <c r="C112" s="1">
        <v>371</v>
      </c>
      <c r="D112" s="1">
        <v>0</v>
      </c>
      <c r="E112" s="1">
        <f t="shared" si="32"/>
        <v>371</v>
      </c>
      <c r="F112" s="1">
        <v>7.8</v>
      </c>
      <c r="G112" s="2">
        <f t="shared" si="18"/>
        <v>2893.7999999999997</v>
      </c>
      <c r="H112" s="2">
        <f t="shared" si="20"/>
        <v>17362.8</v>
      </c>
      <c r="I112" s="1">
        <v>8.08</v>
      </c>
      <c r="J112" s="2">
        <f t="shared" si="19"/>
        <v>2997.68</v>
      </c>
      <c r="K112" s="2">
        <f t="shared" si="21"/>
        <v>17986.079999999998</v>
      </c>
      <c r="L112" s="11">
        <f t="shared" si="22"/>
        <v>35348.88</v>
      </c>
      <c r="M112" s="25">
        <v>-49290.82</v>
      </c>
      <c r="N112" s="33">
        <f t="shared" si="23"/>
        <v>-13941.940000000002</v>
      </c>
      <c r="O112" s="1">
        <v>0</v>
      </c>
      <c r="P112" s="1">
        <v>1050.32</v>
      </c>
      <c r="Q112" s="31">
        <v>0</v>
      </c>
      <c r="R112" s="31">
        <v>886.69</v>
      </c>
      <c r="S112" s="1">
        <v>0</v>
      </c>
      <c r="T112" s="1">
        <v>886.69</v>
      </c>
      <c r="U112" s="1">
        <v>0</v>
      </c>
      <c r="V112" s="1">
        <v>1411.44</v>
      </c>
      <c r="W112" s="1">
        <v>0</v>
      </c>
      <c r="X112" s="1">
        <v>886.69</v>
      </c>
      <c r="Y112" s="1">
        <v>0</v>
      </c>
      <c r="Z112" s="1">
        <v>886.69</v>
      </c>
      <c r="AA112" s="31">
        <v>0</v>
      </c>
      <c r="AB112" s="31">
        <v>1083.71</v>
      </c>
      <c r="AC112" s="31">
        <v>0</v>
      </c>
      <c r="AD112" s="31">
        <v>12194.74</v>
      </c>
      <c r="AE112" s="31">
        <v>0</v>
      </c>
      <c r="AF112" s="31">
        <v>920.08</v>
      </c>
      <c r="AG112" s="1">
        <v>0</v>
      </c>
      <c r="AH112" s="1">
        <v>1944.83</v>
      </c>
      <c r="AI112" s="1">
        <v>0</v>
      </c>
      <c r="AJ112" s="1">
        <v>920.08</v>
      </c>
      <c r="AK112" s="1">
        <v>0</v>
      </c>
      <c r="AL112" s="1">
        <v>3882.47</v>
      </c>
      <c r="AM112" s="7">
        <f t="shared" si="24"/>
        <v>0</v>
      </c>
      <c r="AN112" s="7">
        <f t="shared" si="25"/>
        <v>26954.430000000008</v>
      </c>
      <c r="AO112" s="24">
        <f t="shared" si="26"/>
        <v>26954.430000000008</v>
      </c>
      <c r="AP112" s="8"/>
      <c r="AQ112" s="8">
        <v>1250.31</v>
      </c>
      <c r="AR112" s="63"/>
      <c r="AS112" s="63"/>
      <c r="AT112" s="77">
        <f t="shared" si="27"/>
        <v>28204.74000000001</v>
      </c>
      <c r="AU112" s="83"/>
      <c r="AV112" s="84"/>
      <c r="AW112" s="84"/>
      <c r="AX112" s="79">
        <v>-3112.2168</v>
      </c>
      <c r="AY112" s="20">
        <f>N112-AT112-AX112+AU112+AV112+AW112</f>
        <v>-39034.463200000006</v>
      </c>
      <c r="AZ112" s="117">
        <v>2059.42</v>
      </c>
    </row>
    <row r="113" spans="1:52" ht="15.75" customHeight="1">
      <c r="A113" s="1">
        <v>106</v>
      </c>
      <c r="B113" s="1" t="s">
        <v>96</v>
      </c>
      <c r="C113" s="1">
        <v>622.5</v>
      </c>
      <c r="D113" s="1">
        <v>0</v>
      </c>
      <c r="E113" s="1">
        <f t="shared" si="32"/>
        <v>622.5</v>
      </c>
      <c r="F113" s="1">
        <v>11.77</v>
      </c>
      <c r="G113" s="2">
        <f t="shared" si="18"/>
        <v>7326.825</v>
      </c>
      <c r="H113" s="2">
        <f t="shared" si="20"/>
        <v>43960.95</v>
      </c>
      <c r="I113" s="1">
        <v>12.2</v>
      </c>
      <c r="J113" s="2">
        <f t="shared" si="19"/>
        <v>7594.5</v>
      </c>
      <c r="K113" s="2">
        <f t="shared" si="21"/>
        <v>45567</v>
      </c>
      <c r="L113" s="11">
        <f t="shared" si="22"/>
        <v>89527.95</v>
      </c>
      <c r="M113" s="25"/>
      <c r="N113" s="33">
        <f t="shared" si="23"/>
        <v>89527.95</v>
      </c>
      <c r="O113" s="1">
        <v>0</v>
      </c>
      <c r="P113" s="1">
        <v>2989.37</v>
      </c>
      <c r="Q113" s="31">
        <v>0</v>
      </c>
      <c r="R113" s="31">
        <v>2907.56</v>
      </c>
      <c r="S113" s="1">
        <v>0</v>
      </c>
      <c r="T113" s="1">
        <v>3467.56</v>
      </c>
      <c r="U113" s="1">
        <v>0</v>
      </c>
      <c r="V113" s="1">
        <v>4067.97</v>
      </c>
      <c r="W113" s="1">
        <v>0</v>
      </c>
      <c r="X113" s="1">
        <v>4524.33</v>
      </c>
      <c r="Y113" s="1">
        <v>0</v>
      </c>
      <c r="Z113" s="1">
        <v>9352.99</v>
      </c>
      <c r="AA113" s="31">
        <v>0</v>
      </c>
      <c r="AB113" s="31">
        <v>7499.91</v>
      </c>
      <c r="AC113" s="31">
        <v>0</v>
      </c>
      <c r="AD113" s="31">
        <v>4245.93</v>
      </c>
      <c r="AE113" s="31">
        <v>0</v>
      </c>
      <c r="AF113" s="31">
        <v>16115.57</v>
      </c>
      <c r="AG113" s="1">
        <v>0</v>
      </c>
      <c r="AH113" s="1">
        <v>30009.62</v>
      </c>
      <c r="AI113" s="1">
        <v>0</v>
      </c>
      <c r="AJ113" s="1">
        <v>3000.93</v>
      </c>
      <c r="AK113" s="1">
        <v>0</v>
      </c>
      <c r="AL113" s="1">
        <v>3000.93</v>
      </c>
      <c r="AM113" s="7">
        <f t="shared" si="24"/>
        <v>0</v>
      </c>
      <c r="AN113" s="7">
        <f t="shared" si="25"/>
        <v>91182.66999999998</v>
      </c>
      <c r="AO113" s="24">
        <f t="shared" si="26"/>
        <v>91182.66999999998</v>
      </c>
      <c r="AP113" s="8"/>
      <c r="AQ113" s="8">
        <v>1250.31</v>
      </c>
      <c r="AR113" s="8"/>
      <c r="AS113" s="8"/>
      <c r="AT113" s="77">
        <f t="shared" si="27"/>
        <v>92432.97999999998</v>
      </c>
      <c r="AU113" s="85">
        <f>E113*0.67</f>
        <v>417.07500000000005</v>
      </c>
      <c r="AV113" s="86">
        <f t="shared" si="28"/>
        <v>49.800000000000004</v>
      </c>
      <c r="AW113" s="87">
        <f>E113*0.41</f>
        <v>255.225</v>
      </c>
      <c r="AX113" s="79">
        <v>-1173.1443999999997</v>
      </c>
      <c r="AY113" s="20">
        <f>N113-AT113-AX113+AU113+AV113+AW113</f>
        <v>-1009.7855999999846</v>
      </c>
      <c r="AZ113" s="117">
        <v>9989.57</v>
      </c>
    </row>
    <row r="114" spans="1:94" s="16" customFormat="1" ht="15">
      <c r="A114" s="1">
        <v>107</v>
      </c>
      <c r="B114" s="1" t="s">
        <v>97</v>
      </c>
      <c r="C114" s="1">
        <v>522.6</v>
      </c>
      <c r="D114" s="1">
        <v>0</v>
      </c>
      <c r="E114" s="1">
        <f t="shared" si="32"/>
        <v>522.6</v>
      </c>
      <c r="F114" s="1">
        <v>7.14</v>
      </c>
      <c r="G114" s="2">
        <f t="shared" si="18"/>
        <v>3731.364</v>
      </c>
      <c r="H114" s="2">
        <f t="shared" si="20"/>
        <v>22388.184</v>
      </c>
      <c r="I114" s="1">
        <v>7.39</v>
      </c>
      <c r="J114" s="2">
        <f t="shared" si="19"/>
        <v>3862.014</v>
      </c>
      <c r="K114" s="2">
        <f t="shared" si="21"/>
        <v>23172.084000000003</v>
      </c>
      <c r="L114" s="11">
        <f t="shared" si="22"/>
        <v>45560.268000000004</v>
      </c>
      <c r="M114" s="25">
        <v>-80704.39</v>
      </c>
      <c r="N114" s="33">
        <f t="shared" si="23"/>
        <v>-35144.121999999996</v>
      </c>
      <c r="O114" s="1">
        <v>0</v>
      </c>
      <c r="P114" s="1">
        <v>1330.82</v>
      </c>
      <c r="Q114" s="31">
        <v>0</v>
      </c>
      <c r="R114" s="31">
        <v>1249.01</v>
      </c>
      <c r="S114" s="1">
        <v>0</v>
      </c>
      <c r="T114" s="1">
        <v>1809.01</v>
      </c>
      <c r="U114" s="1">
        <v>0</v>
      </c>
      <c r="V114" s="1">
        <v>1773.76</v>
      </c>
      <c r="W114" s="1">
        <v>0</v>
      </c>
      <c r="X114" s="1">
        <v>1412.64</v>
      </c>
      <c r="Y114" s="1">
        <v>0</v>
      </c>
      <c r="Z114" s="1">
        <v>1249.01</v>
      </c>
      <c r="AA114" s="31">
        <v>0</v>
      </c>
      <c r="AB114" s="31">
        <v>1745.11</v>
      </c>
      <c r="AC114" s="31">
        <v>0</v>
      </c>
      <c r="AD114" s="31">
        <v>1296.05</v>
      </c>
      <c r="AE114" s="31">
        <v>0</v>
      </c>
      <c r="AF114" s="31">
        <v>1296.05</v>
      </c>
      <c r="AG114" s="1">
        <v>0</v>
      </c>
      <c r="AH114" s="1">
        <v>2320.8</v>
      </c>
      <c r="AI114" s="1">
        <v>0</v>
      </c>
      <c r="AJ114" s="1">
        <v>3982.05</v>
      </c>
      <c r="AK114" s="1">
        <v>0</v>
      </c>
      <c r="AL114" s="1">
        <v>2696.05</v>
      </c>
      <c r="AM114" s="7">
        <f t="shared" si="24"/>
        <v>0</v>
      </c>
      <c r="AN114" s="7">
        <f t="shared" si="25"/>
        <v>22160.359999999997</v>
      </c>
      <c r="AO114" s="24">
        <f t="shared" si="26"/>
        <v>22160.359999999997</v>
      </c>
      <c r="AP114" s="8"/>
      <c r="AQ114" s="8">
        <v>1250.31</v>
      </c>
      <c r="AR114" s="63"/>
      <c r="AS114" s="63"/>
      <c r="AT114" s="77">
        <f t="shared" si="27"/>
        <v>23410.67</v>
      </c>
      <c r="AU114" s="83"/>
      <c r="AV114" s="84"/>
      <c r="AW114" s="84"/>
      <c r="AX114" s="79">
        <v>-4433.9768</v>
      </c>
      <c r="AY114" s="20">
        <f>N114-AT114-AX114+AU114+AV114+AW114</f>
        <v>-54120.8152</v>
      </c>
      <c r="AZ114" s="117">
        <v>188275.28</v>
      </c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</row>
    <row r="115" spans="1:52" ht="15.75" customHeight="1">
      <c r="A115" s="1">
        <v>108</v>
      </c>
      <c r="B115" s="1" t="s">
        <v>98</v>
      </c>
      <c r="C115" s="1">
        <v>510.3</v>
      </c>
      <c r="D115" s="1">
        <v>0</v>
      </c>
      <c r="E115" s="1">
        <f t="shared" si="32"/>
        <v>510.3</v>
      </c>
      <c r="F115" s="1">
        <v>9.46</v>
      </c>
      <c r="G115" s="2">
        <f t="shared" si="18"/>
        <v>4827.438</v>
      </c>
      <c r="H115" s="2">
        <f t="shared" si="20"/>
        <v>28964.628</v>
      </c>
      <c r="I115" s="1">
        <v>9.8</v>
      </c>
      <c r="J115" s="2">
        <f t="shared" si="19"/>
        <v>5000.9400000000005</v>
      </c>
      <c r="K115" s="2">
        <f t="shared" si="21"/>
        <v>30005.640000000003</v>
      </c>
      <c r="L115" s="11">
        <f t="shared" si="22"/>
        <v>58970.268000000004</v>
      </c>
      <c r="M115" s="25">
        <v>-100914.83</v>
      </c>
      <c r="N115" s="33">
        <f t="shared" si="23"/>
        <v>-41944.562</v>
      </c>
      <c r="O115" s="1">
        <v>0</v>
      </c>
      <c r="P115" s="1">
        <v>1301.43</v>
      </c>
      <c r="Q115" s="31">
        <v>0</v>
      </c>
      <c r="R115" s="31">
        <v>1219.62</v>
      </c>
      <c r="S115" s="1">
        <v>0</v>
      </c>
      <c r="T115" s="1">
        <v>1779.62</v>
      </c>
      <c r="U115" s="1">
        <v>0</v>
      </c>
      <c r="V115" s="1">
        <v>1744.37</v>
      </c>
      <c r="W115" s="1">
        <v>0</v>
      </c>
      <c r="X115" s="1">
        <v>20742.43</v>
      </c>
      <c r="Y115" s="1">
        <v>0</v>
      </c>
      <c r="Z115" s="1">
        <v>5153.93</v>
      </c>
      <c r="AA115" s="31">
        <v>0</v>
      </c>
      <c r="AB115" s="31">
        <v>1704.29</v>
      </c>
      <c r="AC115" s="31">
        <v>0</v>
      </c>
      <c r="AD115" s="31">
        <v>1808.15</v>
      </c>
      <c r="AE115" s="31">
        <v>0</v>
      </c>
      <c r="AF115" s="31">
        <v>1265.54</v>
      </c>
      <c r="AG115" s="1">
        <v>0</v>
      </c>
      <c r="AH115" s="1">
        <v>61773.51</v>
      </c>
      <c r="AI115" s="1">
        <v>0</v>
      </c>
      <c r="AJ115" s="1">
        <v>2702.9</v>
      </c>
      <c r="AK115" s="1">
        <v>0</v>
      </c>
      <c r="AL115" s="1">
        <v>2829.17</v>
      </c>
      <c r="AM115" s="7">
        <f t="shared" si="24"/>
        <v>0</v>
      </c>
      <c r="AN115" s="7">
        <f t="shared" si="25"/>
        <v>104024.96</v>
      </c>
      <c r="AO115" s="24">
        <f t="shared" si="26"/>
        <v>104024.96</v>
      </c>
      <c r="AP115" s="8"/>
      <c r="AQ115" s="8">
        <v>1250.31</v>
      </c>
      <c r="AR115" s="63"/>
      <c r="AS115" s="63"/>
      <c r="AT115" s="77">
        <f t="shared" si="27"/>
        <v>105275.27</v>
      </c>
      <c r="AU115" s="83"/>
      <c r="AV115" s="84"/>
      <c r="AW115" s="84"/>
      <c r="AX115" s="79">
        <v>11136.6952</v>
      </c>
      <c r="AY115" s="20">
        <f>N115-AT115-AX115+AU115+AV115+AW115</f>
        <v>-158356.52719999998</v>
      </c>
      <c r="AZ115" s="117">
        <v>283663.9</v>
      </c>
    </row>
    <row r="116" spans="1:52" ht="15.75" customHeight="1">
      <c r="A116" s="1">
        <v>109</v>
      </c>
      <c r="B116" s="1" t="s">
        <v>99</v>
      </c>
      <c r="C116" s="1">
        <v>617.1</v>
      </c>
      <c r="D116" s="1">
        <v>0</v>
      </c>
      <c r="E116" s="1">
        <f t="shared" si="32"/>
        <v>617.1</v>
      </c>
      <c r="F116" s="1">
        <v>7.84</v>
      </c>
      <c r="G116" s="2">
        <f t="shared" si="18"/>
        <v>4838.064</v>
      </c>
      <c r="H116" s="2">
        <f t="shared" si="20"/>
        <v>29028.384000000002</v>
      </c>
      <c r="I116" s="1">
        <v>8.12</v>
      </c>
      <c r="J116" s="2">
        <f t="shared" si="19"/>
        <v>5010.852</v>
      </c>
      <c r="K116" s="2">
        <f t="shared" si="21"/>
        <v>30065.112</v>
      </c>
      <c r="L116" s="11">
        <f t="shared" si="22"/>
        <v>59093.496</v>
      </c>
      <c r="M116" s="25">
        <v>-123225.19</v>
      </c>
      <c r="N116" s="33">
        <f t="shared" si="23"/>
        <v>-64131.694</v>
      </c>
      <c r="O116" s="1">
        <v>0</v>
      </c>
      <c r="P116" s="1">
        <v>1911.98</v>
      </c>
      <c r="Q116" s="31">
        <v>0</v>
      </c>
      <c r="R116" s="31">
        <v>1830.17</v>
      </c>
      <c r="S116" s="1">
        <v>0</v>
      </c>
      <c r="T116" s="1">
        <v>1830.17</v>
      </c>
      <c r="U116" s="1">
        <v>0</v>
      </c>
      <c r="V116" s="1">
        <v>2990.58</v>
      </c>
      <c r="W116" s="1">
        <v>0</v>
      </c>
      <c r="X116" s="1">
        <v>1993.8</v>
      </c>
      <c r="Y116" s="1">
        <v>0</v>
      </c>
      <c r="Z116" s="1">
        <v>1830.17</v>
      </c>
      <c r="AA116" s="31">
        <v>0</v>
      </c>
      <c r="AB116" s="31">
        <v>1967.52</v>
      </c>
      <c r="AC116" s="31">
        <v>0</v>
      </c>
      <c r="AD116" s="31">
        <v>49397.1</v>
      </c>
      <c r="AE116" s="31">
        <v>0</v>
      </c>
      <c r="AF116" s="31">
        <v>18228.08</v>
      </c>
      <c r="AG116" s="1">
        <v>0</v>
      </c>
      <c r="AH116" s="1">
        <v>50053.8</v>
      </c>
      <c r="AI116" s="1">
        <v>0</v>
      </c>
      <c r="AJ116" s="1">
        <v>1885.71</v>
      </c>
      <c r="AK116" s="1">
        <v>0</v>
      </c>
      <c r="AL116" s="1">
        <v>1885.71</v>
      </c>
      <c r="AM116" s="7">
        <f t="shared" si="24"/>
        <v>0</v>
      </c>
      <c r="AN116" s="7">
        <f t="shared" si="25"/>
        <v>135804.78999999998</v>
      </c>
      <c r="AO116" s="24">
        <f t="shared" si="26"/>
        <v>135804.78999999998</v>
      </c>
      <c r="AP116" s="8"/>
      <c r="AQ116" s="8">
        <v>1250.31</v>
      </c>
      <c r="AR116" s="8"/>
      <c r="AS116" s="8"/>
      <c r="AT116" s="77">
        <f t="shared" si="27"/>
        <v>137055.09999999998</v>
      </c>
      <c r="AU116" s="85">
        <f>E116*0.67</f>
        <v>413.45700000000005</v>
      </c>
      <c r="AV116" s="86">
        <f t="shared" si="28"/>
        <v>49.368</v>
      </c>
      <c r="AW116" s="87">
        <f>E116*0.41</f>
        <v>253.011</v>
      </c>
      <c r="AX116" s="79">
        <v>79742.3132</v>
      </c>
      <c r="AY116" s="20">
        <f>N116-AT116-AX116+AU116+AV116+AW116</f>
        <v>-280213.27119999996</v>
      </c>
      <c r="AZ116" s="117">
        <v>172155.42</v>
      </c>
    </row>
    <row r="117" spans="1:52" ht="15.75" customHeight="1">
      <c r="A117" s="1">
        <v>110</v>
      </c>
      <c r="B117" s="1" t="s">
        <v>100</v>
      </c>
      <c r="C117" s="1">
        <v>391.58</v>
      </c>
      <c r="D117" s="1">
        <v>0</v>
      </c>
      <c r="E117" s="1">
        <f t="shared" si="32"/>
        <v>391.58</v>
      </c>
      <c r="F117" s="1">
        <v>10.16</v>
      </c>
      <c r="G117" s="2">
        <f t="shared" si="18"/>
        <v>3978.4528</v>
      </c>
      <c r="H117" s="2">
        <f t="shared" si="20"/>
        <v>23870.716800000002</v>
      </c>
      <c r="I117" s="1">
        <v>10.53</v>
      </c>
      <c r="J117" s="2">
        <f t="shared" si="19"/>
        <v>4123.337399999999</v>
      </c>
      <c r="K117" s="2">
        <f t="shared" si="21"/>
        <v>24740.024399999995</v>
      </c>
      <c r="L117" s="11">
        <f t="shared" si="22"/>
        <v>48610.7412</v>
      </c>
      <c r="M117" s="25"/>
      <c r="N117" s="33">
        <f t="shared" si="23"/>
        <v>48610.7412</v>
      </c>
      <c r="O117" s="1">
        <v>0</v>
      </c>
      <c r="P117" s="1">
        <v>1146.07</v>
      </c>
      <c r="Q117" s="31">
        <v>0</v>
      </c>
      <c r="R117" s="31">
        <v>1113.57</v>
      </c>
      <c r="S117" s="1">
        <v>0</v>
      </c>
      <c r="T117" s="1">
        <v>1277.2</v>
      </c>
      <c r="U117" s="1">
        <v>0</v>
      </c>
      <c r="V117" s="1">
        <v>2273.98</v>
      </c>
      <c r="W117" s="1">
        <v>0</v>
      </c>
      <c r="X117" s="1">
        <v>1113.57</v>
      </c>
      <c r="Y117" s="1">
        <v>0</v>
      </c>
      <c r="Z117" s="1">
        <v>1113.57</v>
      </c>
      <c r="AA117" s="31">
        <v>0</v>
      </c>
      <c r="AB117" s="31">
        <v>1148.82</v>
      </c>
      <c r="AC117" s="31">
        <v>0</v>
      </c>
      <c r="AD117" s="31">
        <v>1148.82</v>
      </c>
      <c r="AE117" s="31">
        <v>0</v>
      </c>
      <c r="AF117" s="31">
        <v>1148.82</v>
      </c>
      <c r="AG117" s="1">
        <v>0</v>
      </c>
      <c r="AH117" s="1">
        <v>2472.86</v>
      </c>
      <c r="AI117" s="1">
        <v>0</v>
      </c>
      <c r="AJ117" s="1">
        <v>1148.82</v>
      </c>
      <c r="AK117" s="1">
        <v>0</v>
      </c>
      <c r="AL117" s="1">
        <v>1148.82</v>
      </c>
      <c r="AM117" s="7">
        <f t="shared" si="24"/>
        <v>0</v>
      </c>
      <c r="AN117" s="7">
        <f t="shared" si="25"/>
        <v>16254.919999999998</v>
      </c>
      <c r="AO117" s="24">
        <f t="shared" si="26"/>
        <v>16254.919999999998</v>
      </c>
      <c r="AP117" s="8"/>
      <c r="AQ117" s="8">
        <v>1250.31</v>
      </c>
      <c r="AR117" s="8"/>
      <c r="AS117" s="8"/>
      <c r="AT117" s="77">
        <f t="shared" si="27"/>
        <v>17505.23</v>
      </c>
      <c r="AU117" s="85">
        <f>E117*0.67</f>
        <v>262.3586</v>
      </c>
      <c r="AV117" s="86">
        <f t="shared" si="28"/>
        <v>31.3264</v>
      </c>
      <c r="AW117" s="87">
        <f>E117*0.41</f>
        <v>160.5478</v>
      </c>
      <c r="AX117" s="79">
        <v>-2949.4080000000004</v>
      </c>
      <c r="AY117" s="20">
        <f>N117-AT117-AX117+AU117+AV117+AW117</f>
        <v>34509.151999999995</v>
      </c>
      <c r="AZ117" s="117">
        <v>147978.05</v>
      </c>
    </row>
    <row r="118" spans="1:52" ht="15">
      <c r="A118" s="1">
        <v>111</v>
      </c>
      <c r="B118" s="1" t="s">
        <v>101</v>
      </c>
      <c r="C118" s="1">
        <v>374</v>
      </c>
      <c r="D118" s="1">
        <v>0</v>
      </c>
      <c r="E118" s="1">
        <f t="shared" si="32"/>
        <v>374</v>
      </c>
      <c r="F118" s="1">
        <v>9.83</v>
      </c>
      <c r="G118" s="2">
        <f t="shared" si="18"/>
        <v>3676.42</v>
      </c>
      <c r="H118" s="2">
        <f t="shared" si="20"/>
        <v>22058.52</v>
      </c>
      <c r="I118" s="1">
        <v>10.18</v>
      </c>
      <c r="J118" s="2">
        <f t="shared" si="19"/>
        <v>3807.3199999999997</v>
      </c>
      <c r="K118" s="2">
        <f t="shared" si="21"/>
        <v>22843.92</v>
      </c>
      <c r="L118" s="11">
        <f t="shared" si="22"/>
        <v>44902.44</v>
      </c>
      <c r="M118" s="25">
        <v>-17107.57</v>
      </c>
      <c r="N118" s="33">
        <f t="shared" si="23"/>
        <v>27794.870000000003</v>
      </c>
      <c r="O118" s="1">
        <v>0</v>
      </c>
      <c r="P118" s="1">
        <v>2390.26</v>
      </c>
      <c r="Q118" s="31">
        <v>0</v>
      </c>
      <c r="R118" s="31">
        <v>1071.51</v>
      </c>
      <c r="S118" s="1">
        <v>0</v>
      </c>
      <c r="T118" s="1">
        <v>3773.06</v>
      </c>
      <c r="U118" s="1">
        <v>0</v>
      </c>
      <c r="V118" s="1">
        <v>2231.92</v>
      </c>
      <c r="W118" s="1">
        <v>0</v>
      </c>
      <c r="X118" s="1">
        <v>1071.51</v>
      </c>
      <c r="Y118" s="1">
        <v>0</v>
      </c>
      <c r="Z118" s="1">
        <v>14174.21</v>
      </c>
      <c r="AA118" s="31">
        <v>0</v>
      </c>
      <c r="AB118" s="31">
        <v>1920.29</v>
      </c>
      <c r="AC118" s="31">
        <v>0</v>
      </c>
      <c r="AD118" s="31">
        <v>1105.17</v>
      </c>
      <c r="AE118" s="31">
        <v>0</v>
      </c>
      <c r="AF118" s="31">
        <v>1105.17</v>
      </c>
      <c r="AG118" s="1">
        <v>0</v>
      </c>
      <c r="AH118" s="1">
        <v>2129.92</v>
      </c>
      <c r="AI118" s="1">
        <v>0</v>
      </c>
      <c r="AJ118" s="1">
        <v>1105.17</v>
      </c>
      <c r="AK118" s="1">
        <v>0</v>
      </c>
      <c r="AL118" s="1">
        <v>1105.17</v>
      </c>
      <c r="AM118" s="7">
        <f t="shared" si="24"/>
        <v>0</v>
      </c>
      <c r="AN118" s="7">
        <f t="shared" si="25"/>
        <v>33183.35999999999</v>
      </c>
      <c r="AO118" s="24">
        <f t="shared" si="26"/>
        <v>33183.35999999999</v>
      </c>
      <c r="AP118" s="8"/>
      <c r="AQ118" s="8">
        <v>1250.31</v>
      </c>
      <c r="AR118" s="8"/>
      <c r="AS118" s="8"/>
      <c r="AT118" s="77">
        <f t="shared" si="27"/>
        <v>34433.66999999999</v>
      </c>
      <c r="AU118" s="85">
        <f>E118*0.67</f>
        <v>250.58</v>
      </c>
      <c r="AV118" s="86">
        <f t="shared" si="28"/>
        <v>29.92</v>
      </c>
      <c r="AW118" s="87">
        <f>E118*0.41</f>
        <v>153.34</v>
      </c>
      <c r="AX118" s="79">
        <v>-3411.4652</v>
      </c>
      <c r="AY118" s="20">
        <f>N118-AT118-AX118+AU118+AV118+AW118</f>
        <v>-2793.494799999988</v>
      </c>
      <c r="AZ118" s="117">
        <v>101069.38</v>
      </c>
    </row>
    <row r="119" spans="1:52" ht="15.75" customHeight="1">
      <c r="A119" s="1">
        <v>112</v>
      </c>
      <c r="B119" s="1" t="s">
        <v>102</v>
      </c>
      <c r="C119" s="1">
        <v>399.6</v>
      </c>
      <c r="D119" s="1">
        <v>0</v>
      </c>
      <c r="E119" s="1">
        <f t="shared" si="32"/>
        <v>399.6</v>
      </c>
      <c r="F119" s="1">
        <v>7.84</v>
      </c>
      <c r="G119" s="2">
        <f t="shared" si="18"/>
        <v>3132.864</v>
      </c>
      <c r="H119" s="2">
        <f t="shared" si="20"/>
        <v>18797.184</v>
      </c>
      <c r="I119" s="1">
        <v>8.12</v>
      </c>
      <c r="J119" s="2">
        <f t="shared" si="19"/>
        <v>3244.752</v>
      </c>
      <c r="K119" s="2">
        <f t="shared" si="21"/>
        <v>19468.512</v>
      </c>
      <c r="L119" s="11">
        <f t="shared" si="22"/>
        <v>38265.695999999996</v>
      </c>
      <c r="M119" s="25"/>
      <c r="N119" s="33">
        <f t="shared" si="23"/>
        <v>38265.695999999996</v>
      </c>
      <c r="O119" s="1">
        <v>0</v>
      </c>
      <c r="P119" s="1">
        <v>1619.24</v>
      </c>
      <c r="Q119" s="31">
        <v>0</v>
      </c>
      <c r="R119" s="31">
        <v>1472.9</v>
      </c>
      <c r="S119" s="1">
        <v>0</v>
      </c>
      <c r="T119" s="1">
        <v>955.04</v>
      </c>
      <c r="U119" s="1">
        <v>0</v>
      </c>
      <c r="V119" s="1">
        <v>2115.45</v>
      </c>
      <c r="W119" s="1">
        <v>0</v>
      </c>
      <c r="X119" s="1">
        <v>955.04</v>
      </c>
      <c r="Y119" s="1">
        <v>0</v>
      </c>
      <c r="Z119" s="1">
        <v>1118.67</v>
      </c>
      <c r="AA119" s="31">
        <v>0</v>
      </c>
      <c r="AB119" s="31">
        <v>991.01</v>
      </c>
      <c r="AC119" s="31">
        <v>0</v>
      </c>
      <c r="AD119" s="31">
        <v>991.01</v>
      </c>
      <c r="AE119" s="31">
        <v>0</v>
      </c>
      <c r="AF119" s="31">
        <v>991.01</v>
      </c>
      <c r="AG119" s="1">
        <v>0</v>
      </c>
      <c r="AH119" s="1">
        <v>1597.57</v>
      </c>
      <c r="AI119" s="1">
        <v>0</v>
      </c>
      <c r="AJ119" s="1">
        <v>991.01</v>
      </c>
      <c r="AK119" s="1">
        <v>0</v>
      </c>
      <c r="AL119" s="1">
        <v>991.01</v>
      </c>
      <c r="AM119" s="7">
        <f t="shared" si="24"/>
        <v>0</v>
      </c>
      <c r="AN119" s="7">
        <f t="shared" si="25"/>
        <v>14788.960000000001</v>
      </c>
      <c r="AO119" s="24">
        <f t="shared" si="26"/>
        <v>14788.960000000001</v>
      </c>
      <c r="AP119" s="8"/>
      <c r="AQ119" s="8">
        <v>1250.31</v>
      </c>
      <c r="AR119" s="8"/>
      <c r="AS119" s="8"/>
      <c r="AT119" s="77">
        <f t="shared" si="27"/>
        <v>16039.27</v>
      </c>
      <c r="AU119" s="85">
        <f>E119*0.67</f>
        <v>267.732</v>
      </c>
      <c r="AV119" s="86">
        <f t="shared" si="28"/>
        <v>31.968000000000004</v>
      </c>
      <c r="AW119" s="87">
        <f>E119*0.41</f>
        <v>163.836</v>
      </c>
      <c r="AX119" s="79">
        <v>4367.707600000001</v>
      </c>
      <c r="AY119" s="20">
        <f>N119-AT119-AX119+AU119+AV119+AW119</f>
        <v>18322.254399999994</v>
      </c>
      <c r="AZ119" s="117">
        <v>191343.99</v>
      </c>
    </row>
    <row r="120" spans="1:52" ht="15.75" customHeight="1">
      <c r="A120" s="1">
        <v>113</v>
      </c>
      <c r="B120" s="1" t="s">
        <v>103</v>
      </c>
      <c r="C120" s="1">
        <v>461.9</v>
      </c>
      <c r="D120" s="1">
        <v>0</v>
      </c>
      <c r="E120" s="1">
        <f t="shared" si="32"/>
        <v>461.9</v>
      </c>
      <c r="F120" s="1">
        <v>8.51</v>
      </c>
      <c r="G120" s="2">
        <f t="shared" si="18"/>
        <v>3930.769</v>
      </c>
      <c r="H120" s="2">
        <f t="shared" si="20"/>
        <v>23584.613999999998</v>
      </c>
      <c r="I120" s="1">
        <v>8.81</v>
      </c>
      <c r="J120" s="2">
        <f t="shared" si="19"/>
        <v>4069.339</v>
      </c>
      <c r="K120" s="2">
        <f t="shared" si="21"/>
        <v>24416.034</v>
      </c>
      <c r="L120" s="11">
        <f t="shared" si="22"/>
        <v>48000.648</v>
      </c>
      <c r="M120" s="25"/>
      <c r="N120" s="33">
        <f t="shared" si="23"/>
        <v>48000.648</v>
      </c>
      <c r="O120" s="1">
        <v>0</v>
      </c>
      <c r="P120" s="1">
        <v>1103.94</v>
      </c>
      <c r="Q120" s="31">
        <v>0</v>
      </c>
      <c r="R120" s="31">
        <v>8991.24</v>
      </c>
      <c r="S120" s="1">
        <v>0</v>
      </c>
      <c r="T120" s="1">
        <v>1103.94</v>
      </c>
      <c r="U120" s="1">
        <v>0</v>
      </c>
      <c r="V120" s="1">
        <v>2264.35</v>
      </c>
      <c r="W120" s="1">
        <v>0</v>
      </c>
      <c r="X120" s="1">
        <v>1103.94</v>
      </c>
      <c r="Y120" s="1">
        <v>0</v>
      </c>
      <c r="Z120" s="1">
        <v>1103.94</v>
      </c>
      <c r="AA120" s="31">
        <v>0</v>
      </c>
      <c r="AB120" s="31">
        <v>1145.51</v>
      </c>
      <c r="AC120" s="31">
        <v>0</v>
      </c>
      <c r="AD120" s="31">
        <v>1145.51</v>
      </c>
      <c r="AE120" s="31">
        <v>0</v>
      </c>
      <c r="AF120" s="31">
        <v>1145.51</v>
      </c>
      <c r="AG120" s="1">
        <v>0</v>
      </c>
      <c r="AH120" s="1">
        <v>1670.26</v>
      </c>
      <c r="AI120" s="1">
        <v>0</v>
      </c>
      <c r="AJ120" s="1">
        <v>1145.51</v>
      </c>
      <c r="AK120" s="1">
        <v>0</v>
      </c>
      <c r="AL120" s="1">
        <v>1145.51</v>
      </c>
      <c r="AM120" s="7">
        <f t="shared" si="24"/>
        <v>0</v>
      </c>
      <c r="AN120" s="7">
        <f t="shared" si="25"/>
        <v>23069.159999999993</v>
      </c>
      <c r="AO120" s="24">
        <f t="shared" si="26"/>
        <v>23069.159999999993</v>
      </c>
      <c r="AP120" s="8"/>
      <c r="AQ120" s="8">
        <v>1250.31</v>
      </c>
      <c r="AR120" s="8"/>
      <c r="AS120" s="8"/>
      <c r="AT120" s="77">
        <f t="shared" si="27"/>
        <v>24319.469999999994</v>
      </c>
      <c r="AU120" s="85"/>
      <c r="AV120" s="86">
        <f t="shared" si="28"/>
        <v>36.952</v>
      </c>
      <c r="AW120" s="86">
        <f>E120*0.08</f>
        <v>36.952</v>
      </c>
      <c r="AX120" s="79">
        <v>-2319.1844</v>
      </c>
      <c r="AY120" s="20">
        <f>N120-AT120-AX120+AU120+AV120+AW120</f>
        <v>26074.266400000008</v>
      </c>
      <c r="AZ120" s="117">
        <v>21664.13</v>
      </c>
    </row>
    <row r="121" spans="1:52" ht="15.75" customHeight="1">
      <c r="A121" s="1">
        <v>114</v>
      </c>
      <c r="B121" s="1" t="s">
        <v>104</v>
      </c>
      <c r="C121" s="1">
        <v>401.9</v>
      </c>
      <c r="D121" s="1">
        <v>0</v>
      </c>
      <c r="E121" s="1">
        <f t="shared" si="32"/>
        <v>401.9</v>
      </c>
      <c r="F121" s="1">
        <v>11.4</v>
      </c>
      <c r="G121" s="2">
        <f t="shared" si="18"/>
        <v>4581.66</v>
      </c>
      <c r="H121" s="2">
        <f t="shared" si="20"/>
        <v>27489.96</v>
      </c>
      <c r="I121" s="1">
        <v>11.81</v>
      </c>
      <c r="J121" s="2">
        <f t="shared" si="19"/>
        <v>4746.439</v>
      </c>
      <c r="K121" s="2">
        <f t="shared" si="21"/>
        <v>28478.634000000002</v>
      </c>
      <c r="L121" s="11">
        <f t="shared" si="22"/>
        <v>55968.594</v>
      </c>
      <c r="M121" s="25">
        <v>-70387.19</v>
      </c>
      <c r="N121" s="33">
        <f t="shared" si="23"/>
        <v>-14418.596000000005</v>
      </c>
      <c r="O121" s="1">
        <v>0</v>
      </c>
      <c r="P121" s="1">
        <v>1699.39</v>
      </c>
      <c r="Q121" s="31">
        <v>0</v>
      </c>
      <c r="R121" s="31">
        <v>1656.05</v>
      </c>
      <c r="S121" s="1">
        <v>0</v>
      </c>
      <c r="T121" s="1">
        <v>6349.34</v>
      </c>
      <c r="U121" s="1">
        <v>0</v>
      </c>
      <c r="V121" s="1">
        <v>2298.6</v>
      </c>
      <c r="W121" s="1">
        <v>0</v>
      </c>
      <c r="X121" s="1">
        <v>1138.19</v>
      </c>
      <c r="Y121" s="1">
        <v>0</v>
      </c>
      <c r="Z121" s="1">
        <v>1138.19</v>
      </c>
      <c r="AA121" s="31">
        <v>0</v>
      </c>
      <c r="AB121" s="31">
        <v>1174.36</v>
      </c>
      <c r="AC121" s="31">
        <v>0</v>
      </c>
      <c r="AD121" s="31">
        <v>1174.36</v>
      </c>
      <c r="AE121" s="31">
        <v>0</v>
      </c>
      <c r="AF121" s="31">
        <v>1174.36</v>
      </c>
      <c r="AG121" s="1">
        <v>0</v>
      </c>
      <c r="AH121" s="1">
        <v>1699.11</v>
      </c>
      <c r="AI121" s="1">
        <v>0</v>
      </c>
      <c r="AJ121" s="1">
        <v>1174.36</v>
      </c>
      <c r="AK121" s="1">
        <v>0</v>
      </c>
      <c r="AL121" s="1">
        <v>1174.36</v>
      </c>
      <c r="AM121" s="7">
        <f t="shared" si="24"/>
        <v>0</v>
      </c>
      <c r="AN121" s="7">
        <f t="shared" si="25"/>
        <v>21850.670000000006</v>
      </c>
      <c r="AO121" s="24">
        <f t="shared" si="26"/>
        <v>21850.670000000006</v>
      </c>
      <c r="AP121" s="8"/>
      <c r="AQ121" s="8">
        <v>1250.31</v>
      </c>
      <c r="AR121" s="10"/>
      <c r="AS121" s="10"/>
      <c r="AT121" s="77">
        <f t="shared" si="27"/>
        <v>23100.980000000007</v>
      </c>
      <c r="AU121" s="85">
        <f>E121*0.67</f>
        <v>269.273</v>
      </c>
      <c r="AV121" s="86">
        <f t="shared" si="28"/>
        <v>32.152</v>
      </c>
      <c r="AW121" s="87">
        <f>E121*0.41</f>
        <v>164.77899999999997</v>
      </c>
      <c r="AX121" s="79">
        <v>-3971.8360000000002</v>
      </c>
      <c r="AY121" s="20">
        <f>N121-AT121-AX121+AU121+AV121+AW121</f>
        <v>-33081.53600000001</v>
      </c>
      <c r="AZ121" s="117">
        <v>89275.87</v>
      </c>
    </row>
    <row r="122" spans="1:52" ht="15.75" customHeight="1">
      <c r="A122" s="1">
        <v>115</v>
      </c>
      <c r="B122" s="1" t="s">
        <v>105</v>
      </c>
      <c r="C122" s="1">
        <v>461.4</v>
      </c>
      <c r="D122" s="1">
        <v>0</v>
      </c>
      <c r="E122" s="1">
        <f t="shared" si="32"/>
        <v>461.4</v>
      </c>
      <c r="F122" s="1">
        <v>12.07</v>
      </c>
      <c r="G122" s="2">
        <f t="shared" si="18"/>
        <v>5569.098</v>
      </c>
      <c r="H122" s="2">
        <f t="shared" si="20"/>
        <v>33414.588</v>
      </c>
      <c r="I122" s="1">
        <v>12.51</v>
      </c>
      <c r="J122" s="2">
        <f t="shared" si="19"/>
        <v>5772.114</v>
      </c>
      <c r="K122" s="2">
        <f t="shared" si="21"/>
        <v>34632.683999999994</v>
      </c>
      <c r="L122" s="11">
        <f t="shared" si="22"/>
        <v>68047.272</v>
      </c>
      <c r="M122" s="25"/>
      <c r="N122" s="33">
        <f t="shared" si="23"/>
        <v>68047.272</v>
      </c>
      <c r="O122" s="1">
        <v>0</v>
      </c>
      <c r="P122" s="1">
        <v>2483.2</v>
      </c>
      <c r="Q122" s="31">
        <v>0</v>
      </c>
      <c r="R122" s="31">
        <v>1831.76</v>
      </c>
      <c r="S122" s="1">
        <v>0</v>
      </c>
      <c r="T122" s="1">
        <v>1831.76</v>
      </c>
      <c r="U122" s="1">
        <v>0</v>
      </c>
      <c r="V122" s="1">
        <v>2992.17</v>
      </c>
      <c r="W122" s="1">
        <v>0</v>
      </c>
      <c r="X122" s="1">
        <v>2459.27</v>
      </c>
      <c r="Y122" s="1">
        <v>0</v>
      </c>
      <c r="Z122" s="1">
        <v>2459.27</v>
      </c>
      <c r="AA122" s="31">
        <v>0</v>
      </c>
      <c r="AB122" s="31">
        <v>2551.54</v>
      </c>
      <c r="AC122" s="31">
        <v>0</v>
      </c>
      <c r="AD122" s="31">
        <v>2551.54</v>
      </c>
      <c r="AE122" s="31">
        <v>0</v>
      </c>
      <c r="AF122" s="31">
        <v>2551.54</v>
      </c>
      <c r="AG122" s="1">
        <v>0</v>
      </c>
      <c r="AH122" s="1">
        <v>2425.72</v>
      </c>
      <c r="AI122" s="1">
        <v>0</v>
      </c>
      <c r="AJ122" s="1">
        <v>1900.97</v>
      </c>
      <c r="AK122" s="1">
        <v>0</v>
      </c>
      <c r="AL122" s="1">
        <v>1900.97</v>
      </c>
      <c r="AM122" s="7">
        <f t="shared" si="24"/>
        <v>0</v>
      </c>
      <c r="AN122" s="7">
        <f t="shared" si="25"/>
        <v>27939.710000000006</v>
      </c>
      <c r="AO122" s="24">
        <f t="shared" si="26"/>
        <v>27939.710000000006</v>
      </c>
      <c r="AP122" s="8"/>
      <c r="AQ122" s="8">
        <v>1250.31</v>
      </c>
      <c r="AR122" s="8"/>
      <c r="AS122" s="8"/>
      <c r="AT122" s="77">
        <f t="shared" si="27"/>
        <v>29190.020000000008</v>
      </c>
      <c r="AU122" s="85"/>
      <c r="AV122" s="86">
        <f t="shared" si="28"/>
        <v>36.912</v>
      </c>
      <c r="AW122" s="86">
        <f>E122*0.08</f>
        <v>36.912</v>
      </c>
      <c r="AX122" s="79">
        <v>-4524.217500000001</v>
      </c>
      <c r="AY122" s="20">
        <f>N122-AT122-AX122+AU122+AV122+AW122</f>
        <v>43455.293499999985</v>
      </c>
      <c r="AZ122" s="117">
        <v>74415.99</v>
      </c>
    </row>
    <row r="123" spans="1:52" ht="15">
      <c r="A123" s="1">
        <v>116</v>
      </c>
      <c r="B123" s="1" t="s">
        <v>106</v>
      </c>
      <c r="C123" s="1">
        <v>574.3</v>
      </c>
      <c r="D123" s="1">
        <v>0</v>
      </c>
      <c r="E123" s="1">
        <f t="shared" si="32"/>
        <v>574.3</v>
      </c>
      <c r="F123" s="1">
        <v>9.46</v>
      </c>
      <c r="G123" s="2">
        <f t="shared" si="18"/>
        <v>5432.878</v>
      </c>
      <c r="H123" s="2">
        <f t="shared" si="20"/>
        <v>32597.267999999996</v>
      </c>
      <c r="I123" s="1">
        <v>9.8</v>
      </c>
      <c r="J123" s="2">
        <f t="shared" si="19"/>
        <v>5628.14</v>
      </c>
      <c r="K123" s="2">
        <f t="shared" si="21"/>
        <v>33768.840000000004</v>
      </c>
      <c r="L123" s="11">
        <f t="shared" si="22"/>
        <v>66366.10800000001</v>
      </c>
      <c r="M123" s="25">
        <v>-95049.69</v>
      </c>
      <c r="N123" s="33">
        <f t="shared" si="23"/>
        <v>-28683.581999999995</v>
      </c>
      <c r="O123" s="1">
        <v>0</v>
      </c>
      <c r="P123" s="1">
        <v>1368.28</v>
      </c>
      <c r="Q123" s="31">
        <v>0</v>
      </c>
      <c r="R123" s="31">
        <v>1368.28</v>
      </c>
      <c r="S123" s="1">
        <v>0</v>
      </c>
      <c r="T123" s="1">
        <v>1368.28</v>
      </c>
      <c r="U123" s="1">
        <v>0</v>
      </c>
      <c r="V123" s="1">
        <v>2528.69</v>
      </c>
      <c r="W123" s="1">
        <v>0</v>
      </c>
      <c r="X123" s="1">
        <v>3871.61</v>
      </c>
      <c r="Y123" s="1">
        <v>0</v>
      </c>
      <c r="Z123" s="1">
        <v>1368.28</v>
      </c>
      <c r="AA123" s="31">
        <v>0</v>
      </c>
      <c r="AB123" s="31">
        <v>1894.3</v>
      </c>
      <c r="AC123" s="31">
        <v>0</v>
      </c>
      <c r="AD123" s="31">
        <v>3649.99</v>
      </c>
      <c r="AE123" s="31">
        <v>0</v>
      </c>
      <c r="AF123" s="31">
        <v>1419.8</v>
      </c>
      <c r="AG123" s="1">
        <v>0</v>
      </c>
      <c r="AH123" s="1">
        <v>1944.55</v>
      </c>
      <c r="AI123" s="1">
        <v>0</v>
      </c>
      <c r="AJ123" s="1">
        <v>5021.01</v>
      </c>
      <c r="AK123" s="1">
        <v>0</v>
      </c>
      <c r="AL123" s="1">
        <v>1419.8</v>
      </c>
      <c r="AM123" s="7">
        <f t="shared" si="24"/>
        <v>0</v>
      </c>
      <c r="AN123" s="7">
        <f t="shared" si="25"/>
        <v>27222.87</v>
      </c>
      <c r="AO123" s="24">
        <f t="shared" si="26"/>
        <v>27222.87</v>
      </c>
      <c r="AP123" s="8"/>
      <c r="AQ123" s="8">
        <v>1250.31</v>
      </c>
      <c r="AR123" s="67">
        <v>-861.45</v>
      </c>
      <c r="AS123" s="8">
        <f>E123*1.83</f>
        <v>1050.969</v>
      </c>
      <c r="AT123" s="77">
        <f t="shared" si="27"/>
        <v>28662.699</v>
      </c>
      <c r="AU123" s="85">
        <f>E123*0.67</f>
        <v>384.781</v>
      </c>
      <c r="AV123" s="86">
        <f t="shared" si="28"/>
        <v>45.943999999999996</v>
      </c>
      <c r="AW123" s="87">
        <f>E123*0.41</f>
        <v>235.46299999999997</v>
      </c>
      <c r="AX123" s="79">
        <v>8365.876400000001</v>
      </c>
      <c r="AY123" s="20">
        <f>N123-AT123-AX123+AU123+AV123+AW123</f>
        <v>-65045.96939999999</v>
      </c>
      <c r="AZ123" s="117">
        <v>268643.73</v>
      </c>
    </row>
    <row r="124" spans="1:52" ht="15">
      <c r="A124" s="1">
        <v>117</v>
      </c>
      <c r="B124" s="1" t="s">
        <v>107</v>
      </c>
      <c r="C124" s="1">
        <v>490</v>
      </c>
      <c r="D124" s="1">
        <v>0</v>
      </c>
      <c r="E124" s="1">
        <f t="shared" si="32"/>
        <v>490</v>
      </c>
      <c r="F124" s="1">
        <v>12.07</v>
      </c>
      <c r="G124" s="2">
        <f t="shared" si="18"/>
        <v>5914.3</v>
      </c>
      <c r="H124" s="2">
        <f t="shared" si="20"/>
        <v>35485.8</v>
      </c>
      <c r="I124" s="1">
        <v>12.51</v>
      </c>
      <c r="J124" s="2">
        <f t="shared" si="19"/>
        <v>6129.9</v>
      </c>
      <c r="K124" s="2">
        <f t="shared" si="21"/>
        <v>36779.399999999994</v>
      </c>
      <c r="L124" s="11">
        <f t="shared" si="22"/>
        <v>72265.2</v>
      </c>
      <c r="M124" s="25">
        <v>-32320.13</v>
      </c>
      <c r="N124" s="33">
        <f t="shared" si="23"/>
        <v>39945.06999999999</v>
      </c>
      <c r="O124" s="1">
        <v>0</v>
      </c>
      <c r="P124" s="1">
        <v>20016.72</v>
      </c>
      <c r="Q124" s="31">
        <v>0</v>
      </c>
      <c r="R124" s="31">
        <v>4250.37</v>
      </c>
      <c r="S124" s="1">
        <v>0</v>
      </c>
      <c r="T124" s="1">
        <v>2257.73</v>
      </c>
      <c r="U124" s="1">
        <v>0</v>
      </c>
      <c r="V124" s="1">
        <v>2509.16</v>
      </c>
      <c r="W124" s="1">
        <v>0</v>
      </c>
      <c r="X124" s="1">
        <v>12902.42</v>
      </c>
      <c r="Y124" s="1">
        <v>0</v>
      </c>
      <c r="Z124" s="1">
        <v>1348.75</v>
      </c>
      <c r="AA124" s="31">
        <v>0</v>
      </c>
      <c r="AB124" s="31">
        <v>1392.85</v>
      </c>
      <c r="AC124" s="31">
        <v>0</v>
      </c>
      <c r="AD124" s="31">
        <v>1392.85</v>
      </c>
      <c r="AE124" s="31">
        <v>0</v>
      </c>
      <c r="AF124" s="31">
        <v>7580.23</v>
      </c>
      <c r="AG124" s="1">
        <v>0</v>
      </c>
      <c r="AH124" s="1">
        <v>2553.26</v>
      </c>
      <c r="AI124" s="1">
        <v>0</v>
      </c>
      <c r="AJ124" s="1">
        <v>1392.85</v>
      </c>
      <c r="AK124" s="1">
        <v>0</v>
      </c>
      <c r="AL124" s="1">
        <v>1392.85</v>
      </c>
      <c r="AM124" s="7">
        <f t="shared" si="24"/>
        <v>0</v>
      </c>
      <c r="AN124" s="7">
        <f t="shared" si="25"/>
        <v>58990.04</v>
      </c>
      <c r="AO124" s="24">
        <f t="shared" si="26"/>
        <v>58990.04</v>
      </c>
      <c r="AP124" s="8"/>
      <c r="AQ124" s="8">
        <v>1250.31</v>
      </c>
      <c r="AR124" s="8">
        <f>E124*1.1</f>
        <v>539</v>
      </c>
      <c r="AS124" s="8">
        <f>E124*1.83</f>
        <v>896.7</v>
      </c>
      <c r="AT124" s="77">
        <f t="shared" si="27"/>
        <v>61676.049999999996</v>
      </c>
      <c r="AU124" s="85"/>
      <c r="AV124" s="86">
        <f t="shared" si="28"/>
        <v>39.2</v>
      </c>
      <c r="AW124" s="86">
        <f>E124*0.08</f>
        <v>39.2</v>
      </c>
      <c r="AX124" s="79">
        <v>23609.8758</v>
      </c>
      <c r="AY124" s="20">
        <f>N124-AT124-AX124+AU124+AV124+AW124</f>
        <v>-45262.45580000001</v>
      </c>
      <c r="AZ124" s="117">
        <v>7479.14</v>
      </c>
    </row>
    <row r="125" spans="1:52" ht="15">
      <c r="A125" s="1">
        <v>118</v>
      </c>
      <c r="B125" s="1" t="s">
        <v>108</v>
      </c>
      <c r="C125" s="1">
        <v>6180.2</v>
      </c>
      <c r="D125" s="1">
        <v>0</v>
      </c>
      <c r="E125" s="1">
        <f t="shared" si="32"/>
        <v>6180.2</v>
      </c>
      <c r="F125" s="1">
        <v>13.9</v>
      </c>
      <c r="G125" s="2">
        <f t="shared" si="18"/>
        <v>85904.78</v>
      </c>
      <c r="H125" s="2">
        <f t="shared" si="20"/>
        <v>515428.68</v>
      </c>
      <c r="I125" s="1">
        <v>14.41</v>
      </c>
      <c r="J125" s="2">
        <f t="shared" si="19"/>
        <v>89056.682</v>
      </c>
      <c r="K125" s="2">
        <f t="shared" si="21"/>
        <v>534340.092</v>
      </c>
      <c r="L125" s="11">
        <f t="shared" si="22"/>
        <v>1049768.7719999999</v>
      </c>
      <c r="M125" s="25">
        <v>-678827.87</v>
      </c>
      <c r="N125" s="33">
        <f t="shared" si="23"/>
        <v>370940.9019999999</v>
      </c>
      <c r="O125" s="1">
        <v>11607.11</v>
      </c>
      <c r="P125" s="1">
        <v>20914.96</v>
      </c>
      <c r="Q125" s="31">
        <v>16166.086000000001</v>
      </c>
      <c r="R125" s="31">
        <v>25741.24</v>
      </c>
      <c r="S125" s="1">
        <v>33241.6</v>
      </c>
      <c r="T125" s="1">
        <v>31960.11</v>
      </c>
      <c r="U125" s="1">
        <v>18948.1</v>
      </c>
      <c r="V125" s="1">
        <v>25390.99</v>
      </c>
      <c r="W125" s="1">
        <v>30845.38</v>
      </c>
      <c r="X125" s="1">
        <v>27511.6</v>
      </c>
      <c r="Y125" s="1">
        <v>56372.33</v>
      </c>
      <c r="Z125" s="1">
        <v>15302.19</v>
      </c>
      <c r="AA125" s="31">
        <v>69635.75</v>
      </c>
      <c r="AB125" s="31">
        <v>17191.55</v>
      </c>
      <c r="AC125" s="31">
        <v>35511.89</v>
      </c>
      <c r="AD125" s="31">
        <v>18560.74</v>
      </c>
      <c r="AE125" s="31">
        <v>24534.592</v>
      </c>
      <c r="AF125" s="31">
        <v>30647.81</v>
      </c>
      <c r="AG125" s="1">
        <v>20534.31</v>
      </c>
      <c r="AH125" s="1">
        <v>22844.41</v>
      </c>
      <c r="AI125" s="1">
        <v>18059.89</v>
      </c>
      <c r="AJ125" s="1">
        <v>18990.7</v>
      </c>
      <c r="AK125" s="1">
        <v>17022.18</v>
      </c>
      <c r="AL125" s="1">
        <v>22694.58</v>
      </c>
      <c r="AM125" s="7">
        <f t="shared" si="24"/>
        <v>352479.21800000005</v>
      </c>
      <c r="AN125" s="7">
        <f t="shared" si="25"/>
        <v>277750.88</v>
      </c>
      <c r="AO125" s="24">
        <f t="shared" si="26"/>
        <v>630230.098</v>
      </c>
      <c r="AP125" s="8"/>
      <c r="AQ125" s="8">
        <f>264783.11+111679.82+1250.31+(6330*3)+1725</f>
        <v>398428.24</v>
      </c>
      <c r="AR125" s="8">
        <f>E125*1.1</f>
        <v>6798.22</v>
      </c>
      <c r="AS125" s="8">
        <f>E125*1.83</f>
        <v>11309.766</v>
      </c>
      <c r="AT125" s="77">
        <f t="shared" si="27"/>
        <v>1046766.3239999999</v>
      </c>
      <c r="AU125" s="85"/>
      <c r="AV125" s="86">
        <f t="shared" si="28"/>
        <v>494.416</v>
      </c>
      <c r="AW125" s="86">
        <f>E125*0.08</f>
        <v>494.416</v>
      </c>
      <c r="AX125" s="79">
        <v>54116.3976</v>
      </c>
      <c r="AY125" s="20">
        <f>N125-AT125-AX125+AU125+AV125+AW125</f>
        <v>-728952.9876000001</v>
      </c>
      <c r="AZ125" s="117">
        <v>300463.33</v>
      </c>
    </row>
    <row r="126" spans="1:52" ht="15">
      <c r="A126" s="1">
        <v>119</v>
      </c>
      <c r="B126" s="1" t="s">
        <v>296</v>
      </c>
      <c r="C126" s="1">
        <v>389.9</v>
      </c>
      <c r="D126" s="1">
        <v>0</v>
      </c>
      <c r="E126" s="1">
        <f t="shared" si="32"/>
        <v>389.9</v>
      </c>
      <c r="F126" s="1">
        <v>9.46</v>
      </c>
      <c r="G126" s="2">
        <f t="shared" si="18"/>
        <v>3688.454</v>
      </c>
      <c r="H126" s="2">
        <f t="shared" si="20"/>
        <v>22130.724000000002</v>
      </c>
      <c r="I126" s="1">
        <v>9.8</v>
      </c>
      <c r="J126" s="2">
        <f t="shared" si="19"/>
        <v>3821.02</v>
      </c>
      <c r="K126" s="2">
        <f t="shared" si="21"/>
        <v>22926.12</v>
      </c>
      <c r="L126" s="11">
        <f t="shared" si="22"/>
        <v>45056.844</v>
      </c>
      <c r="M126" s="25">
        <v>-121930.6</v>
      </c>
      <c r="N126" s="33">
        <f t="shared" si="23"/>
        <v>-76873.75600000001</v>
      </c>
      <c r="O126" s="1">
        <v>0</v>
      </c>
      <c r="P126" s="1">
        <v>931.86</v>
      </c>
      <c r="Q126" s="31">
        <v>0</v>
      </c>
      <c r="R126" s="31">
        <v>931.86</v>
      </c>
      <c r="S126" s="1">
        <v>0</v>
      </c>
      <c r="T126" s="1">
        <v>931.86</v>
      </c>
      <c r="U126" s="1">
        <v>0</v>
      </c>
      <c r="V126" s="1">
        <v>1456.61</v>
      </c>
      <c r="W126" s="1">
        <v>0</v>
      </c>
      <c r="X126" s="1">
        <v>931.86</v>
      </c>
      <c r="Y126" s="1">
        <v>0</v>
      </c>
      <c r="Z126" s="1">
        <v>931.86</v>
      </c>
      <c r="AA126" s="31">
        <v>0</v>
      </c>
      <c r="AB126" s="31">
        <v>1395.95</v>
      </c>
      <c r="AC126" s="31">
        <v>0</v>
      </c>
      <c r="AD126" s="31">
        <v>3197.14</v>
      </c>
      <c r="AE126" s="31">
        <v>0</v>
      </c>
      <c r="AF126" s="31">
        <v>966.95</v>
      </c>
      <c r="AG126" s="1">
        <v>0</v>
      </c>
      <c r="AH126" s="1">
        <v>1491.7</v>
      </c>
      <c r="AI126" s="1">
        <v>0</v>
      </c>
      <c r="AJ126" s="1">
        <v>3915.57</v>
      </c>
      <c r="AK126" s="1">
        <v>0</v>
      </c>
      <c r="AL126" s="1">
        <v>966.95</v>
      </c>
      <c r="AM126" s="7">
        <f t="shared" si="24"/>
        <v>0</v>
      </c>
      <c r="AN126" s="7">
        <f t="shared" si="25"/>
        <v>18050.170000000002</v>
      </c>
      <c r="AO126" s="24">
        <f t="shared" si="26"/>
        <v>18050.170000000002</v>
      </c>
      <c r="AP126" s="8"/>
      <c r="AQ126" s="8">
        <v>1250.31</v>
      </c>
      <c r="AR126" s="63"/>
      <c r="AS126" s="63"/>
      <c r="AT126" s="77">
        <f t="shared" si="27"/>
        <v>19300.480000000003</v>
      </c>
      <c r="AU126" s="83"/>
      <c r="AV126" s="84"/>
      <c r="AW126" s="84"/>
      <c r="AX126" s="79">
        <v>-14.880799999999773</v>
      </c>
      <c r="AY126" s="20">
        <f>N126-AT126-AX126+AU126+AV126+AW126</f>
        <v>-96159.3552</v>
      </c>
      <c r="AZ126" s="117">
        <v>234893.46</v>
      </c>
    </row>
    <row r="127" spans="1:94" s="16" customFormat="1" ht="15">
      <c r="A127" s="1">
        <v>120</v>
      </c>
      <c r="B127" s="1" t="s">
        <v>109</v>
      </c>
      <c r="C127" s="1">
        <v>405.9</v>
      </c>
      <c r="D127" s="1">
        <v>0</v>
      </c>
      <c r="E127" s="1">
        <f t="shared" si="32"/>
        <v>405.9</v>
      </c>
      <c r="F127" s="1">
        <v>11.4</v>
      </c>
      <c r="G127" s="2">
        <f t="shared" si="18"/>
        <v>4627.26</v>
      </c>
      <c r="H127" s="2">
        <f t="shared" si="20"/>
        <v>27763.56</v>
      </c>
      <c r="I127" s="1">
        <v>11.81</v>
      </c>
      <c r="J127" s="2">
        <f t="shared" si="19"/>
        <v>4793.679</v>
      </c>
      <c r="K127" s="2">
        <f t="shared" si="21"/>
        <v>28762.074</v>
      </c>
      <c r="L127" s="11">
        <f t="shared" si="22"/>
        <v>56525.634000000005</v>
      </c>
      <c r="M127" s="25"/>
      <c r="N127" s="33">
        <f t="shared" si="23"/>
        <v>56525.634000000005</v>
      </c>
      <c r="O127" s="1">
        <v>0</v>
      </c>
      <c r="P127" s="1">
        <v>1582.99</v>
      </c>
      <c r="Q127" s="31">
        <v>0</v>
      </c>
      <c r="R127" s="31">
        <v>1490.35</v>
      </c>
      <c r="S127" s="1">
        <v>0</v>
      </c>
      <c r="T127" s="1">
        <v>2108.72</v>
      </c>
      <c r="U127" s="1">
        <v>0</v>
      </c>
      <c r="V127" s="1">
        <v>2132.9</v>
      </c>
      <c r="W127" s="1">
        <v>0</v>
      </c>
      <c r="X127" s="1">
        <v>972.49</v>
      </c>
      <c r="Y127" s="1">
        <v>0</v>
      </c>
      <c r="Z127" s="1">
        <v>972.49</v>
      </c>
      <c r="AA127" s="31">
        <v>0</v>
      </c>
      <c r="AB127" s="31">
        <v>1009.11</v>
      </c>
      <c r="AC127" s="31">
        <v>0</v>
      </c>
      <c r="AD127" s="31">
        <v>1009.11</v>
      </c>
      <c r="AE127" s="31">
        <v>0</v>
      </c>
      <c r="AF127" s="31">
        <v>1009.11</v>
      </c>
      <c r="AG127" s="1">
        <v>0</v>
      </c>
      <c r="AH127" s="1">
        <v>1533.86</v>
      </c>
      <c r="AI127" s="1">
        <v>0</v>
      </c>
      <c r="AJ127" s="1">
        <v>1009.11</v>
      </c>
      <c r="AK127" s="1">
        <v>0</v>
      </c>
      <c r="AL127" s="1">
        <v>1009.11</v>
      </c>
      <c r="AM127" s="7">
        <f t="shared" si="24"/>
        <v>0</v>
      </c>
      <c r="AN127" s="7">
        <f t="shared" si="25"/>
        <v>15839.350000000002</v>
      </c>
      <c r="AO127" s="24">
        <f t="shared" si="26"/>
        <v>15839.350000000002</v>
      </c>
      <c r="AP127" s="8"/>
      <c r="AQ127" s="8">
        <v>1250.31</v>
      </c>
      <c r="AR127" s="8"/>
      <c r="AS127" s="8"/>
      <c r="AT127" s="77">
        <f t="shared" si="27"/>
        <v>17089.660000000003</v>
      </c>
      <c r="AU127" s="85">
        <f>E127*0.67</f>
        <v>271.953</v>
      </c>
      <c r="AV127" s="86">
        <f t="shared" si="28"/>
        <v>32.472</v>
      </c>
      <c r="AW127" s="87">
        <f>E127*0.41</f>
        <v>166.41899999999998</v>
      </c>
      <c r="AX127" s="79">
        <v>3429.544400000001</v>
      </c>
      <c r="AY127" s="20">
        <f>N127-AT127-AX127+AU127+AV127+AW127</f>
        <v>36477.27360000001</v>
      </c>
      <c r="AZ127" s="117">
        <v>201598.89</v>
      </c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</row>
    <row r="128" spans="1:52" ht="15">
      <c r="A128" s="1">
        <v>121</v>
      </c>
      <c r="B128" s="1" t="s">
        <v>110</v>
      </c>
      <c r="C128" s="1">
        <v>411</v>
      </c>
      <c r="D128" s="1">
        <v>0</v>
      </c>
      <c r="E128" s="1">
        <f t="shared" si="32"/>
        <v>411</v>
      </c>
      <c r="F128" s="1">
        <v>11.4</v>
      </c>
      <c r="G128" s="2">
        <f t="shared" si="18"/>
        <v>4685.400000000001</v>
      </c>
      <c r="H128" s="2">
        <f t="shared" si="20"/>
        <v>28112.4</v>
      </c>
      <c r="I128" s="1">
        <v>11.81</v>
      </c>
      <c r="J128" s="2">
        <f t="shared" si="19"/>
        <v>4853.91</v>
      </c>
      <c r="K128" s="2">
        <f t="shared" si="21"/>
        <v>29123.46</v>
      </c>
      <c r="L128" s="11">
        <f t="shared" si="22"/>
        <v>57235.86</v>
      </c>
      <c r="M128" s="25">
        <v>-111496.51</v>
      </c>
      <c r="N128" s="33">
        <f t="shared" si="23"/>
        <v>-54260.649999999994</v>
      </c>
      <c r="O128" s="1">
        <v>0</v>
      </c>
      <c r="P128" s="1">
        <v>2960.51</v>
      </c>
      <c r="Q128" s="31">
        <v>0</v>
      </c>
      <c r="R128" s="31">
        <v>1500.15</v>
      </c>
      <c r="S128" s="1">
        <v>0</v>
      </c>
      <c r="T128" s="1">
        <v>2118.52</v>
      </c>
      <c r="U128" s="1">
        <v>0</v>
      </c>
      <c r="V128" s="1">
        <v>2142.7</v>
      </c>
      <c r="W128" s="1">
        <v>0</v>
      </c>
      <c r="X128" s="1">
        <v>982.29</v>
      </c>
      <c r="Y128" s="1">
        <v>0</v>
      </c>
      <c r="Z128" s="1">
        <v>1145.92</v>
      </c>
      <c r="AA128" s="31">
        <v>0</v>
      </c>
      <c r="AB128" s="31">
        <v>1019.28</v>
      </c>
      <c r="AC128" s="31">
        <v>0</v>
      </c>
      <c r="AD128" s="31">
        <v>1019.28</v>
      </c>
      <c r="AE128" s="31">
        <v>0</v>
      </c>
      <c r="AF128" s="31">
        <v>1019.28</v>
      </c>
      <c r="AG128" s="1">
        <v>0</v>
      </c>
      <c r="AH128" s="1">
        <v>1544.03</v>
      </c>
      <c r="AI128" s="1">
        <v>0</v>
      </c>
      <c r="AJ128" s="1">
        <v>1019.28</v>
      </c>
      <c r="AK128" s="1">
        <v>0</v>
      </c>
      <c r="AL128" s="1">
        <v>2965</v>
      </c>
      <c r="AM128" s="7">
        <f t="shared" si="24"/>
        <v>0</v>
      </c>
      <c r="AN128" s="7">
        <f t="shared" si="25"/>
        <v>19436.240000000005</v>
      </c>
      <c r="AO128" s="24">
        <f t="shared" si="26"/>
        <v>19436.240000000005</v>
      </c>
      <c r="AP128" s="8"/>
      <c r="AQ128" s="8">
        <v>1250.31</v>
      </c>
      <c r="AR128" s="8"/>
      <c r="AS128" s="8"/>
      <c r="AT128" s="77">
        <f t="shared" si="27"/>
        <v>20686.550000000007</v>
      </c>
      <c r="AU128" s="85">
        <f>E128*0.67</f>
        <v>275.37</v>
      </c>
      <c r="AV128" s="86">
        <f t="shared" si="28"/>
        <v>32.88</v>
      </c>
      <c r="AW128" s="87">
        <f>E128*0.41</f>
        <v>168.51</v>
      </c>
      <c r="AX128" s="79">
        <v>78658.276</v>
      </c>
      <c r="AY128" s="20">
        <f>N128-AT128-AX128+AU128+AV128+AW128</f>
        <v>-153128.716</v>
      </c>
      <c r="AZ128" s="117">
        <v>414163.24</v>
      </c>
    </row>
    <row r="129" spans="1:52" s="6" customFormat="1" ht="15.75" customHeight="1">
      <c r="A129" s="51"/>
      <c r="B129" s="52" t="s">
        <v>362</v>
      </c>
      <c r="C129" s="51">
        <v>383.6</v>
      </c>
      <c r="D129" s="51">
        <v>0</v>
      </c>
      <c r="E129" s="51">
        <f aca="true" t="shared" si="35" ref="E129:E153">C129+D129</f>
        <v>383.6</v>
      </c>
      <c r="F129" s="51">
        <v>9.46</v>
      </c>
      <c r="G129" s="53">
        <f t="shared" si="18"/>
        <v>3628.8560000000007</v>
      </c>
      <c r="H129" s="53">
        <f>G129*1</f>
        <v>3628.8560000000007</v>
      </c>
      <c r="I129" s="68"/>
      <c r="J129" s="53">
        <f t="shared" si="19"/>
        <v>0</v>
      </c>
      <c r="K129" s="53">
        <f t="shared" si="21"/>
        <v>0</v>
      </c>
      <c r="L129" s="54">
        <f t="shared" si="22"/>
        <v>3628.8560000000007</v>
      </c>
      <c r="M129" s="55"/>
      <c r="N129" s="56">
        <f t="shared" si="23"/>
        <v>3628.8560000000007</v>
      </c>
      <c r="O129" s="51"/>
      <c r="P129" s="51">
        <v>916.8</v>
      </c>
      <c r="Q129" s="58"/>
      <c r="R129" s="58">
        <v>0</v>
      </c>
      <c r="S129" s="51"/>
      <c r="T129" s="51">
        <v>0</v>
      </c>
      <c r="U129" s="51"/>
      <c r="V129" s="51">
        <v>0</v>
      </c>
      <c r="W129" s="51"/>
      <c r="X129" s="51">
        <v>0</v>
      </c>
      <c r="Y129" s="51"/>
      <c r="Z129" s="51"/>
      <c r="AA129" s="58"/>
      <c r="AB129" s="58"/>
      <c r="AC129" s="58"/>
      <c r="AD129" s="58"/>
      <c r="AE129" s="58"/>
      <c r="AF129" s="58"/>
      <c r="AG129" s="51"/>
      <c r="AH129" s="51"/>
      <c r="AI129" s="51"/>
      <c r="AJ129" s="51"/>
      <c r="AK129" s="51"/>
      <c r="AL129" s="51"/>
      <c r="AM129" s="57">
        <f t="shared" si="24"/>
        <v>0</v>
      </c>
      <c r="AN129" s="57">
        <f t="shared" si="25"/>
        <v>916.8</v>
      </c>
      <c r="AO129" s="59">
        <f t="shared" si="26"/>
        <v>916.8</v>
      </c>
      <c r="AP129" s="60"/>
      <c r="AQ129" s="60"/>
      <c r="AR129" s="60"/>
      <c r="AS129" s="60"/>
      <c r="AT129" s="77">
        <f t="shared" si="27"/>
        <v>916.8</v>
      </c>
      <c r="AU129" s="88"/>
      <c r="AV129" s="84"/>
      <c r="AW129" s="89"/>
      <c r="AX129" s="80">
        <v>445.62519999999995</v>
      </c>
      <c r="AY129" s="20">
        <f>N129-AT129-AX129+AU129+AV129+AW129</f>
        <v>2266.4308000000005</v>
      </c>
      <c r="AZ129" s="118">
        <v>270050.77</v>
      </c>
    </row>
    <row r="130" spans="1:52" ht="15">
      <c r="A130" s="1">
        <v>122</v>
      </c>
      <c r="B130" s="1" t="s">
        <v>111</v>
      </c>
      <c r="C130" s="1">
        <v>396.8</v>
      </c>
      <c r="D130" s="1">
        <v>0</v>
      </c>
      <c r="E130" s="1">
        <f t="shared" si="35"/>
        <v>396.8</v>
      </c>
      <c r="F130" s="1">
        <v>9.08</v>
      </c>
      <c r="G130" s="2">
        <f t="shared" si="18"/>
        <v>3602.944</v>
      </c>
      <c r="H130" s="2">
        <f t="shared" si="20"/>
        <v>21617.664</v>
      </c>
      <c r="I130" s="1">
        <v>9.41</v>
      </c>
      <c r="J130" s="2">
        <f t="shared" si="19"/>
        <v>3733.8880000000004</v>
      </c>
      <c r="K130" s="2">
        <f t="shared" si="21"/>
        <v>22403.328</v>
      </c>
      <c r="L130" s="11">
        <f t="shared" si="22"/>
        <v>44020.992</v>
      </c>
      <c r="M130" s="25">
        <v>-21973.86</v>
      </c>
      <c r="N130" s="33">
        <f t="shared" si="23"/>
        <v>22047.131999999998</v>
      </c>
      <c r="O130" s="1">
        <v>0</v>
      </c>
      <c r="P130" s="1">
        <v>1240.31</v>
      </c>
      <c r="Q130" s="31">
        <v>0</v>
      </c>
      <c r="R130" s="31">
        <v>1643.86</v>
      </c>
      <c r="S130" s="1">
        <v>0</v>
      </c>
      <c r="T130" s="1">
        <v>6753.33</v>
      </c>
      <c r="U130" s="1">
        <v>0</v>
      </c>
      <c r="V130" s="1">
        <v>2286.41</v>
      </c>
      <c r="W130" s="1">
        <v>0</v>
      </c>
      <c r="X130" s="1">
        <v>1126</v>
      </c>
      <c r="Y130" s="1">
        <v>0</v>
      </c>
      <c r="Z130" s="1">
        <v>1289.63</v>
      </c>
      <c r="AA130" s="31">
        <v>0</v>
      </c>
      <c r="AB130" s="31">
        <v>7077.41</v>
      </c>
      <c r="AC130" s="31">
        <v>0</v>
      </c>
      <c r="AD130" s="31">
        <v>3917.72</v>
      </c>
      <c r="AE130" s="31">
        <v>0</v>
      </c>
      <c r="AF130" s="31">
        <v>1161.71</v>
      </c>
      <c r="AG130" s="1">
        <v>0</v>
      </c>
      <c r="AH130" s="1">
        <v>1686.46</v>
      </c>
      <c r="AI130" s="1">
        <v>0</v>
      </c>
      <c r="AJ130" s="1">
        <v>1407.15</v>
      </c>
      <c r="AK130" s="1">
        <v>0</v>
      </c>
      <c r="AL130" s="1">
        <v>1161.71</v>
      </c>
      <c r="AM130" s="7">
        <f t="shared" si="24"/>
        <v>0</v>
      </c>
      <c r="AN130" s="7">
        <f t="shared" si="25"/>
        <v>30751.7</v>
      </c>
      <c r="AO130" s="24">
        <f t="shared" si="26"/>
        <v>30751.7</v>
      </c>
      <c r="AP130" s="8"/>
      <c r="AQ130" s="8">
        <v>1250.31</v>
      </c>
      <c r="AR130" s="63"/>
      <c r="AS130" s="63"/>
      <c r="AT130" s="77">
        <f t="shared" si="27"/>
        <v>32002.010000000002</v>
      </c>
      <c r="AU130" s="83"/>
      <c r="AV130" s="84"/>
      <c r="AW130" s="84"/>
      <c r="AX130" s="79">
        <v>-3588.4464000000003</v>
      </c>
      <c r="AY130" s="20">
        <f>N130-AT130-AX130+AU130+AV130+AW130</f>
        <v>-6366.4316000000035</v>
      </c>
      <c r="AZ130" s="117">
        <v>166504.45</v>
      </c>
    </row>
    <row r="131" spans="1:52" ht="15.75" customHeight="1">
      <c r="A131" s="1">
        <v>123</v>
      </c>
      <c r="B131" s="1" t="s">
        <v>112</v>
      </c>
      <c r="C131" s="1">
        <v>400.6</v>
      </c>
      <c r="D131" s="1">
        <v>75.1</v>
      </c>
      <c r="E131" s="1">
        <f t="shared" si="35"/>
        <v>475.70000000000005</v>
      </c>
      <c r="F131" s="1">
        <v>8.51</v>
      </c>
      <c r="G131" s="2">
        <f t="shared" si="18"/>
        <v>4048.2070000000003</v>
      </c>
      <c r="H131" s="2">
        <f t="shared" si="20"/>
        <v>24289.242000000002</v>
      </c>
      <c r="I131" s="1">
        <v>8.81</v>
      </c>
      <c r="J131" s="2">
        <f t="shared" si="19"/>
        <v>4190.917</v>
      </c>
      <c r="K131" s="2">
        <f t="shared" si="21"/>
        <v>25145.502</v>
      </c>
      <c r="L131" s="11">
        <f t="shared" si="22"/>
        <v>49434.744000000006</v>
      </c>
      <c r="M131" s="25"/>
      <c r="N131" s="33">
        <f t="shared" si="23"/>
        <v>49434.744000000006</v>
      </c>
      <c r="O131" s="1">
        <v>0</v>
      </c>
      <c r="P131" s="1">
        <v>1136.92</v>
      </c>
      <c r="Q131" s="31">
        <v>0</v>
      </c>
      <c r="R131" s="31">
        <v>1136.92</v>
      </c>
      <c r="S131" s="1">
        <v>0</v>
      </c>
      <c r="T131" s="1">
        <v>1136.92</v>
      </c>
      <c r="U131" s="1">
        <v>0</v>
      </c>
      <c r="V131" s="1">
        <v>2297.33</v>
      </c>
      <c r="W131" s="1">
        <v>0</v>
      </c>
      <c r="X131" s="1">
        <v>1136.92</v>
      </c>
      <c r="Y131" s="1">
        <v>0</v>
      </c>
      <c r="Z131" s="1">
        <v>1136.92</v>
      </c>
      <c r="AA131" s="31">
        <v>0</v>
      </c>
      <c r="AB131" s="31">
        <v>1179.74</v>
      </c>
      <c r="AC131" s="31">
        <v>0</v>
      </c>
      <c r="AD131" s="31">
        <v>1179.74</v>
      </c>
      <c r="AE131" s="31">
        <v>0</v>
      </c>
      <c r="AF131" s="31">
        <v>1179.74</v>
      </c>
      <c r="AG131" s="1">
        <v>0</v>
      </c>
      <c r="AH131" s="1">
        <v>1704.49</v>
      </c>
      <c r="AI131" s="1">
        <v>0</v>
      </c>
      <c r="AJ131" s="1">
        <v>1179.74</v>
      </c>
      <c r="AK131" s="1">
        <v>0</v>
      </c>
      <c r="AL131" s="1">
        <v>1179.74</v>
      </c>
      <c r="AM131" s="7">
        <f t="shared" si="24"/>
        <v>0</v>
      </c>
      <c r="AN131" s="7">
        <f t="shared" si="25"/>
        <v>15585.119999999999</v>
      </c>
      <c r="AO131" s="24">
        <f t="shared" si="26"/>
        <v>15585.119999999999</v>
      </c>
      <c r="AP131" s="8"/>
      <c r="AQ131" s="8">
        <v>1250.31</v>
      </c>
      <c r="AR131" s="8"/>
      <c r="AS131" s="8"/>
      <c r="AT131" s="77">
        <f t="shared" si="27"/>
        <v>16835.43</v>
      </c>
      <c r="AU131" s="85"/>
      <c r="AV131" s="86">
        <f t="shared" si="28"/>
        <v>38.056000000000004</v>
      </c>
      <c r="AW131" s="86">
        <f>E131*0.08</f>
        <v>38.056000000000004</v>
      </c>
      <c r="AX131" s="79">
        <v>22.237600000000207</v>
      </c>
      <c r="AY131" s="20">
        <f>N131-AT131-AX131+AU131+AV131+AW131</f>
        <v>32653.188400000006</v>
      </c>
      <c r="AZ131" s="117">
        <v>80127.1</v>
      </c>
    </row>
    <row r="132" spans="1:52" ht="15">
      <c r="A132" s="1">
        <v>124</v>
      </c>
      <c r="B132" s="1" t="s">
        <v>113</v>
      </c>
      <c r="C132" s="1">
        <v>404.4</v>
      </c>
      <c r="D132" s="1">
        <v>0</v>
      </c>
      <c r="E132" s="1">
        <f t="shared" si="35"/>
        <v>404.4</v>
      </c>
      <c r="F132" s="1">
        <v>11.4</v>
      </c>
      <c r="G132" s="2">
        <f t="shared" si="18"/>
        <v>4610.16</v>
      </c>
      <c r="H132" s="2">
        <f t="shared" si="20"/>
        <v>27660.96</v>
      </c>
      <c r="I132" s="1">
        <v>11.81</v>
      </c>
      <c r="J132" s="2">
        <f t="shared" si="19"/>
        <v>4775.964</v>
      </c>
      <c r="K132" s="2">
        <f t="shared" si="21"/>
        <v>28655.784</v>
      </c>
      <c r="L132" s="11">
        <f t="shared" si="22"/>
        <v>56316.744</v>
      </c>
      <c r="M132" s="25"/>
      <c r="N132" s="33">
        <f t="shared" si="23"/>
        <v>56316.744</v>
      </c>
      <c r="O132" s="1">
        <v>0</v>
      </c>
      <c r="P132" s="1">
        <v>1637.97</v>
      </c>
      <c r="Q132" s="31">
        <v>0</v>
      </c>
      <c r="R132" s="31">
        <v>2212.14</v>
      </c>
      <c r="S132" s="1">
        <v>0</v>
      </c>
      <c r="T132" s="1">
        <v>6898.43</v>
      </c>
      <c r="U132" s="1">
        <v>0</v>
      </c>
      <c r="V132" s="1">
        <v>2765.88</v>
      </c>
      <c r="W132" s="1">
        <v>0</v>
      </c>
      <c r="X132" s="1">
        <v>2658.77</v>
      </c>
      <c r="Y132" s="1">
        <v>0</v>
      </c>
      <c r="Z132" s="1">
        <v>5163.45</v>
      </c>
      <c r="AA132" s="31">
        <v>0</v>
      </c>
      <c r="AB132" s="31">
        <v>2236.33</v>
      </c>
      <c r="AC132" s="31">
        <v>0</v>
      </c>
      <c r="AD132" s="31">
        <v>2236.33</v>
      </c>
      <c r="AE132" s="31">
        <v>0</v>
      </c>
      <c r="AF132" s="31">
        <v>2236.33</v>
      </c>
      <c r="AG132" s="1">
        <v>0</v>
      </c>
      <c r="AH132" s="1">
        <v>2613.57</v>
      </c>
      <c r="AI132" s="1">
        <v>0</v>
      </c>
      <c r="AJ132" s="1">
        <v>1666.13</v>
      </c>
      <c r="AK132" s="1">
        <v>0</v>
      </c>
      <c r="AL132" s="1">
        <v>1666.13</v>
      </c>
      <c r="AM132" s="7">
        <f t="shared" si="24"/>
        <v>0</v>
      </c>
      <c r="AN132" s="7">
        <f t="shared" si="25"/>
        <v>33991.46000000001</v>
      </c>
      <c r="AO132" s="24">
        <f t="shared" si="26"/>
        <v>33991.46000000001</v>
      </c>
      <c r="AP132" s="8"/>
      <c r="AQ132" s="8">
        <v>1250.31</v>
      </c>
      <c r="AR132" s="8"/>
      <c r="AS132" s="8"/>
      <c r="AT132" s="77">
        <f t="shared" si="27"/>
        <v>35241.770000000004</v>
      </c>
      <c r="AU132" s="85">
        <f>E132*0.67</f>
        <v>270.948</v>
      </c>
      <c r="AV132" s="86">
        <f t="shared" si="28"/>
        <v>32.352</v>
      </c>
      <c r="AW132" s="87">
        <f>E132*0.41</f>
        <v>165.80399999999997</v>
      </c>
      <c r="AX132" s="79">
        <v>8614.764000000001</v>
      </c>
      <c r="AY132" s="20">
        <f>N132-AT132-AX132+AU132+AV132+AW132</f>
        <v>12929.313999999995</v>
      </c>
      <c r="AZ132" s="117">
        <v>234632.92</v>
      </c>
    </row>
    <row r="133" spans="1:94" s="16" customFormat="1" ht="15">
      <c r="A133" s="1">
        <v>125</v>
      </c>
      <c r="B133" s="1" t="s">
        <v>114</v>
      </c>
      <c r="C133" s="1">
        <v>657.6</v>
      </c>
      <c r="D133" s="1">
        <v>0</v>
      </c>
      <c r="E133" s="1">
        <f t="shared" si="35"/>
        <v>657.6</v>
      </c>
      <c r="F133" s="1">
        <v>10.01</v>
      </c>
      <c r="G133" s="2">
        <f t="shared" si="18"/>
        <v>6582.576</v>
      </c>
      <c r="H133" s="2">
        <f t="shared" si="20"/>
        <v>39495.456</v>
      </c>
      <c r="I133" s="1">
        <v>10.38</v>
      </c>
      <c r="J133" s="2">
        <f t="shared" si="19"/>
        <v>6825.888000000001</v>
      </c>
      <c r="K133" s="2">
        <f t="shared" si="21"/>
        <v>40955.32800000001</v>
      </c>
      <c r="L133" s="11">
        <f t="shared" si="22"/>
        <v>80450.78400000001</v>
      </c>
      <c r="M133" s="25">
        <v>-27763.39</v>
      </c>
      <c r="N133" s="33">
        <f t="shared" si="23"/>
        <v>52687.394000000015</v>
      </c>
      <c r="O133" s="1">
        <v>0</v>
      </c>
      <c r="P133" s="1">
        <v>1831.12</v>
      </c>
      <c r="Q133" s="31">
        <v>0</v>
      </c>
      <c r="R133" s="31">
        <v>1749.31</v>
      </c>
      <c r="S133" s="1">
        <v>0</v>
      </c>
      <c r="T133" s="1">
        <v>1735.29</v>
      </c>
      <c r="U133" s="1">
        <v>524.75</v>
      </c>
      <c r="V133" s="1">
        <v>2384.97</v>
      </c>
      <c r="W133" s="1">
        <v>0</v>
      </c>
      <c r="X133" s="1">
        <v>1749.31</v>
      </c>
      <c r="Y133" s="1">
        <v>0</v>
      </c>
      <c r="Z133" s="1">
        <v>1749.31</v>
      </c>
      <c r="AA133" s="31">
        <v>0</v>
      </c>
      <c r="AB133" s="31">
        <v>5688.98</v>
      </c>
      <c r="AC133" s="31">
        <v>0</v>
      </c>
      <c r="AD133" s="31">
        <v>1808.5</v>
      </c>
      <c r="AE133" s="31">
        <v>0</v>
      </c>
      <c r="AF133" s="31">
        <v>1808.5</v>
      </c>
      <c r="AG133" s="1">
        <v>3232.77</v>
      </c>
      <c r="AH133" s="1">
        <v>1808.5</v>
      </c>
      <c r="AI133" s="1">
        <v>0</v>
      </c>
      <c r="AJ133" s="1">
        <v>3903.11</v>
      </c>
      <c r="AK133" s="1">
        <v>0</v>
      </c>
      <c r="AL133" s="1">
        <v>1808.5</v>
      </c>
      <c r="AM133" s="7">
        <f t="shared" si="24"/>
        <v>3757.52</v>
      </c>
      <c r="AN133" s="7">
        <f t="shared" si="25"/>
        <v>28025.399999999998</v>
      </c>
      <c r="AO133" s="24">
        <f t="shared" si="26"/>
        <v>31782.92</v>
      </c>
      <c r="AP133" s="8"/>
      <c r="AQ133" s="8">
        <v>1250.31</v>
      </c>
      <c r="AR133" s="8">
        <f>E133*1.1</f>
        <v>723.3600000000001</v>
      </c>
      <c r="AS133" s="8">
        <f>E133*1.83</f>
        <v>1203.4080000000001</v>
      </c>
      <c r="AT133" s="77">
        <f t="shared" si="27"/>
        <v>34959.998</v>
      </c>
      <c r="AU133" s="85">
        <f>E133*0.67</f>
        <v>440.59200000000004</v>
      </c>
      <c r="AV133" s="86">
        <f t="shared" si="28"/>
        <v>52.608000000000004</v>
      </c>
      <c r="AW133" s="86">
        <f>E133*0.08</f>
        <v>52.608000000000004</v>
      </c>
      <c r="AX133" s="79">
        <v>-1086.1038000000003</v>
      </c>
      <c r="AY133" s="20">
        <f>N133-AT133-AX133+AU133+AV133+AW133</f>
        <v>19359.307800000017</v>
      </c>
      <c r="AZ133" s="117">
        <v>86971.73</v>
      </c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</row>
    <row r="134" spans="1:52" ht="15">
      <c r="A134" s="1">
        <v>126</v>
      </c>
      <c r="B134" s="1" t="s">
        <v>115</v>
      </c>
      <c r="C134" s="1">
        <v>655.8</v>
      </c>
      <c r="D134" s="1">
        <v>0</v>
      </c>
      <c r="E134" s="1">
        <f t="shared" si="35"/>
        <v>655.8</v>
      </c>
      <c r="F134" s="1">
        <v>13.95</v>
      </c>
      <c r="G134" s="2">
        <f t="shared" si="18"/>
        <v>9148.409999999998</v>
      </c>
      <c r="H134" s="2">
        <f t="shared" si="20"/>
        <v>54890.45999999999</v>
      </c>
      <c r="I134" s="1">
        <v>14.46</v>
      </c>
      <c r="J134" s="2">
        <f t="shared" si="19"/>
        <v>9482.868</v>
      </c>
      <c r="K134" s="2">
        <f t="shared" si="21"/>
        <v>56897.208</v>
      </c>
      <c r="L134" s="11">
        <f t="shared" si="22"/>
        <v>111787.66799999999</v>
      </c>
      <c r="M134" s="25"/>
      <c r="N134" s="33">
        <f t="shared" si="23"/>
        <v>111787.66799999999</v>
      </c>
      <c r="O134" s="1">
        <v>1153.92</v>
      </c>
      <c r="P134" s="1">
        <v>1745.01</v>
      </c>
      <c r="Q134" s="31">
        <v>1121.418</v>
      </c>
      <c r="R134" s="31">
        <v>1745.01</v>
      </c>
      <c r="S134" s="1">
        <v>2030.4</v>
      </c>
      <c r="T134" s="1">
        <v>1745.01</v>
      </c>
      <c r="U134" s="1">
        <v>1646.17</v>
      </c>
      <c r="V134" s="1">
        <v>4593.67</v>
      </c>
      <c r="W134" s="1">
        <v>2380.55</v>
      </c>
      <c r="X134" s="1">
        <v>3078.2</v>
      </c>
      <c r="Y134" s="1">
        <v>2380.55</v>
      </c>
      <c r="Z134" s="1">
        <v>14303.44</v>
      </c>
      <c r="AA134" s="31">
        <v>19332.8</v>
      </c>
      <c r="AB134" s="31">
        <v>1804.03</v>
      </c>
      <c r="AC134" s="31">
        <v>2472.37</v>
      </c>
      <c r="AD134" s="31">
        <v>13315.35</v>
      </c>
      <c r="AE134" s="31">
        <v>2472.366</v>
      </c>
      <c r="AF134" s="31">
        <v>3137.22</v>
      </c>
      <c r="AG134" s="1">
        <v>1685.52</v>
      </c>
      <c r="AH134" s="1">
        <v>2439.69</v>
      </c>
      <c r="AI134" s="1">
        <v>1160.77</v>
      </c>
      <c r="AJ134" s="1">
        <v>1804.03</v>
      </c>
      <c r="AK134" s="1">
        <v>1160.77</v>
      </c>
      <c r="AL134" s="1">
        <v>1804.03</v>
      </c>
      <c r="AM134" s="7">
        <f t="shared" si="24"/>
        <v>38997.603999999985</v>
      </c>
      <c r="AN134" s="7">
        <f t="shared" si="25"/>
        <v>51514.69</v>
      </c>
      <c r="AO134" s="24">
        <f t="shared" si="26"/>
        <v>90512.294</v>
      </c>
      <c r="AP134" s="8"/>
      <c r="AQ134" s="8">
        <v>1250.31</v>
      </c>
      <c r="AR134" s="8"/>
      <c r="AS134" s="8"/>
      <c r="AT134" s="77">
        <f t="shared" si="27"/>
        <v>91762.60399999999</v>
      </c>
      <c r="AU134" s="85">
        <f>E134*0.67</f>
        <v>439.386</v>
      </c>
      <c r="AV134" s="86">
        <f t="shared" si="28"/>
        <v>52.464</v>
      </c>
      <c r="AW134" s="86">
        <f>E134*0.08</f>
        <v>52.464</v>
      </c>
      <c r="AX134" s="79">
        <v>-3128.6539999999995</v>
      </c>
      <c r="AY134" s="20">
        <f>N134-AT134-AX134+AU134+AV134+AW134</f>
        <v>23698.031999999996</v>
      </c>
      <c r="AZ134" s="117">
        <v>46386.36</v>
      </c>
    </row>
    <row r="135" spans="1:52" ht="15.75" customHeight="1">
      <c r="A135" s="1">
        <v>127</v>
      </c>
      <c r="B135" s="1" t="s">
        <v>116</v>
      </c>
      <c r="C135" s="1">
        <v>2003.9</v>
      </c>
      <c r="D135" s="1">
        <v>0</v>
      </c>
      <c r="E135" s="1">
        <f t="shared" si="35"/>
        <v>2003.9</v>
      </c>
      <c r="F135" s="1">
        <v>11.25</v>
      </c>
      <c r="G135" s="2">
        <f aca="true" t="shared" si="36" ref="G135:G174">E135*F135</f>
        <v>22543.875</v>
      </c>
      <c r="H135" s="2">
        <f t="shared" si="20"/>
        <v>135263.25</v>
      </c>
      <c r="I135" s="1">
        <v>11.67</v>
      </c>
      <c r="J135" s="2">
        <f aca="true" t="shared" si="37" ref="J135:J197">E135*I135</f>
        <v>23385.513000000003</v>
      </c>
      <c r="K135" s="2">
        <f t="shared" si="21"/>
        <v>140313.078</v>
      </c>
      <c r="L135" s="11">
        <f aca="true" t="shared" si="38" ref="L135:L197">H135+K135</f>
        <v>275576.328</v>
      </c>
      <c r="M135" s="25">
        <v>-33161.09</v>
      </c>
      <c r="N135" s="33">
        <f t="shared" si="23"/>
        <v>242415.23799999998</v>
      </c>
      <c r="O135" s="1">
        <v>32.5</v>
      </c>
      <c r="P135" s="1">
        <v>5383.15</v>
      </c>
      <c r="Q135" s="31">
        <v>8460.04</v>
      </c>
      <c r="R135" s="31">
        <v>4966.97</v>
      </c>
      <c r="S135" s="1">
        <v>20039.7</v>
      </c>
      <c r="T135" s="1">
        <v>12443.53</v>
      </c>
      <c r="U135" s="1">
        <v>524.75</v>
      </c>
      <c r="V135" s="1">
        <v>5602.63</v>
      </c>
      <c r="W135" s="1">
        <v>0</v>
      </c>
      <c r="X135" s="1">
        <v>16485.35</v>
      </c>
      <c r="Y135" s="1">
        <v>0</v>
      </c>
      <c r="Z135" s="1">
        <v>14155.69</v>
      </c>
      <c r="AA135" s="31">
        <v>1685.7</v>
      </c>
      <c r="AB135" s="31">
        <v>5147.32</v>
      </c>
      <c r="AC135" s="31">
        <v>24101.63</v>
      </c>
      <c r="AD135" s="31">
        <v>5568.89</v>
      </c>
      <c r="AE135" s="31">
        <v>6945.82</v>
      </c>
      <c r="AF135" s="31">
        <v>6480.51</v>
      </c>
      <c r="AG135" s="1">
        <v>524.75</v>
      </c>
      <c r="AH135" s="1">
        <v>7505.87</v>
      </c>
      <c r="AI135" s="1">
        <v>0</v>
      </c>
      <c r="AJ135" s="1">
        <v>9200.38</v>
      </c>
      <c r="AK135" s="1">
        <v>16528.81</v>
      </c>
      <c r="AL135" s="1">
        <v>5147.32</v>
      </c>
      <c r="AM135" s="7">
        <f t="shared" si="24"/>
        <v>78843.70000000001</v>
      </c>
      <c r="AN135" s="7">
        <f t="shared" si="25"/>
        <v>98087.61000000002</v>
      </c>
      <c r="AO135" s="24">
        <f t="shared" si="26"/>
        <v>176931.31000000003</v>
      </c>
      <c r="AP135" s="8"/>
      <c r="AQ135" s="8">
        <f>1250.31+3798+2532</f>
        <v>7580.3099999999995</v>
      </c>
      <c r="AR135" s="8">
        <f>E135*1.1</f>
        <v>2204.2900000000004</v>
      </c>
      <c r="AS135" s="8">
        <f>E135*1.83</f>
        <v>3667.137</v>
      </c>
      <c r="AT135" s="77">
        <f t="shared" si="27"/>
        <v>190383.04700000002</v>
      </c>
      <c r="AU135" s="85">
        <f>E135*0.67</f>
        <v>1342.613</v>
      </c>
      <c r="AV135" s="86">
        <f t="shared" si="28"/>
        <v>160.312</v>
      </c>
      <c r="AW135" s="86">
        <f>E135*0.08</f>
        <v>160.312</v>
      </c>
      <c r="AX135" s="79">
        <v>-7132.3351999999995</v>
      </c>
      <c r="AY135" s="20">
        <f>N135-AT135-AX135+AU135+AV135+AW135</f>
        <v>60827.76319999996</v>
      </c>
      <c r="AZ135" s="117">
        <v>138805.86</v>
      </c>
    </row>
    <row r="136" spans="1:52" ht="15">
      <c r="A136" s="1">
        <v>128</v>
      </c>
      <c r="B136" s="1" t="s">
        <v>117</v>
      </c>
      <c r="C136" s="1">
        <v>521.5</v>
      </c>
      <c r="D136" s="1">
        <v>0</v>
      </c>
      <c r="E136" s="1">
        <f t="shared" si="35"/>
        <v>521.5</v>
      </c>
      <c r="F136" s="1">
        <v>8.7</v>
      </c>
      <c r="G136" s="2">
        <f t="shared" si="36"/>
        <v>4537.049999999999</v>
      </c>
      <c r="H136" s="2">
        <f aca="true" t="shared" si="39" ref="H136:H198">G136*6</f>
        <v>27222.299999999996</v>
      </c>
      <c r="I136" s="1">
        <v>9.03</v>
      </c>
      <c r="J136" s="2">
        <f t="shared" si="37"/>
        <v>4709.1449999999995</v>
      </c>
      <c r="K136" s="2">
        <f aca="true" t="shared" si="40" ref="K136:K198">J136*6</f>
        <v>28254.869999999995</v>
      </c>
      <c r="L136" s="11">
        <f t="shared" si="38"/>
        <v>55477.16999999999</v>
      </c>
      <c r="M136" s="25"/>
      <c r="N136" s="33">
        <f aca="true" t="shared" si="41" ref="N136:N199">L136+M136</f>
        <v>55477.16999999999</v>
      </c>
      <c r="O136" s="1">
        <v>32.5</v>
      </c>
      <c r="P136" s="1">
        <v>1246.39</v>
      </c>
      <c r="Q136" s="31">
        <v>1400</v>
      </c>
      <c r="R136" s="31">
        <v>1246.39</v>
      </c>
      <c r="S136" s="1">
        <v>560</v>
      </c>
      <c r="T136" s="1">
        <v>2844.31</v>
      </c>
      <c r="U136" s="1">
        <v>524.75</v>
      </c>
      <c r="V136" s="1">
        <v>1424.04</v>
      </c>
      <c r="W136" s="1">
        <v>0</v>
      </c>
      <c r="X136" s="1">
        <v>1424.04</v>
      </c>
      <c r="Y136" s="1">
        <v>0</v>
      </c>
      <c r="Z136" s="1">
        <v>25566.59</v>
      </c>
      <c r="AA136" s="31">
        <v>0</v>
      </c>
      <c r="AB136" s="31">
        <v>1470.97</v>
      </c>
      <c r="AC136" s="31">
        <v>0</v>
      </c>
      <c r="AD136" s="31">
        <v>1716.41</v>
      </c>
      <c r="AE136" s="31">
        <v>0</v>
      </c>
      <c r="AF136" s="31">
        <v>1470.97</v>
      </c>
      <c r="AG136" s="1">
        <v>1524.75</v>
      </c>
      <c r="AH136" s="1">
        <v>1470.97</v>
      </c>
      <c r="AI136" s="1">
        <v>0</v>
      </c>
      <c r="AJ136" s="1">
        <v>1470.97</v>
      </c>
      <c r="AK136" s="1">
        <v>1160.99</v>
      </c>
      <c r="AL136" s="1">
        <v>5019.7</v>
      </c>
      <c r="AM136" s="7">
        <f aca="true" t="shared" si="42" ref="AM136:AM198">O136+Q136+S136+U136+W136+Y136+AA136+AC136+AE136+AG136+AI136+AK136</f>
        <v>5202.99</v>
      </c>
      <c r="AN136" s="7">
        <f aca="true" t="shared" si="43" ref="AN136:AN198">P136+R136+T136+V136+X136+Z136+AB136+AD136+AF136+AH136+AJ136+AL136</f>
        <v>46371.75000000001</v>
      </c>
      <c r="AO136" s="24">
        <f aca="true" t="shared" si="44" ref="AO136:AO198">AM136+AN136</f>
        <v>51574.740000000005</v>
      </c>
      <c r="AP136" s="8"/>
      <c r="AQ136" s="8">
        <v>1250.31</v>
      </c>
      <c r="AR136" s="63"/>
      <c r="AS136" s="63"/>
      <c r="AT136" s="77">
        <f aca="true" t="shared" si="45" ref="AT136:AT199">AO136+AP136+AQ136+AR136+AS136</f>
        <v>52825.05</v>
      </c>
      <c r="AU136" s="83"/>
      <c r="AV136" s="84"/>
      <c r="AW136" s="84"/>
      <c r="AX136" s="79">
        <v>-5790.6376</v>
      </c>
      <c r="AY136" s="20">
        <f>N136-AT136-AX136+AU136+AV136+AW136</f>
        <v>8442.757599999988</v>
      </c>
      <c r="AZ136" s="117">
        <v>375212.03</v>
      </c>
    </row>
    <row r="137" spans="1:52" ht="15.75" customHeight="1">
      <c r="A137" s="1">
        <v>129</v>
      </c>
      <c r="B137" s="1" t="s">
        <v>118</v>
      </c>
      <c r="C137" s="1">
        <v>502.3</v>
      </c>
      <c r="D137" s="1">
        <v>0</v>
      </c>
      <c r="E137" s="1">
        <f t="shared" si="35"/>
        <v>502.3</v>
      </c>
      <c r="F137" s="1">
        <v>8.7</v>
      </c>
      <c r="G137" s="2">
        <f t="shared" si="36"/>
        <v>4370.009999999999</v>
      </c>
      <c r="H137" s="2">
        <f t="shared" si="39"/>
        <v>26220.059999999998</v>
      </c>
      <c r="I137" s="1">
        <v>9.03</v>
      </c>
      <c r="J137" s="2">
        <f t="shared" si="37"/>
        <v>4535.769</v>
      </c>
      <c r="K137" s="2">
        <f t="shared" si="40"/>
        <v>27214.614</v>
      </c>
      <c r="L137" s="11">
        <f t="shared" si="38"/>
        <v>53434.674</v>
      </c>
      <c r="M137" s="25">
        <v>-32170.5</v>
      </c>
      <c r="N137" s="33">
        <f t="shared" si="41"/>
        <v>21264.174</v>
      </c>
      <c r="O137" s="1">
        <v>32.5</v>
      </c>
      <c r="P137" s="1">
        <v>1200.5</v>
      </c>
      <c r="Q137" s="31">
        <v>1400</v>
      </c>
      <c r="R137" s="31">
        <v>1200.5</v>
      </c>
      <c r="S137" s="1">
        <v>560</v>
      </c>
      <c r="T137" s="1">
        <v>1527.75</v>
      </c>
      <c r="U137" s="1">
        <v>524.75</v>
      </c>
      <c r="V137" s="1">
        <v>1200.5</v>
      </c>
      <c r="W137" s="1">
        <v>0</v>
      </c>
      <c r="X137" s="1">
        <v>1200.5</v>
      </c>
      <c r="Y137" s="1">
        <v>0</v>
      </c>
      <c r="Z137" s="1">
        <v>1200.5</v>
      </c>
      <c r="AA137" s="31">
        <v>0</v>
      </c>
      <c r="AB137" s="31">
        <v>1245.7</v>
      </c>
      <c r="AC137" s="31">
        <v>0</v>
      </c>
      <c r="AD137" s="31">
        <v>1245.7</v>
      </c>
      <c r="AE137" s="31">
        <v>0</v>
      </c>
      <c r="AF137" s="31">
        <v>1245.7</v>
      </c>
      <c r="AG137" s="1">
        <v>1524.75</v>
      </c>
      <c r="AH137" s="1">
        <v>1245.7</v>
      </c>
      <c r="AI137" s="1">
        <v>0</v>
      </c>
      <c r="AJ137" s="1">
        <v>1245.7</v>
      </c>
      <c r="AK137" s="1">
        <v>1160.99</v>
      </c>
      <c r="AL137" s="1">
        <v>18369.02</v>
      </c>
      <c r="AM137" s="7">
        <f t="shared" si="42"/>
        <v>5202.99</v>
      </c>
      <c r="AN137" s="7">
        <f t="shared" si="43"/>
        <v>32127.770000000004</v>
      </c>
      <c r="AO137" s="24">
        <f t="shared" si="44"/>
        <v>37330.76</v>
      </c>
      <c r="AP137" s="8"/>
      <c r="AQ137" s="8">
        <v>1250.31</v>
      </c>
      <c r="AR137" s="63"/>
      <c r="AS137" s="63"/>
      <c r="AT137" s="77">
        <f t="shared" si="45"/>
        <v>38581.07</v>
      </c>
      <c r="AU137" s="83"/>
      <c r="AV137" s="84"/>
      <c r="AW137" s="84"/>
      <c r="AX137" s="79">
        <v>-3060.7484000000004</v>
      </c>
      <c r="AY137" s="20">
        <f>N137-AT137-AX137+AU137+AV137+AW137</f>
        <v>-14256.1476</v>
      </c>
      <c r="AZ137" s="117">
        <v>60857.55</v>
      </c>
    </row>
    <row r="138" spans="1:52" ht="15.75" customHeight="1">
      <c r="A138" s="1">
        <v>130</v>
      </c>
      <c r="B138" s="1" t="s">
        <v>119</v>
      </c>
      <c r="C138" s="1">
        <v>3300.1</v>
      </c>
      <c r="D138" s="1">
        <v>342</v>
      </c>
      <c r="E138" s="1">
        <f t="shared" si="35"/>
        <v>3642.1</v>
      </c>
      <c r="F138" s="1">
        <v>12.93</v>
      </c>
      <c r="G138" s="2">
        <f t="shared" si="36"/>
        <v>47092.352999999996</v>
      </c>
      <c r="H138" s="2">
        <f t="shared" si="39"/>
        <v>282554.11799999996</v>
      </c>
      <c r="I138" s="1">
        <v>13.4</v>
      </c>
      <c r="J138" s="2">
        <f t="shared" si="37"/>
        <v>48804.14</v>
      </c>
      <c r="K138" s="2">
        <f t="shared" si="40"/>
        <v>292824.83999999997</v>
      </c>
      <c r="L138" s="11">
        <f t="shared" si="38"/>
        <v>575378.9579999999</v>
      </c>
      <c r="M138" s="25"/>
      <c r="N138" s="33">
        <f t="shared" si="41"/>
        <v>575378.9579999999</v>
      </c>
      <c r="O138" s="1">
        <v>16042.05</v>
      </c>
      <c r="P138" s="1">
        <v>10345.56</v>
      </c>
      <c r="Q138" s="31">
        <v>17318.323999999997</v>
      </c>
      <c r="R138" s="31">
        <v>11282.42</v>
      </c>
      <c r="S138" s="1">
        <v>9065.1</v>
      </c>
      <c r="T138" s="1">
        <v>20960.53</v>
      </c>
      <c r="U138" s="1">
        <v>13315.48</v>
      </c>
      <c r="V138" s="1">
        <v>9711.59</v>
      </c>
      <c r="W138" s="1">
        <v>37541.76</v>
      </c>
      <c r="X138" s="1">
        <v>12280.88</v>
      </c>
      <c r="Y138" s="1">
        <v>26043.02</v>
      </c>
      <c r="Z138" s="1">
        <v>22463.47</v>
      </c>
      <c r="AA138" s="31">
        <v>11128.84</v>
      </c>
      <c r="AB138" s="31">
        <v>19345.19</v>
      </c>
      <c r="AC138" s="31">
        <v>3960.14</v>
      </c>
      <c r="AD138" s="31">
        <v>36982.71</v>
      </c>
      <c r="AE138" s="31">
        <v>11128.84</v>
      </c>
      <c r="AF138" s="31">
        <v>11966.54</v>
      </c>
      <c r="AG138" s="1">
        <v>9741.66</v>
      </c>
      <c r="AH138" s="1">
        <v>11976.85</v>
      </c>
      <c r="AI138" s="1">
        <v>11624.06</v>
      </c>
      <c r="AJ138" s="1">
        <v>15850.84</v>
      </c>
      <c r="AK138" s="1">
        <v>59232.97</v>
      </c>
      <c r="AL138" s="1">
        <v>12048.76</v>
      </c>
      <c r="AM138" s="7">
        <f t="shared" si="42"/>
        <v>226142.244</v>
      </c>
      <c r="AN138" s="7">
        <f t="shared" si="43"/>
        <v>195215.34</v>
      </c>
      <c r="AO138" s="24">
        <f t="shared" si="44"/>
        <v>421357.58400000003</v>
      </c>
      <c r="AP138" s="8"/>
      <c r="AQ138" s="8">
        <v>1250.31</v>
      </c>
      <c r="AR138" s="8"/>
      <c r="AS138" s="8"/>
      <c r="AT138" s="77">
        <f t="shared" si="45"/>
        <v>422607.89400000003</v>
      </c>
      <c r="AU138" s="85"/>
      <c r="AV138" s="86">
        <f t="shared" si="28"/>
        <v>291.368</v>
      </c>
      <c r="AW138" s="86">
        <f>E138*0.08</f>
        <v>291.368</v>
      </c>
      <c r="AX138" s="79">
        <v>18570.386599999998</v>
      </c>
      <c r="AY138" s="20">
        <f>N138-AT138-AX138+AU138+AV138+AW138</f>
        <v>134783.41339999982</v>
      </c>
      <c r="AZ138" s="117">
        <v>124786.69</v>
      </c>
    </row>
    <row r="139" spans="1:52" ht="15.75" customHeight="1">
      <c r="A139" s="1">
        <v>131</v>
      </c>
      <c r="B139" s="1" t="s">
        <v>120</v>
      </c>
      <c r="C139" s="1">
        <v>462.6</v>
      </c>
      <c r="D139" s="1">
        <v>0</v>
      </c>
      <c r="E139" s="1">
        <f t="shared" si="35"/>
        <v>462.6</v>
      </c>
      <c r="F139" s="1">
        <v>7.84</v>
      </c>
      <c r="G139" s="2">
        <f t="shared" si="36"/>
        <v>3626.784</v>
      </c>
      <c r="H139" s="2">
        <f t="shared" si="39"/>
        <v>21760.704</v>
      </c>
      <c r="I139" s="1">
        <v>8.12</v>
      </c>
      <c r="J139" s="2">
        <f t="shared" si="37"/>
        <v>3756.312</v>
      </c>
      <c r="K139" s="2">
        <f t="shared" si="40"/>
        <v>22537.872</v>
      </c>
      <c r="L139" s="11">
        <f t="shared" si="38"/>
        <v>44298.576</v>
      </c>
      <c r="M139" s="25"/>
      <c r="N139" s="33">
        <f t="shared" si="41"/>
        <v>44298.576</v>
      </c>
      <c r="O139" s="1">
        <v>0</v>
      </c>
      <c r="P139" s="1">
        <v>1283.26</v>
      </c>
      <c r="Q139" s="31">
        <v>0</v>
      </c>
      <c r="R139" s="31">
        <v>1283.26</v>
      </c>
      <c r="S139" s="1">
        <v>0</v>
      </c>
      <c r="T139" s="1">
        <v>1283.26</v>
      </c>
      <c r="U139" s="1">
        <v>0</v>
      </c>
      <c r="V139" s="1">
        <v>2443.67</v>
      </c>
      <c r="W139" s="1">
        <v>0</v>
      </c>
      <c r="X139" s="1">
        <v>1283.26</v>
      </c>
      <c r="Y139" s="1">
        <v>0</v>
      </c>
      <c r="Z139" s="1">
        <v>1283.26</v>
      </c>
      <c r="AA139" s="31">
        <v>0</v>
      </c>
      <c r="AB139" s="31">
        <v>1406.71</v>
      </c>
      <c r="AC139" s="31">
        <v>0</v>
      </c>
      <c r="AD139" s="31">
        <v>2237.45</v>
      </c>
      <c r="AE139" s="31">
        <v>0</v>
      </c>
      <c r="AF139" s="31">
        <v>29199.9</v>
      </c>
      <c r="AG139" s="1">
        <v>0</v>
      </c>
      <c r="AH139" s="1">
        <v>1849.65</v>
      </c>
      <c r="AI139" s="1">
        <v>0</v>
      </c>
      <c r="AJ139" s="1">
        <v>1324.9</v>
      </c>
      <c r="AK139" s="1">
        <v>0</v>
      </c>
      <c r="AL139" s="1">
        <v>1324.9</v>
      </c>
      <c r="AM139" s="7">
        <f t="shared" si="42"/>
        <v>0</v>
      </c>
      <c r="AN139" s="7">
        <f t="shared" si="43"/>
        <v>46203.48</v>
      </c>
      <c r="AO139" s="24">
        <f t="shared" si="44"/>
        <v>46203.48</v>
      </c>
      <c r="AP139" s="8"/>
      <c r="AQ139" s="8">
        <v>1250.31</v>
      </c>
      <c r="AR139" s="63"/>
      <c r="AS139" s="63"/>
      <c r="AT139" s="77">
        <f t="shared" si="45"/>
        <v>47453.79</v>
      </c>
      <c r="AU139" s="83"/>
      <c r="AV139" s="84"/>
      <c r="AW139" s="84"/>
      <c r="AX139" s="79">
        <v>-2181.3792000000003</v>
      </c>
      <c r="AY139" s="20">
        <f>N139-AT139-AX139+AU139+AV139+AW139</f>
        <v>-973.8347999999996</v>
      </c>
      <c r="AZ139" s="117">
        <v>30674.8</v>
      </c>
    </row>
    <row r="140" spans="1:52" ht="15">
      <c r="A140" s="1">
        <v>132</v>
      </c>
      <c r="B140" s="1" t="s">
        <v>121</v>
      </c>
      <c r="C140" s="1">
        <v>465</v>
      </c>
      <c r="D140" s="1">
        <v>0</v>
      </c>
      <c r="E140" s="1">
        <f t="shared" si="35"/>
        <v>465</v>
      </c>
      <c r="F140" s="1">
        <v>9.08</v>
      </c>
      <c r="G140" s="2">
        <f t="shared" si="36"/>
        <v>4222.2</v>
      </c>
      <c r="H140" s="2">
        <f t="shared" si="39"/>
        <v>25333.199999999997</v>
      </c>
      <c r="I140" s="1">
        <v>9.41</v>
      </c>
      <c r="J140" s="2">
        <f t="shared" si="37"/>
        <v>4375.65</v>
      </c>
      <c r="K140" s="2">
        <f t="shared" si="40"/>
        <v>26253.899999999998</v>
      </c>
      <c r="L140" s="11">
        <f t="shared" si="38"/>
        <v>51587.09999999999</v>
      </c>
      <c r="M140" s="25">
        <v>-20689.5</v>
      </c>
      <c r="N140" s="33">
        <f t="shared" si="41"/>
        <v>30897.59999999999</v>
      </c>
      <c r="O140" s="1">
        <v>0</v>
      </c>
      <c r="P140" s="1">
        <v>1290.2</v>
      </c>
      <c r="Q140" s="31">
        <v>0</v>
      </c>
      <c r="R140" s="31">
        <v>1290.2</v>
      </c>
      <c r="S140" s="1">
        <v>0</v>
      </c>
      <c r="T140" s="1">
        <v>1290.2</v>
      </c>
      <c r="U140" s="1">
        <v>0</v>
      </c>
      <c r="V140" s="1">
        <v>2450.61</v>
      </c>
      <c r="W140" s="1">
        <v>0</v>
      </c>
      <c r="X140" s="1">
        <v>1290.2</v>
      </c>
      <c r="Y140" s="1">
        <v>0</v>
      </c>
      <c r="Z140" s="1">
        <v>1290.2</v>
      </c>
      <c r="AA140" s="31">
        <v>0</v>
      </c>
      <c r="AB140" s="31">
        <v>1332.09</v>
      </c>
      <c r="AC140" s="31">
        <v>0</v>
      </c>
      <c r="AD140" s="31">
        <v>1332.09</v>
      </c>
      <c r="AE140" s="31">
        <v>0</v>
      </c>
      <c r="AF140" s="31">
        <v>1332.09</v>
      </c>
      <c r="AG140" s="1">
        <v>0</v>
      </c>
      <c r="AH140" s="1">
        <v>2356.84</v>
      </c>
      <c r="AI140" s="1">
        <v>0</v>
      </c>
      <c r="AJ140" s="1">
        <v>1332.09</v>
      </c>
      <c r="AK140" s="1">
        <v>0</v>
      </c>
      <c r="AL140" s="1">
        <v>3846.15</v>
      </c>
      <c r="AM140" s="7">
        <f t="shared" si="42"/>
        <v>0</v>
      </c>
      <c r="AN140" s="7">
        <f t="shared" si="43"/>
        <v>20432.960000000003</v>
      </c>
      <c r="AO140" s="24">
        <f t="shared" si="44"/>
        <v>20432.960000000003</v>
      </c>
      <c r="AP140" s="8"/>
      <c r="AQ140" s="8">
        <v>1250.31</v>
      </c>
      <c r="AR140" s="63"/>
      <c r="AS140" s="63"/>
      <c r="AT140" s="77">
        <f t="shared" si="45"/>
        <v>21683.270000000004</v>
      </c>
      <c r="AU140" s="83"/>
      <c r="AV140" s="84"/>
      <c r="AW140" s="84"/>
      <c r="AX140" s="79">
        <v>13721.984199999999</v>
      </c>
      <c r="AY140" s="20">
        <f>N140-AT140-AX140+AU140+AV140+AW140</f>
        <v>-4507.654200000012</v>
      </c>
      <c r="AZ140" s="117">
        <v>119566.75</v>
      </c>
    </row>
    <row r="141" spans="1:52" ht="15.75" customHeight="1">
      <c r="A141" s="1">
        <v>133</v>
      </c>
      <c r="B141" s="1" t="s">
        <v>297</v>
      </c>
      <c r="C141" s="1">
        <v>405</v>
      </c>
      <c r="D141" s="1">
        <v>0</v>
      </c>
      <c r="E141" s="1">
        <f t="shared" si="35"/>
        <v>405</v>
      </c>
      <c r="F141" s="1">
        <v>11.77</v>
      </c>
      <c r="G141" s="2">
        <f t="shared" si="36"/>
        <v>4766.849999999999</v>
      </c>
      <c r="H141" s="2">
        <f t="shared" si="39"/>
        <v>28601.1</v>
      </c>
      <c r="I141" s="1">
        <v>12.19</v>
      </c>
      <c r="J141" s="2">
        <f t="shared" si="37"/>
        <v>4936.95</v>
      </c>
      <c r="K141" s="2">
        <f t="shared" si="40"/>
        <v>29621.699999999997</v>
      </c>
      <c r="L141" s="11">
        <f t="shared" si="38"/>
        <v>58222.799999999996</v>
      </c>
      <c r="M141" s="25">
        <v>-35861.26</v>
      </c>
      <c r="N141" s="33">
        <f t="shared" si="41"/>
        <v>22361.539999999994</v>
      </c>
      <c r="O141" s="1">
        <v>0</v>
      </c>
      <c r="P141" s="1">
        <v>967.95</v>
      </c>
      <c r="Q141" s="31">
        <v>0</v>
      </c>
      <c r="R141" s="31">
        <v>967.95</v>
      </c>
      <c r="S141" s="1">
        <v>560</v>
      </c>
      <c r="T141" s="1">
        <v>967.95</v>
      </c>
      <c r="U141" s="1">
        <v>1483.77</v>
      </c>
      <c r="V141" s="1">
        <v>967.95</v>
      </c>
      <c r="W141" s="1">
        <v>0</v>
      </c>
      <c r="X141" s="1">
        <v>967.95</v>
      </c>
      <c r="Y141" s="1">
        <v>0</v>
      </c>
      <c r="Z141" s="1">
        <v>1389.52</v>
      </c>
      <c r="AA141" s="31">
        <v>476.12</v>
      </c>
      <c r="AB141" s="31">
        <v>1004.4</v>
      </c>
      <c r="AC141" s="31">
        <v>0</v>
      </c>
      <c r="AD141" s="31">
        <v>1004.4</v>
      </c>
      <c r="AE141" s="31">
        <v>0</v>
      </c>
      <c r="AF141" s="31">
        <v>1191.8</v>
      </c>
      <c r="AG141" s="1">
        <v>1024.75</v>
      </c>
      <c r="AH141" s="1">
        <v>1427.09</v>
      </c>
      <c r="AI141" s="1">
        <v>65987.75</v>
      </c>
      <c r="AJ141" s="1">
        <v>1086.21</v>
      </c>
      <c r="AK141" s="1">
        <v>1160.99</v>
      </c>
      <c r="AL141" s="1">
        <v>1004.4</v>
      </c>
      <c r="AM141" s="7">
        <f t="shared" si="42"/>
        <v>70693.38</v>
      </c>
      <c r="AN141" s="7">
        <f t="shared" si="43"/>
        <v>12947.569999999998</v>
      </c>
      <c r="AO141" s="24">
        <f t="shared" si="44"/>
        <v>83640.95</v>
      </c>
      <c r="AP141" s="8"/>
      <c r="AQ141" s="8">
        <v>1250.31</v>
      </c>
      <c r="AR141" s="63"/>
      <c r="AS141" s="63"/>
      <c r="AT141" s="77">
        <f t="shared" si="45"/>
        <v>84891.26</v>
      </c>
      <c r="AU141" s="83"/>
      <c r="AV141" s="84"/>
      <c r="AW141" s="84"/>
      <c r="AX141" s="79">
        <v>-1702.2964000000002</v>
      </c>
      <c r="AY141" s="20">
        <f>N141-AT141-AX141+AU141+AV141+AW141</f>
        <v>-60827.4236</v>
      </c>
      <c r="AZ141" s="117">
        <v>307006.89</v>
      </c>
    </row>
    <row r="142" spans="1:94" s="16" customFormat="1" ht="15">
      <c r="A142" s="1">
        <v>134</v>
      </c>
      <c r="B142" s="1" t="s">
        <v>122</v>
      </c>
      <c r="C142" s="1">
        <v>709.8</v>
      </c>
      <c r="D142" s="1">
        <v>0</v>
      </c>
      <c r="E142" s="1">
        <f t="shared" si="35"/>
        <v>709.8</v>
      </c>
      <c r="F142" s="1">
        <v>11.03</v>
      </c>
      <c r="G142" s="2">
        <f t="shared" si="36"/>
        <v>7829.093999999999</v>
      </c>
      <c r="H142" s="2">
        <f t="shared" si="39"/>
        <v>46974.564</v>
      </c>
      <c r="I142" s="1">
        <v>11.43</v>
      </c>
      <c r="J142" s="2">
        <f t="shared" si="37"/>
        <v>8113.013999999999</v>
      </c>
      <c r="K142" s="2">
        <f t="shared" si="40"/>
        <v>48678.083999999995</v>
      </c>
      <c r="L142" s="11">
        <f t="shared" si="38"/>
        <v>95652.64799999999</v>
      </c>
      <c r="M142" s="25">
        <v>-172813.02</v>
      </c>
      <c r="N142" s="33">
        <f t="shared" si="41"/>
        <v>-77160.372</v>
      </c>
      <c r="O142" s="1">
        <v>1803.17</v>
      </c>
      <c r="P142" s="1">
        <v>1874.07</v>
      </c>
      <c r="Q142" s="31">
        <v>67988.87</v>
      </c>
      <c r="R142" s="31">
        <v>3144.74</v>
      </c>
      <c r="S142" s="1">
        <v>560</v>
      </c>
      <c r="T142" s="1">
        <v>1874.07</v>
      </c>
      <c r="U142" s="1">
        <v>524.75</v>
      </c>
      <c r="V142" s="1">
        <v>2931.3</v>
      </c>
      <c r="W142" s="1">
        <v>0</v>
      </c>
      <c r="X142" s="1">
        <v>1874.07</v>
      </c>
      <c r="Y142" s="1">
        <v>0</v>
      </c>
      <c r="Z142" s="1">
        <v>1874.07</v>
      </c>
      <c r="AA142" s="31">
        <v>617.5</v>
      </c>
      <c r="AB142" s="31">
        <v>2101.58</v>
      </c>
      <c r="AC142" s="31">
        <v>0</v>
      </c>
      <c r="AD142" s="31">
        <v>1937.95</v>
      </c>
      <c r="AE142" s="31">
        <v>1428.65</v>
      </c>
      <c r="AF142" s="31">
        <v>13183.06</v>
      </c>
      <c r="AG142" s="1">
        <v>3183.88</v>
      </c>
      <c r="AH142" s="1">
        <v>1937.95</v>
      </c>
      <c r="AI142" s="1">
        <v>6246.44</v>
      </c>
      <c r="AJ142" s="1">
        <v>2840.88</v>
      </c>
      <c r="AK142" s="1">
        <v>1160.99</v>
      </c>
      <c r="AL142" s="1">
        <v>1937.95</v>
      </c>
      <c r="AM142" s="7">
        <f t="shared" si="42"/>
        <v>83514.25</v>
      </c>
      <c r="AN142" s="7">
        <f t="shared" si="43"/>
        <v>37511.689999999995</v>
      </c>
      <c r="AO142" s="24">
        <f t="shared" si="44"/>
        <v>121025.94</v>
      </c>
      <c r="AP142" s="8"/>
      <c r="AQ142" s="8">
        <v>1250.31</v>
      </c>
      <c r="AR142" s="67">
        <v>-1064.7</v>
      </c>
      <c r="AS142" s="8">
        <f>E142*1.83</f>
        <v>1298.934</v>
      </c>
      <c r="AT142" s="77">
        <f t="shared" si="45"/>
        <v>122510.484</v>
      </c>
      <c r="AU142" s="85"/>
      <c r="AV142" s="86">
        <f aca="true" t="shared" si="46" ref="AV142:AV201">E142*0.08</f>
        <v>56.784</v>
      </c>
      <c r="AW142" s="87">
        <f>E142*0.41</f>
        <v>291.018</v>
      </c>
      <c r="AX142" s="79">
        <v>28970.0648</v>
      </c>
      <c r="AY142" s="20">
        <f>N142-AT142-AX142+AU142+AV142+AW142</f>
        <v>-228293.11879999997</v>
      </c>
      <c r="AZ142" s="117">
        <v>527622.42</v>
      </c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</row>
    <row r="143" spans="1:52" ht="15">
      <c r="A143" s="1">
        <v>135</v>
      </c>
      <c r="B143" s="1" t="s">
        <v>123</v>
      </c>
      <c r="C143" s="1">
        <v>5507.96</v>
      </c>
      <c r="D143" s="1">
        <v>48.7</v>
      </c>
      <c r="E143" s="1">
        <f t="shared" si="35"/>
        <v>5556.66</v>
      </c>
      <c r="F143" s="1">
        <v>13.9</v>
      </c>
      <c r="G143" s="2">
        <f t="shared" si="36"/>
        <v>77237.574</v>
      </c>
      <c r="H143" s="2">
        <f t="shared" si="39"/>
        <v>463425.44399999996</v>
      </c>
      <c r="I143" s="1">
        <v>14.41</v>
      </c>
      <c r="J143" s="2">
        <f t="shared" si="37"/>
        <v>80071.4706</v>
      </c>
      <c r="K143" s="2">
        <f t="shared" si="40"/>
        <v>480428.8236</v>
      </c>
      <c r="L143" s="11">
        <f t="shared" si="38"/>
        <v>943854.2675999999</v>
      </c>
      <c r="M143" s="25"/>
      <c r="N143" s="33">
        <f t="shared" si="41"/>
        <v>943854.2675999999</v>
      </c>
      <c r="O143" s="1">
        <v>34430.7</v>
      </c>
      <c r="P143" s="1">
        <v>14974.17</v>
      </c>
      <c r="Q143" s="31">
        <v>15811.1406</v>
      </c>
      <c r="R143" s="31">
        <v>16244.84</v>
      </c>
      <c r="S143" s="1">
        <v>49519.6</v>
      </c>
      <c r="T143" s="1">
        <v>16307.36</v>
      </c>
      <c r="U143" s="1">
        <v>11628.77</v>
      </c>
      <c r="V143" s="1">
        <v>41134.07</v>
      </c>
      <c r="W143" s="1">
        <v>20540.84</v>
      </c>
      <c r="X143" s="1">
        <v>23639.86</v>
      </c>
      <c r="Y143" s="1">
        <v>22027.29</v>
      </c>
      <c r="Z143" s="1">
        <v>80224.56</v>
      </c>
      <c r="AA143" s="31">
        <v>27359.4</v>
      </c>
      <c r="AB143" s="31">
        <v>35745.07</v>
      </c>
      <c r="AC143" s="31">
        <v>20956.9</v>
      </c>
      <c r="AD143" s="31">
        <v>25483.19</v>
      </c>
      <c r="AE143" s="31">
        <v>44816.0022</v>
      </c>
      <c r="AF143" s="31">
        <v>23231.54</v>
      </c>
      <c r="AG143" s="1">
        <v>23588.41</v>
      </c>
      <c r="AH143" s="1">
        <v>17723.19</v>
      </c>
      <c r="AI143" s="1">
        <v>712018.65</v>
      </c>
      <c r="AJ143" s="1">
        <v>37682.73</v>
      </c>
      <c r="AK143" s="1">
        <v>23037.1</v>
      </c>
      <c r="AL143" s="1">
        <v>30670.53</v>
      </c>
      <c r="AM143" s="7">
        <f t="shared" si="42"/>
        <v>1005734.8028000001</v>
      </c>
      <c r="AN143" s="7">
        <f t="shared" si="43"/>
        <v>363061.11</v>
      </c>
      <c r="AO143" s="24">
        <f t="shared" si="44"/>
        <v>1368795.9128</v>
      </c>
      <c r="AP143" s="8"/>
      <c r="AQ143" s="8">
        <v>1250.31</v>
      </c>
      <c r="AR143" s="8"/>
      <c r="AS143" s="8"/>
      <c r="AT143" s="77">
        <f t="shared" si="45"/>
        <v>1370046.2228</v>
      </c>
      <c r="AU143" s="85"/>
      <c r="AV143" s="86">
        <f t="shared" si="46"/>
        <v>444.5328</v>
      </c>
      <c r="AW143" s="86">
        <f>E143*0.08</f>
        <v>444.5328</v>
      </c>
      <c r="AX143" s="79">
        <v>-7847.1162</v>
      </c>
      <c r="AY143" s="20">
        <f>N143-AT143-AX143+AU143+AV143+AW143</f>
        <v>-417455.77340000024</v>
      </c>
      <c r="AZ143" s="117">
        <v>276236.96</v>
      </c>
    </row>
    <row r="144" spans="1:52" ht="15.75" customHeight="1">
      <c r="A144" s="1">
        <v>136</v>
      </c>
      <c r="B144" s="1" t="s">
        <v>124</v>
      </c>
      <c r="C144" s="1">
        <v>2730</v>
      </c>
      <c r="D144" s="1">
        <v>812.7</v>
      </c>
      <c r="E144" s="1">
        <f t="shared" si="35"/>
        <v>3542.7</v>
      </c>
      <c r="F144" s="1">
        <v>13.3</v>
      </c>
      <c r="G144" s="2">
        <f t="shared" si="36"/>
        <v>47117.91</v>
      </c>
      <c r="H144" s="2">
        <f t="shared" si="39"/>
        <v>282707.46</v>
      </c>
      <c r="I144" s="1">
        <v>13.78</v>
      </c>
      <c r="J144" s="2">
        <f t="shared" si="37"/>
        <v>48818.405999999995</v>
      </c>
      <c r="K144" s="2">
        <f t="shared" si="40"/>
        <v>292910.436</v>
      </c>
      <c r="L144" s="11">
        <f t="shared" si="38"/>
        <v>575617.896</v>
      </c>
      <c r="M144" s="25">
        <v>-60231.85</v>
      </c>
      <c r="N144" s="33">
        <f t="shared" si="41"/>
        <v>515386.046</v>
      </c>
      <c r="O144" s="1">
        <v>7093.05</v>
      </c>
      <c r="P144" s="1">
        <v>8637.77</v>
      </c>
      <c r="Q144" s="31">
        <v>13655.888</v>
      </c>
      <c r="R144" s="31">
        <v>8637.77</v>
      </c>
      <c r="S144" s="1">
        <v>17933.61</v>
      </c>
      <c r="T144" s="1">
        <v>12454.93</v>
      </c>
      <c r="U144" s="1">
        <v>7217.16</v>
      </c>
      <c r="V144" s="1">
        <v>9273.43</v>
      </c>
      <c r="W144" s="1">
        <v>115759.13</v>
      </c>
      <c r="X144" s="1">
        <v>8637.77</v>
      </c>
      <c r="Y144" s="1">
        <v>19748.85</v>
      </c>
      <c r="Z144" s="1">
        <v>9059.34</v>
      </c>
      <c r="AA144" s="31">
        <v>21695.77</v>
      </c>
      <c r="AB144" s="31">
        <v>8956.35</v>
      </c>
      <c r="AC144" s="31">
        <v>120369.08</v>
      </c>
      <c r="AD144" s="31">
        <v>18566.64</v>
      </c>
      <c r="AE144" s="31">
        <v>19542.426</v>
      </c>
      <c r="AF144" s="31">
        <v>35554.86</v>
      </c>
      <c r="AG144" s="1">
        <v>23894.05</v>
      </c>
      <c r="AH144" s="1">
        <v>10925.2</v>
      </c>
      <c r="AI144" s="1">
        <v>6265.45</v>
      </c>
      <c r="AJ144" s="1">
        <v>19398.99</v>
      </c>
      <c r="AK144" s="1">
        <v>13384.49</v>
      </c>
      <c r="AL144" s="1">
        <v>16378.84</v>
      </c>
      <c r="AM144" s="7">
        <f t="shared" si="42"/>
        <v>386558.95399999997</v>
      </c>
      <c r="AN144" s="7">
        <f t="shared" si="43"/>
        <v>166481.88999999998</v>
      </c>
      <c r="AO144" s="24">
        <f t="shared" si="44"/>
        <v>553040.8439999999</v>
      </c>
      <c r="AP144" s="8"/>
      <c r="AQ144" s="8">
        <v>1250.31</v>
      </c>
      <c r="AR144" s="8">
        <f>E144*1.1</f>
        <v>3896.9700000000003</v>
      </c>
      <c r="AS144" s="8">
        <f>E144*1.83</f>
        <v>6483.141</v>
      </c>
      <c r="AT144" s="77">
        <f t="shared" si="45"/>
        <v>564671.2649999999</v>
      </c>
      <c r="AU144" s="85"/>
      <c r="AV144" s="86">
        <f t="shared" si="46"/>
        <v>283.416</v>
      </c>
      <c r="AW144" s="86">
        <f>E144*0.08</f>
        <v>283.416</v>
      </c>
      <c r="AX144" s="79">
        <v>48928.9068</v>
      </c>
      <c r="AY144" s="20">
        <f>N144-AT144-AX144+AU144+AV144+AW144</f>
        <v>-97647.29379999993</v>
      </c>
      <c r="AZ144" s="117">
        <v>49239.02</v>
      </c>
    </row>
    <row r="145" spans="1:52" ht="15.75" customHeight="1">
      <c r="A145" s="1">
        <v>137</v>
      </c>
      <c r="B145" s="1" t="s">
        <v>298</v>
      </c>
      <c r="C145" s="1">
        <v>329.1</v>
      </c>
      <c r="D145" s="1">
        <v>0</v>
      </c>
      <c r="E145" s="1">
        <f t="shared" si="35"/>
        <v>329.1</v>
      </c>
      <c r="F145" s="1">
        <v>11.36</v>
      </c>
      <c r="G145" s="2">
        <f t="shared" si="36"/>
        <v>3738.576</v>
      </c>
      <c r="H145" s="2">
        <f t="shared" si="39"/>
        <v>22431.456</v>
      </c>
      <c r="I145" s="1">
        <v>11.78</v>
      </c>
      <c r="J145" s="2">
        <f t="shared" si="37"/>
        <v>3876.7980000000002</v>
      </c>
      <c r="K145" s="2">
        <f t="shared" si="40"/>
        <v>23260.788</v>
      </c>
      <c r="L145" s="11">
        <f t="shared" si="38"/>
        <v>45692.244</v>
      </c>
      <c r="M145" s="25"/>
      <c r="N145" s="33">
        <f t="shared" si="41"/>
        <v>45692.244</v>
      </c>
      <c r="O145" s="1">
        <v>0</v>
      </c>
      <c r="P145" s="1">
        <v>786.55</v>
      </c>
      <c r="Q145" s="31">
        <v>0</v>
      </c>
      <c r="R145" s="31">
        <v>2108.38</v>
      </c>
      <c r="S145" s="1">
        <v>0</v>
      </c>
      <c r="T145" s="1">
        <v>786.55</v>
      </c>
      <c r="U145" s="1">
        <v>0</v>
      </c>
      <c r="V145" s="1">
        <v>1311.3</v>
      </c>
      <c r="W145" s="1">
        <v>0</v>
      </c>
      <c r="X145" s="1">
        <v>45862.06</v>
      </c>
      <c r="Y145" s="1">
        <v>0</v>
      </c>
      <c r="Z145" s="1">
        <v>8453.18</v>
      </c>
      <c r="AA145" s="31">
        <v>0</v>
      </c>
      <c r="AB145" s="31">
        <v>41310.17</v>
      </c>
      <c r="AC145" s="31">
        <v>0</v>
      </c>
      <c r="AD145" s="31">
        <v>39408.6</v>
      </c>
      <c r="AE145" s="31">
        <v>0</v>
      </c>
      <c r="AF145" s="31">
        <v>816.17</v>
      </c>
      <c r="AG145" s="1">
        <v>0</v>
      </c>
      <c r="AH145" s="1">
        <v>1340.92</v>
      </c>
      <c r="AI145" s="1">
        <v>0</v>
      </c>
      <c r="AJ145" s="1">
        <v>1139.26</v>
      </c>
      <c r="AK145" s="1">
        <v>0</v>
      </c>
      <c r="AL145" s="1">
        <v>816.17</v>
      </c>
      <c r="AM145" s="7">
        <f t="shared" si="42"/>
        <v>0</v>
      </c>
      <c r="AN145" s="7">
        <f t="shared" si="43"/>
        <v>144139.31000000006</v>
      </c>
      <c r="AO145" s="24">
        <f t="shared" si="44"/>
        <v>144139.31000000006</v>
      </c>
      <c r="AP145" s="8"/>
      <c r="AQ145" s="8">
        <v>1250.31</v>
      </c>
      <c r="AR145" s="63"/>
      <c r="AS145" s="63"/>
      <c r="AT145" s="77">
        <f t="shared" si="45"/>
        <v>145389.62000000005</v>
      </c>
      <c r="AU145" s="83"/>
      <c r="AV145" s="84"/>
      <c r="AW145" s="84"/>
      <c r="AX145" s="79">
        <v>1916.6296000000002</v>
      </c>
      <c r="AY145" s="20">
        <f>N145-AT145-AX145+AU145+AV145+AW145</f>
        <v>-101614.00560000005</v>
      </c>
      <c r="AZ145" s="117">
        <v>5233.23</v>
      </c>
    </row>
    <row r="146" spans="1:52" ht="15">
      <c r="A146" s="1">
        <v>138</v>
      </c>
      <c r="B146" s="1" t="s">
        <v>299</v>
      </c>
      <c r="C146" s="1">
        <v>529.5</v>
      </c>
      <c r="D146" s="1">
        <v>0</v>
      </c>
      <c r="E146" s="1">
        <f t="shared" si="35"/>
        <v>529.5</v>
      </c>
      <c r="F146" s="1">
        <v>9.46</v>
      </c>
      <c r="G146" s="2">
        <f t="shared" si="36"/>
        <v>5009.070000000001</v>
      </c>
      <c r="H146" s="2">
        <f t="shared" si="39"/>
        <v>30054.420000000006</v>
      </c>
      <c r="I146" s="1">
        <v>9.8</v>
      </c>
      <c r="J146" s="2">
        <f t="shared" si="37"/>
        <v>5189.1</v>
      </c>
      <c r="K146" s="2">
        <f t="shared" si="40"/>
        <v>31134.600000000002</v>
      </c>
      <c r="L146" s="11">
        <f t="shared" si="38"/>
        <v>61189.020000000004</v>
      </c>
      <c r="M146" s="25">
        <v>-68610.99</v>
      </c>
      <c r="N146" s="33">
        <f t="shared" si="41"/>
        <v>-7421.970000000001</v>
      </c>
      <c r="O146" s="1">
        <v>0</v>
      </c>
      <c r="P146" s="1">
        <v>1264.55</v>
      </c>
      <c r="Q146" s="31">
        <v>0</v>
      </c>
      <c r="R146" s="31">
        <v>1346.36</v>
      </c>
      <c r="S146" s="1">
        <v>0</v>
      </c>
      <c r="T146" s="1">
        <v>49862.86</v>
      </c>
      <c r="U146" s="1">
        <v>0</v>
      </c>
      <c r="V146" s="1">
        <v>25808.3</v>
      </c>
      <c r="W146" s="1">
        <v>0</v>
      </c>
      <c r="X146" s="1">
        <v>1264.55</v>
      </c>
      <c r="Y146" s="1">
        <v>0</v>
      </c>
      <c r="Z146" s="1">
        <v>1264.55</v>
      </c>
      <c r="AA146" s="31">
        <v>0</v>
      </c>
      <c r="AB146" s="31">
        <v>1312.17</v>
      </c>
      <c r="AC146" s="31">
        <v>0</v>
      </c>
      <c r="AD146" s="31">
        <v>1312.17</v>
      </c>
      <c r="AE146" s="31">
        <v>0</v>
      </c>
      <c r="AF146" s="31">
        <v>1312.17</v>
      </c>
      <c r="AG146" s="1">
        <v>0</v>
      </c>
      <c r="AH146" s="1">
        <v>1836.92</v>
      </c>
      <c r="AI146" s="1">
        <v>0</v>
      </c>
      <c r="AJ146" s="1">
        <v>1312.17</v>
      </c>
      <c r="AK146" s="1">
        <v>0</v>
      </c>
      <c r="AL146" s="1">
        <v>1312.17</v>
      </c>
      <c r="AM146" s="7">
        <f t="shared" si="42"/>
        <v>0</v>
      </c>
      <c r="AN146" s="7">
        <f t="shared" si="43"/>
        <v>89208.94</v>
      </c>
      <c r="AO146" s="24">
        <f t="shared" si="44"/>
        <v>89208.94</v>
      </c>
      <c r="AP146" s="8"/>
      <c r="AQ146" s="8">
        <v>1250.31</v>
      </c>
      <c r="AR146" s="63"/>
      <c r="AS146" s="63"/>
      <c r="AT146" s="77">
        <f t="shared" si="45"/>
        <v>90459.25</v>
      </c>
      <c r="AU146" s="83"/>
      <c r="AV146" s="84"/>
      <c r="AW146" s="84"/>
      <c r="AX146" s="79">
        <v>10.45</v>
      </c>
      <c r="AY146" s="20">
        <f>N146-AT146-AX146+AU146+AV146+AW146</f>
        <v>-97891.67</v>
      </c>
      <c r="AZ146" s="117">
        <v>434264.95</v>
      </c>
    </row>
    <row r="147" spans="1:52" ht="15.75" customHeight="1">
      <c r="A147" s="1">
        <v>139</v>
      </c>
      <c r="B147" s="1" t="s">
        <v>125</v>
      </c>
      <c r="C147" s="1">
        <v>479.1</v>
      </c>
      <c r="D147" s="1">
        <v>0</v>
      </c>
      <c r="E147" s="1">
        <f t="shared" si="35"/>
        <v>479.1</v>
      </c>
      <c r="F147" s="1">
        <v>10.41</v>
      </c>
      <c r="G147" s="2">
        <f t="shared" si="36"/>
        <v>4987.4310000000005</v>
      </c>
      <c r="H147" s="2">
        <f t="shared" si="39"/>
        <v>29924.586000000003</v>
      </c>
      <c r="I147" s="1">
        <v>10.8</v>
      </c>
      <c r="J147" s="2">
        <f t="shared" si="37"/>
        <v>5174.280000000001</v>
      </c>
      <c r="K147" s="2">
        <f t="shared" si="40"/>
        <v>31045.680000000004</v>
      </c>
      <c r="L147" s="11">
        <f t="shared" si="38"/>
        <v>60970.266</v>
      </c>
      <c r="M147" s="25"/>
      <c r="N147" s="33">
        <f t="shared" si="41"/>
        <v>60970.266</v>
      </c>
      <c r="O147" s="1">
        <v>0</v>
      </c>
      <c r="P147" s="1">
        <v>2536.09</v>
      </c>
      <c r="Q147" s="31">
        <v>0</v>
      </c>
      <c r="R147" s="31">
        <v>28312.25</v>
      </c>
      <c r="S147" s="1">
        <v>0</v>
      </c>
      <c r="T147" s="1">
        <v>1322.7</v>
      </c>
      <c r="U147" s="1">
        <v>0</v>
      </c>
      <c r="V147" s="1">
        <v>2483.11</v>
      </c>
      <c r="W147" s="1">
        <v>0</v>
      </c>
      <c r="X147" s="1">
        <v>1322.7</v>
      </c>
      <c r="Y147" s="1">
        <v>0</v>
      </c>
      <c r="Z147" s="1">
        <v>1322.7</v>
      </c>
      <c r="AA147" s="31">
        <v>0</v>
      </c>
      <c r="AB147" s="31">
        <v>1365.82</v>
      </c>
      <c r="AC147" s="31">
        <v>0</v>
      </c>
      <c r="AD147" s="31">
        <v>1365.82</v>
      </c>
      <c r="AE147" s="31">
        <v>0</v>
      </c>
      <c r="AF147" s="31">
        <v>3524.01</v>
      </c>
      <c r="AG147" s="1">
        <v>0</v>
      </c>
      <c r="AH147" s="1">
        <v>1890.57</v>
      </c>
      <c r="AI147" s="1">
        <v>0</v>
      </c>
      <c r="AJ147" s="1">
        <v>3652.7</v>
      </c>
      <c r="AK147" s="1">
        <v>0</v>
      </c>
      <c r="AL147" s="1">
        <v>2699.01</v>
      </c>
      <c r="AM147" s="7">
        <f t="shared" si="42"/>
        <v>0</v>
      </c>
      <c r="AN147" s="7">
        <f t="shared" si="43"/>
        <v>51797.479999999996</v>
      </c>
      <c r="AO147" s="24">
        <f t="shared" si="44"/>
        <v>51797.479999999996</v>
      </c>
      <c r="AP147" s="8"/>
      <c r="AQ147" s="8">
        <v>1250.31</v>
      </c>
      <c r="AR147" s="8"/>
      <c r="AS147" s="8"/>
      <c r="AT147" s="77">
        <f t="shared" si="45"/>
        <v>53047.78999999999</v>
      </c>
      <c r="AU147" s="85">
        <f aca="true" t="shared" si="47" ref="AU147:AU152">E147*0.67</f>
        <v>320.997</v>
      </c>
      <c r="AV147" s="86">
        <f t="shared" si="46"/>
        <v>38.328</v>
      </c>
      <c r="AW147" s="86">
        <f aca="true" t="shared" si="48" ref="AW147:AW152">E147*0.08</f>
        <v>38.328</v>
      </c>
      <c r="AX147" s="79">
        <v>0</v>
      </c>
      <c r="AY147" s="20">
        <f>N147-AT147-AX147+AU147+AV147+AW147</f>
        <v>8320.129000000008</v>
      </c>
      <c r="AZ147" s="117">
        <v>8120.25</v>
      </c>
    </row>
    <row r="148" spans="1:52" ht="15">
      <c r="A148" s="1">
        <v>140</v>
      </c>
      <c r="B148" s="1" t="s">
        <v>126</v>
      </c>
      <c r="C148" s="1">
        <v>5780.6</v>
      </c>
      <c r="D148" s="1">
        <v>175.2</v>
      </c>
      <c r="E148" s="1">
        <f t="shared" si="35"/>
        <v>5955.8</v>
      </c>
      <c r="F148" s="1">
        <v>13.9</v>
      </c>
      <c r="G148" s="2">
        <f t="shared" si="36"/>
        <v>82785.62000000001</v>
      </c>
      <c r="H148" s="2">
        <f t="shared" si="39"/>
        <v>496713.7200000001</v>
      </c>
      <c r="I148" s="1">
        <v>14.41</v>
      </c>
      <c r="J148" s="2">
        <f t="shared" si="37"/>
        <v>85823.07800000001</v>
      </c>
      <c r="K148" s="2">
        <f t="shared" si="40"/>
        <v>514938.46800000005</v>
      </c>
      <c r="L148" s="11">
        <f t="shared" si="38"/>
        <v>1011652.1880000001</v>
      </c>
      <c r="M148" s="25"/>
      <c r="N148" s="33">
        <f t="shared" si="41"/>
        <v>1011652.1880000001</v>
      </c>
      <c r="O148" s="1">
        <v>16706.84</v>
      </c>
      <c r="P148" s="1">
        <v>19727.48</v>
      </c>
      <c r="Q148" s="31">
        <v>22244.643999999997</v>
      </c>
      <c r="R148" s="31">
        <v>32760.12</v>
      </c>
      <c r="S148" s="1">
        <v>17367.31</v>
      </c>
      <c r="T148" s="1">
        <v>17392.82</v>
      </c>
      <c r="U148" s="1">
        <v>16658.98</v>
      </c>
      <c r="V148" s="1">
        <v>15585.64</v>
      </c>
      <c r="W148" s="1">
        <v>148487.32</v>
      </c>
      <c r="X148" s="1">
        <v>20052.11</v>
      </c>
      <c r="Y148" s="1">
        <v>48708</v>
      </c>
      <c r="Z148" s="1">
        <v>14949.98</v>
      </c>
      <c r="AA148" s="31">
        <v>39042.66</v>
      </c>
      <c r="AB148" s="31">
        <v>36617.61</v>
      </c>
      <c r="AC148" s="31">
        <v>123748.46</v>
      </c>
      <c r="AD148" s="31">
        <v>21117.84</v>
      </c>
      <c r="AE148" s="31">
        <v>39513.178</v>
      </c>
      <c r="AF148" s="31">
        <v>21575.79</v>
      </c>
      <c r="AG148" s="1">
        <v>14478.53</v>
      </c>
      <c r="AH148" s="1">
        <v>22266.91</v>
      </c>
      <c r="AI148" s="1">
        <v>35639.72</v>
      </c>
      <c r="AJ148" s="1">
        <v>78331.3</v>
      </c>
      <c r="AK148" s="1">
        <v>27454</v>
      </c>
      <c r="AL148" s="1">
        <v>52161.95</v>
      </c>
      <c r="AM148" s="7">
        <f t="shared" si="42"/>
        <v>550049.642</v>
      </c>
      <c r="AN148" s="7">
        <f t="shared" si="43"/>
        <v>352539.55000000005</v>
      </c>
      <c r="AO148" s="24">
        <f t="shared" si="44"/>
        <v>902589.192</v>
      </c>
      <c r="AP148" s="17"/>
      <c r="AQ148" s="8">
        <f>1250.31+1725</f>
        <v>2975.31</v>
      </c>
      <c r="AR148" s="8"/>
      <c r="AS148" s="8"/>
      <c r="AT148" s="77">
        <f t="shared" si="45"/>
        <v>905564.5020000001</v>
      </c>
      <c r="AU148" s="85">
        <f t="shared" si="47"/>
        <v>3990.3860000000004</v>
      </c>
      <c r="AV148" s="86">
        <f t="shared" si="46"/>
        <v>476.464</v>
      </c>
      <c r="AW148" s="86">
        <f t="shared" si="48"/>
        <v>476.464</v>
      </c>
      <c r="AX148" s="79">
        <v>-68589.7178</v>
      </c>
      <c r="AY148" s="20">
        <f>N148-AT148-AX148+AU148+AV148+AW148</f>
        <v>179620.71779999998</v>
      </c>
      <c r="AZ148" s="117">
        <v>215157.08</v>
      </c>
    </row>
    <row r="149" spans="1:52" ht="15">
      <c r="A149" s="1">
        <v>141</v>
      </c>
      <c r="B149" s="1" t="s">
        <v>127</v>
      </c>
      <c r="C149" s="1">
        <v>885.2</v>
      </c>
      <c r="D149" s="1">
        <v>95.7</v>
      </c>
      <c r="E149" s="1">
        <f t="shared" si="35"/>
        <v>980.9000000000001</v>
      </c>
      <c r="F149" s="1">
        <v>13.95</v>
      </c>
      <c r="G149" s="2">
        <f t="shared" si="36"/>
        <v>13683.555</v>
      </c>
      <c r="H149" s="2">
        <f t="shared" si="39"/>
        <v>82101.33</v>
      </c>
      <c r="I149" s="1">
        <v>14.46</v>
      </c>
      <c r="J149" s="2">
        <f t="shared" si="37"/>
        <v>14183.814000000002</v>
      </c>
      <c r="K149" s="2">
        <f t="shared" si="40"/>
        <v>85102.88400000002</v>
      </c>
      <c r="L149" s="11">
        <f t="shared" si="38"/>
        <v>167204.21400000004</v>
      </c>
      <c r="M149" s="25">
        <v>-20369.91</v>
      </c>
      <c r="N149" s="33">
        <f t="shared" si="41"/>
        <v>146834.30400000003</v>
      </c>
      <c r="O149" s="1">
        <v>0</v>
      </c>
      <c r="P149" s="1">
        <v>10815.26</v>
      </c>
      <c r="Q149" s="31">
        <v>0</v>
      </c>
      <c r="R149" s="31">
        <v>2767.44</v>
      </c>
      <c r="S149" s="1">
        <v>0</v>
      </c>
      <c r="T149" s="1">
        <v>4940.06</v>
      </c>
      <c r="U149" s="1">
        <v>0</v>
      </c>
      <c r="V149" s="1">
        <v>6952.71</v>
      </c>
      <c r="W149" s="1">
        <v>0</v>
      </c>
      <c r="X149" s="1">
        <v>4018.82</v>
      </c>
      <c r="Y149" s="1">
        <v>0</v>
      </c>
      <c r="Z149" s="1">
        <v>11710.72</v>
      </c>
      <c r="AA149" s="31">
        <v>0</v>
      </c>
      <c r="AB149" s="31">
        <v>18904.72</v>
      </c>
      <c r="AC149" s="31">
        <v>0</v>
      </c>
      <c r="AD149" s="31">
        <v>2610.28</v>
      </c>
      <c r="AE149" s="31">
        <v>0</v>
      </c>
      <c r="AF149" s="31">
        <v>6994.98</v>
      </c>
      <c r="AG149" s="1">
        <v>0</v>
      </c>
      <c r="AH149" s="1">
        <v>4275.19</v>
      </c>
      <c r="AI149" s="1">
        <v>0</v>
      </c>
      <c r="AJ149" s="1">
        <v>8050.86</v>
      </c>
      <c r="AK149" s="1">
        <v>0</v>
      </c>
      <c r="AL149" s="1">
        <v>2610.28</v>
      </c>
      <c r="AM149" s="7">
        <f t="shared" si="42"/>
        <v>0</v>
      </c>
      <c r="AN149" s="7">
        <f t="shared" si="43"/>
        <v>84651.32</v>
      </c>
      <c r="AO149" s="24">
        <f t="shared" si="44"/>
        <v>84651.32</v>
      </c>
      <c r="AP149" s="8"/>
      <c r="AQ149" s="8">
        <v>1250.31</v>
      </c>
      <c r="AR149" s="8">
        <f>E149*1.1</f>
        <v>1078.9900000000002</v>
      </c>
      <c r="AS149" s="8">
        <f>E149*1.83</f>
        <v>1795.0470000000003</v>
      </c>
      <c r="AT149" s="77">
        <f t="shared" si="45"/>
        <v>88775.66700000002</v>
      </c>
      <c r="AU149" s="85">
        <f t="shared" si="47"/>
        <v>657.2030000000001</v>
      </c>
      <c r="AV149" s="86">
        <f t="shared" si="46"/>
        <v>78.47200000000001</v>
      </c>
      <c r="AW149" s="86">
        <f t="shared" si="48"/>
        <v>78.47200000000001</v>
      </c>
      <c r="AX149" s="79">
        <v>2555.0099999999998</v>
      </c>
      <c r="AY149" s="20">
        <f>N149-AT149-AX149+AU149+AV149+AW149</f>
        <v>56317.77400000002</v>
      </c>
      <c r="AZ149" s="117">
        <v>17232.54</v>
      </c>
    </row>
    <row r="150" spans="1:52" ht="15">
      <c r="A150" s="1">
        <v>142</v>
      </c>
      <c r="B150" s="1" t="s">
        <v>128</v>
      </c>
      <c r="C150" s="1">
        <v>4494.6</v>
      </c>
      <c r="D150" s="1">
        <v>84.4</v>
      </c>
      <c r="E150" s="1">
        <f t="shared" si="35"/>
        <v>4579</v>
      </c>
      <c r="F150" s="1">
        <v>13.3</v>
      </c>
      <c r="G150" s="2">
        <f t="shared" si="36"/>
        <v>60900.700000000004</v>
      </c>
      <c r="H150" s="2">
        <f t="shared" si="39"/>
        <v>365404.2</v>
      </c>
      <c r="I150" s="1">
        <v>13.78</v>
      </c>
      <c r="J150" s="2">
        <f t="shared" si="37"/>
        <v>63098.619999999995</v>
      </c>
      <c r="K150" s="2">
        <f t="shared" si="40"/>
        <v>378591.72</v>
      </c>
      <c r="L150" s="11">
        <f t="shared" si="38"/>
        <v>743995.9199999999</v>
      </c>
      <c r="M150" s="25"/>
      <c r="N150" s="33">
        <f t="shared" si="41"/>
        <v>743995.9199999999</v>
      </c>
      <c r="O150" s="1">
        <v>0</v>
      </c>
      <c r="P150" s="1">
        <v>84976.7</v>
      </c>
      <c r="Q150" s="31">
        <v>0</v>
      </c>
      <c r="R150" s="31">
        <v>26697.14</v>
      </c>
      <c r="S150" s="1">
        <v>0</v>
      </c>
      <c r="T150" s="1">
        <v>35667.21</v>
      </c>
      <c r="U150" s="1">
        <v>0</v>
      </c>
      <c r="V150" s="1">
        <v>35664.73</v>
      </c>
      <c r="W150" s="1">
        <v>0</v>
      </c>
      <c r="X150" s="1">
        <v>56761.59</v>
      </c>
      <c r="Y150" s="1">
        <v>0</v>
      </c>
      <c r="Z150" s="1">
        <v>69842.31</v>
      </c>
      <c r="AA150" s="31">
        <v>0</v>
      </c>
      <c r="AB150" s="31">
        <v>77078.24</v>
      </c>
      <c r="AC150" s="31">
        <v>0</v>
      </c>
      <c r="AD150" s="31">
        <v>86289.4</v>
      </c>
      <c r="AE150" s="31">
        <v>0</v>
      </c>
      <c r="AF150" s="31">
        <v>121872.69</v>
      </c>
      <c r="AG150" s="1">
        <v>0</v>
      </c>
      <c r="AH150" s="1">
        <v>53477.29</v>
      </c>
      <c r="AI150" s="1">
        <v>0</v>
      </c>
      <c r="AJ150" s="1">
        <v>35115.95</v>
      </c>
      <c r="AK150" s="1">
        <v>0</v>
      </c>
      <c r="AL150" s="1">
        <v>86204.8</v>
      </c>
      <c r="AM150" s="7">
        <f t="shared" si="42"/>
        <v>0</v>
      </c>
      <c r="AN150" s="7">
        <f t="shared" si="43"/>
        <v>769648.05</v>
      </c>
      <c r="AO150" s="24">
        <f t="shared" si="44"/>
        <v>769648.05</v>
      </c>
      <c r="AP150" s="8"/>
      <c r="AQ150" s="8">
        <v>1250.31</v>
      </c>
      <c r="AR150" s="8"/>
      <c r="AS150" s="8"/>
      <c r="AT150" s="77">
        <f t="shared" si="45"/>
        <v>770898.3600000001</v>
      </c>
      <c r="AU150" s="85">
        <f t="shared" si="47"/>
        <v>3067.9300000000003</v>
      </c>
      <c r="AV150" s="86">
        <f t="shared" si="46"/>
        <v>366.32</v>
      </c>
      <c r="AW150" s="86">
        <f t="shared" si="48"/>
        <v>366.32</v>
      </c>
      <c r="AX150" s="79">
        <v>62656.0952</v>
      </c>
      <c r="AY150" s="20">
        <f>N150-AT150-AX150+AU150+AV150+AW150</f>
        <v>-85757.96520000018</v>
      </c>
      <c r="AZ150" s="117">
        <v>613289.6</v>
      </c>
    </row>
    <row r="151" spans="1:52" ht="15.75" customHeight="1">
      <c r="A151" s="1">
        <v>143</v>
      </c>
      <c r="B151" s="1" t="s">
        <v>129</v>
      </c>
      <c r="C151" s="1">
        <v>4432</v>
      </c>
      <c r="D151" s="1">
        <v>96.8</v>
      </c>
      <c r="E151" s="1">
        <f t="shared" si="35"/>
        <v>4528.8</v>
      </c>
      <c r="F151" s="1">
        <v>13.3</v>
      </c>
      <c r="G151" s="2">
        <f t="shared" si="36"/>
        <v>60233.04000000001</v>
      </c>
      <c r="H151" s="2">
        <f t="shared" si="39"/>
        <v>361398.24000000005</v>
      </c>
      <c r="I151" s="1">
        <v>13.78</v>
      </c>
      <c r="J151" s="2">
        <f t="shared" si="37"/>
        <v>62406.864</v>
      </c>
      <c r="K151" s="2">
        <f t="shared" si="40"/>
        <v>374441.184</v>
      </c>
      <c r="L151" s="11">
        <f t="shared" si="38"/>
        <v>735839.4240000001</v>
      </c>
      <c r="M151" s="25"/>
      <c r="N151" s="33">
        <f t="shared" si="41"/>
        <v>735839.4240000001</v>
      </c>
      <c r="O151" s="1">
        <v>0</v>
      </c>
      <c r="P151" s="1">
        <v>43478.47</v>
      </c>
      <c r="Q151" s="31">
        <v>0</v>
      </c>
      <c r="R151" s="31">
        <v>29756.27</v>
      </c>
      <c r="S151" s="1">
        <v>0</v>
      </c>
      <c r="T151" s="1">
        <v>41920.22</v>
      </c>
      <c r="U151" s="1">
        <v>0</v>
      </c>
      <c r="V151" s="1">
        <v>28211.45</v>
      </c>
      <c r="W151" s="1">
        <v>0</v>
      </c>
      <c r="X151" s="1">
        <v>27574.13</v>
      </c>
      <c r="Y151" s="1">
        <v>0</v>
      </c>
      <c r="Z151" s="1">
        <v>72961.83</v>
      </c>
      <c r="AA151" s="31">
        <v>0</v>
      </c>
      <c r="AB151" s="31">
        <v>31733.04</v>
      </c>
      <c r="AC151" s="31">
        <v>0</v>
      </c>
      <c r="AD151" s="31">
        <v>29421.5</v>
      </c>
      <c r="AE151" s="31">
        <v>0</v>
      </c>
      <c r="AF151" s="31">
        <v>43421.53</v>
      </c>
      <c r="AG151" s="1">
        <v>0</v>
      </c>
      <c r="AH151" s="1">
        <v>29769.07</v>
      </c>
      <c r="AI151" s="1">
        <v>0</v>
      </c>
      <c r="AJ151" s="1">
        <v>25958.68</v>
      </c>
      <c r="AK151" s="1">
        <v>0</v>
      </c>
      <c r="AL151" s="1">
        <v>145384.11</v>
      </c>
      <c r="AM151" s="7">
        <f t="shared" si="42"/>
        <v>0</v>
      </c>
      <c r="AN151" s="7">
        <f t="shared" si="43"/>
        <v>549590.2999999999</v>
      </c>
      <c r="AO151" s="24">
        <f t="shared" si="44"/>
        <v>549590.2999999999</v>
      </c>
      <c r="AP151" s="8"/>
      <c r="AQ151" s="8">
        <v>1250.31</v>
      </c>
      <c r="AR151" s="8"/>
      <c r="AS151" s="8"/>
      <c r="AT151" s="77">
        <f t="shared" si="45"/>
        <v>550840.61</v>
      </c>
      <c r="AU151" s="85">
        <f t="shared" si="47"/>
        <v>3034.2960000000003</v>
      </c>
      <c r="AV151" s="86">
        <f t="shared" si="46"/>
        <v>362.30400000000003</v>
      </c>
      <c r="AW151" s="86">
        <f t="shared" si="48"/>
        <v>362.30400000000003</v>
      </c>
      <c r="AX151" s="79">
        <v>28001.715</v>
      </c>
      <c r="AY151" s="20">
        <f>N151-AT151-AX151+AU151+AV151+AW151</f>
        <v>160756.00300000014</v>
      </c>
      <c r="AZ151" s="117">
        <v>311640.27</v>
      </c>
    </row>
    <row r="152" spans="1:52" ht="15.75" customHeight="1">
      <c r="A152" s="1">
        <v>144</v>
      </c>
      <c r="B152" s="1" t="s">
        <v>130</v>
      </c>
      <c r="C152" s="1">
        <v>5245.2</v>
      </c>
      <c r="D152" s="1">
        <v>0</v>
      </c>
      <c r="E152" s="1">
        <f t="shared" si="35"/>
        <v>5245.2</v>
      </c>
      <c r="F152" s="1">
        <v>13.53</v>
      </c>
      <c r="G152" s="2">
        <f t="shared" si="36"/>
        <v>70967.556</v>
      </c>
      <c r="H152" s="2">
        <f t="shared" si="39"/>
        <v>425805.336</v>
      </c>
      <c r="I152" s="1">
        <v>14.02</v>
      </c>
      <c r="J152" s="2">
        <f t="shared" si="37"/>
        <v>73537.704</v>
      </c>
      <c r="K152" s="2">
        <f t="shared" si="40"/>
        <v>441226.224</v>
      </c>
      <c r="L152" s="11">
        <f t="shared" si="38"/>
        <v>867031.56</v>
      </c>
      <c r="M152" s="25"/>
      <c r="N152" s="33">
        <f t="shared" si="41"/>
        <v>867031.56</v>
      </c>
      <c r="O152" s="1">
        <v>0</v>
      </c>
      <c r="P152" s="1">
        <v>41087.26</v>
      </c>
      <c r="Q152" s="31">
        <v>0</v>
      </c>
      <c r="R152" s="31">
        <v>26594.67</v>
      </c>
      <c r="S152" s="1">
        <v>0</v>
      </c>
      <c r="T152" s="1">
        <v>64858.02</v>
      </c>
      <c r="U152" s="1">
        <v>0</v>
      </c>
      <c r="V152" s="1">
        <v>29894.85</v>
      </c>
      <c r="W152" s="1">
        <v>0</v>
      </c>
      <c r="X152" s="1">
        <v>52545.77</v>
      </c>
      <c r="Y152" s="1">
        <v>0</v>
      </c>
      <c r="Z152" s="1">
        <v>69439.84</v>
      </c>
      <c r="AA152" s="31">
        <v>0</v>
      </c>
      <c r="AB152" s="31">
        <v>83114.09</v>
      </c>
      <c r="AC152" s="31">
        <v>0</v>
      </c>
      <c r="AD152" s="31">
        <v>44986.37</v>
      </c>
      <c r="AE152" s="31">
        <v>0</v>
      </c>
      <c r="AF152" s="31">
        <v>118549.85</v>
      </c>
      <c r="AG152" s="1">
        <v>0</v>
      </c>
      <c r="AH152" s="1">
        <v>60798.43</v>
      </c>
      <c r="AI152" s="1">
        <v>0</v>
      </c>
      <c r="AJ152" s="1">
        <v>33922.71</v>
      </c>
      <c r="AK152" s="1">
        <v>0</v>
      </c>
      <c r="AL152" s="1">
        <v>49276.4</v>
      </c>
      <c r="AM152" s="7">
        <f t="shared" si="42"/>
        <v>0</v>
      </c>
      <c r="AN152" s="7">
        <f t="shared" si="43"/>
        <v>675068.26</v>
      </c>
      <c r="AO152" s="24">
        <f t="shared" si="44"/>
        <v>675068.26</v>
      </c>
      <c r="AP152" s="8"/>
      <c r="AQ152" s="8">
        <f>93122-11963.42+1250.31</f>
        <v>82408.89</v>
      </c>
      <c r="AR152" s="8"/>
      <c r="AS152" s="8"/>
      <c r="AT152" s="77">
        <f t="shared" si="45"/>
        <v>757477.15</v>
      </c>
      <c r="AU152" s="85">
        <f t="shared" si="47"/>
        <v>3514.284</v>
      </c>
      <c r="AV152" s="86">
        <f t="shared" si="46"/>
        <v>419.616</v>
      </c>
      <c r="AW152" s="86">
        <f t="shared" si="48"/>
        <v>419.616</v>
      </c>
      <c r="AX152" s="79">
        <v>-30536.6356</v>
      </c>
      <c r="AY152" s="20">
        <f>N152-AT152-AX152+AU152+AV152+AW152</f>
        <v>144444.56160000007</v>
      </c>
      <c r="AZ152" s="117">
        <v>494868.07</v>
      </c>
    </row>
    <row r="153" spans="1:52" ht="15.75" customHeight="1">
      <c r="A153" s="1">
        <v>145</v>
      </c>
      <c r="B153" s="1" t="s">
        <v>131</v>
      </c>
      <c r="C153" s="1">
        <v>2520.96</v>
      </c>
      <c r="D153" s="1">
        <v>0</v>
      </c>
      <c r="E153" s="1">
        <f t="shared" si="35"/>
        <v>2520.96</v>
      </c>
      <c r="F153" s="1">
        <v>13.81</v>
      </c>
      <c r="G153" s="2">
        <f t="shared" si="36"/>
        <v>34814.4576</v>
      </c>
      <c r="H153" s="2">
        <f t="shared" si="39"/>
        <v>208886.74560000002</v>
      </c>
      <c r="I153" s="1">
        <v>14.3</v>
      </c>
      <c r="J153" s="2">
        <f t="shared" si="37"/>
        <v>36049.728</v>
      </c>
      <c r="K153" s="2">
        <f t="shared" si="40"/>
        <v>216298.36800000002</v>
      </c>
      <c r="L153" s="11">
        <f t="shared" si="38"/>
        <v>425185.11360000004</v>
      </c>
      <c r="M153" s="25"/>
      <c r="N153" s="33">
        <f t="shared" si="41"/>
        <v>425185.11360000004</v>
      </c>
      <c r="O153" s="1">
        <v>0</v>
      </c>
      <c r="P153" s="1">
        <v>10368.19</v>
      </c>
      <c r="Q153" s="31">
        <v>0</v>
      </c>
      <c r="R153" s="31">
        <v>10335.69</v>
      </c>
      <c r="S153" s="1">
        <v>0</v>
      </c>
      <c r="T153" s="1">
        <v>22759.12</v>
      </c>
      <c r="U153" s="1">
        <v>0</v>
      </c>
      <c r="V153" s="1">
        <v>11496.1</v>
      </c>
      <c r="W153" s="1">
        <v>0</v>
      </c>
      <c r="X153" s="1">
        <v>32548.04</v>
      </c>
      <c r="Y153" s="1">
        <v>0</v>
      </c>
      <c r="Z153" s="1">
        <v>16336.07</v>
      </c>
      <c r="AA153" s="31">
        <v>0</v>
      </c>
      <c r="AB153" s="31">
        <v>18207.74</v>
      </c>
      <c r="AC153" s="31">
        <v>0</v>
      </c>
      <c r="AD153" s="31">
        <v>44739.13</v>
      </c>
      <c r="AE153" s="31">
        <v>0</v>
      </c>
      <c r="AF153" s="31">
        <v>16668.17</v>
      </c>
      <c r="AG153" s="1">
        <v>0</v>
      </c>
      <c r="AH153" s="1">
        <v>15639.86</v>
      </c>
      <c r="AI153" s="1">
        <v>0</v>
      </c>
      <c r="AJ153" s="1">
        <v>14159.41</v>
      </c>
      <c r="AK153" s="1">
        <v>0</v>
      </c>
      <c r="AL153" s="1">
        <v>1789.84</v>
      </c>
      <c r="AM153" s="7">
        <f t="shared" si="42"/>
        <v>0</v>
      </c>
      <c r="AN153" s="7">
        <f t="shared" si="43"/>
        <v>215047.36</v>
      </c>
      <c r="AO153" s="24">
        <f t="shared" si="44"/>
        <v>215047.36</v>
      </c>
      <c r="AP153" s="8"/>
      <c r="AQ153" s="8">
        <v>1250.31</v>
      </c>
      <c r="AR153" s="63"/>
      <c r="AS153" s="63"/>
      <c r="AT153" s="77">
        <f t="shared" si="45"/>
        <v>216297.66999999998</v>
      </c>
      <c r="AU153" s="83"/>
      <c r="AV153" s="84"/>
      <c r="AW153" s="84"/>
      <c r="AX153" s="79">
        <v>0</v>
      </c>
      <c r="AY153" s="20">
        <f>N153-AT153-AX153+AU153+AV153+AW153</f>
        <v>208887.44360000006</v>
      </c>
      <c r="AZ153" s="117">
        <v>212591.65</v>
      </c>
    </row>
    <row r="154" spans="1:52" ht="15">
      <c r="A154" s="1">
        <v>146</v>
      </c>
      <c r="B154" s="1" t="s">
        <v>132</v>
      </c>
      <c r="C154" s="1">
        <v>6040.8</v>
      </c>
      <c r="D154" s="1">
        <v>0</v>
      </c>
      <c r="E154" s="1">
        <f aca="true" t="shared" si="49" ref="E154:E190">C154+D154</f>
        <v>6040.8</v>
      </c>
      <c r="F154" s="1">
        <v>13.9</v>
      </c>
      <c r="G154" s="2">
        <f t="shared" si="36"/>
        <v>83967.12000000001</v>
      </c>
      <c r="H154" s="2">
        <f t="shared" si="39"/>
        <v>503802.7200000001</v>
      </c>
      <c r="I154" s="1">
        <v>14.38</v>
      </c>
      <c r="J154" s="2">
        <f t="shared" si="37"/>
        <v>86866.70400000001</v>
      </c>
      <c r="K154" s="2">
        <f t="shared" si="40"/>
        <v>521200.22400000005</v>
      </c>
      <c r="L154" s="11">
        <f t="shared" si="38"/>
        <v>1025002.9440000001</v>
      </c>
      <c r="M154" s="25"/>
      <c r="N154" s="33">
        <f t="shared" si="41"/>
        <v>1025002.9440000001</v>
      </c>
      <c r="O154" s="1">
        <v>18847.16</v>
      </c>
      <c r="P154" s="1">
        <v>31930.1</v>
      </c>
      <c r="Q154" s="31">
        <v>12924.286</v>
      </c>
      <c r="R154" s="31">
        <v>14613.97</v>
      </c>
      <c r="S154" s="1">
        <v>17276.15</v>
      </c>
      <c r="T154" s="1">
        <v>28849.49</v>
      </c>
      <c r="U154" s="1">
        <v>10852.47</v>
      </c>
      <c r="V154" s="1">
        <v>15249.63</v>
      </c>
      <c r="W154" s="1">
        <v>21966.25</v>
      </c>
      <c r="X154" s="1">
        <v>22040.18</v>
      </c>
      <c r="Y154" s="1">
        <v>78374.53</v>
      </c>
      <c r="Z154" s="1">
        <v>41828.32</v>
      </c>
      <c r="AA154" s="31">
        <v>25751.82</v>
      </c>
      <c r="AB154" s="31">
        <v>105848.7</v>
      </c>
      <c r="AC154" s="31">
        <v>57095.23</v>
      </c>
      <c r="AD154" s="31">
        <v>15157.59</v>
      </c>
      <c r="AE154" s="31">
        <v>57270.042</v>
      </c>
      <c r="AF154" s="31">
        <v>23387.08</v>
      </c>
      <c r="AG154" s="1">
        <v>81049.69</v>
      </c>
      <c r="AH154" s="1">
        <v>21545.44</v>
      </c>
      <c r="AI154" s="1">
        <v>14211.52</v>
      </c>
      <c r="AJ154" s="1">
        <v>26941.18</v>
      </c>
      <c r="AK154" s="1">
        <v>20122.89</v>
      </c>
      <c r="AL154" s="1">
        <v>15580.28</v>
      </c>
      <c r="AM154" s="7">
        <f t="shared" si="42"/>
        <v>415742.03800000006</v>
      </c>
      <c r="AN154" s="7">
        <f t="shared" si="43"/>
        <v>362971.9600000001</v>
      </c>
      <c r="AO154" s="24">
        <f t="shared" si="44"/>
        <v>778713.9980000001</v>
      </c>
      <c r="AP154" s="17"/>
      <c r="AQ154" s="8">
        <v>1250.31</v>
      </c>
      <c r="AR154" s="8"/>
      <c r="AS154" s="8"/>
      <c r="AT154" s="77">
        <f t="shared" si="45"/>
        <v>779964.3080000002</v>
      </c>
      <c r="AU154" s="85">
        <f>E154*0.67</f>
        <v>4047.3360000000002</v>
      </c>
      <c r="AV154" s="86">
        <f t="shared" si="46"/>
        <v>483.264</v>
      </c>
      <c r="AW154" s="86">
        <f aca="true" t="shared" si="50" ref="AW154:AW162">E154*0.08</f>
        <v>483.264</v>
      </c>
      <c r="AX154" s="79">
        <v>-7284.8380000000025</v>
      </c>
      <c r="AY154" s="20">
        <f>N154-AT154-AX154+AU154+AV154+AW154</f>
        <v>257337.33799999993</v>
      </c>
      <c r="AZ154" s="117">
        <v>266901.65</v>
      </c>
    </row>
    <row r="155" spans="1:52" ht="15.75" customHeight="1">
      <c r="A155" s="1">
        <v>147</v>
      </c>
      <c r="B155" s="1" t="s">
        <v>133</v>
      </c>
      <c r="C155" s="1">
        <v>495</v>
      </c>
      <c r="D155" s="1">
        <v>115.3</v>
      </c>
      <c r="E155" s="1">
        <f t="shared" si="49"/>
        <v>610.3</v>
      </c>
      <c r="F155" s="1">
        <v>12.17</v>
      </c>
      <c r="G155" s="2">
        <f t="shared" si="36"/>
        <v>7427.351</v>
      </c>
      <c r="H155" s="2">
        <f t="shared" si="39"/>
        <v>44564.106</v>
      </c>
      <c r="I155" s="1">
        <v>12.62</v>
      </c>
      <c r="J155" s="2">
        <f t="shared" si="37"/>
        <v>7701.985999999999</v>
      </c>
      <c r="K155" s="2">
        <f t="shared" si="40"/>
        <v>46211.916</v>
      </c>
      <c r="L155" s="11">
        <f t="shared" si="38"/>
        <v>90776.022</v>
      </c>
      <c r="M155" s="25"/>
      <c r="N155" s="33">
        <f t="shared" si="41"/>
        <v>90776.022</v>
      </c>
      <c r="O155" s="1">
        <v>32.5</v>
      </c>
      <c r="P155" s="1">
        <v>1636.27</v>
      </c>
      <c r="Q155" s="31">
        <v>32.5</v>
      </c>
      <c r="R155" s="31">
        <v>2906.94</v>
      </c>
      <c r="S155" s="1">
        <v>908.98</v>
      </c>
      <c r="T155" s="1">
        <v>1636.27</v>
      </c>
      <c r="U155" s="1">
        <v>524.75</v>
      </c>
      <c r="V155" s="1">
        <v>2271.93</v>
      </c>
      <c r="W155" s="1">
        <v>24220.52</v>
      </c>
      <c r="X155" s="1">
        <v>1636.27</v>
      </c>
      <c r="Y155" s="1">
        <v>32175.89</v>
      </c>
      <c r="Z155" s="1">
        <v>1636.27</v>
      </c>
      <c r="AA155" s="31">
        <v>21366.89</v>
      </c>
      <c r="AB155" s="31">
        <v>1691.19</v>
      </c>
      <c r="AC155" s="31">
        <v>0</v>
      </c>
      <c r="AD155" s="31">
        <v>1691.19</v>
      </c>
      <c r="AE155" s="31">
        <v>8384.28</v>
      </c>
      <c r="AF155" s="31">
        <v>1691.19</v>
      </c>
      <c r="AG155" s="1">
        <v>524.75</v>
      </c>
      <c r="AH155" s="1">
        <v>2326.85</v>
      </c>
      <c r="AI155" s="1">
        <v>0</v>
      </c>
      <c r="AJ155" s="1">
        <v>1691.19</v>
      </c>
      <c r="AK155" s="1">
        <v>1160.99</v>
      </c>
      <c r="AL155" s="1">
        <v>1691.19</v>
      </c>
      <c r="AM155" s="7">
        <f t="shared" si="42"/>
        <v>89332.05</v>
      </c>
      <c r="AN155" s="7">
        <f t="shared" si="43"/>
        <v>22506.749999999996</v>
      </c>
      <c r="AO155" s="24">
        <f t="shared" si="44"/>
        <v>111838.8</v>
      </c>
      <c r="AP155" s="8"/>
      <c r="AQ155" s="8">
        <v>1250.31</v>
      </c>
      <c r="AR155" s="8"/>
      <c r="AS155" s="8"/>
      <c r="AT155" s="77">
        <f t="shared" si="45"/>
        <v>113089.11</v>
      </c>
      <c r="AU155" s="85">
        <f>E155*0.67</f>
        <v>408.901</v>
      </c>
      <c r="AV155" s="86">
        <f t="shared" si="46"/>
        <v>48.824</v>
      </c>
      <c r="AW155" s="87">
        <f>E155*0.41</f>
        <v>250.22299999999996</v>
      </c>
      <c r="AX155" s="79">
        <v>15849.5956</v>
      </c>
      <c r="AY155" s="20">
        <f>N155-AT155-AX155+AU155+AV155+AW155</f>
        <v>-37454.73560000001</v>
      </c>
      <c r="AZ155" s="117">
        <v>56493.2</v>
      </c>
    </row>
    <row r="156" spans="1:52" ht="15.75" customHeight="1">
      <c r="A156" s="1">
        <v>148</v>
      </c>
      <c r="B156" s="1" t="s">
        <v>134</v>
      </c>
      <c r="C156" s="1">
        <v>473.8</v>
      </c>
      <c r="D156" s="1">
        <v>0</v>
      </c>
      <c r="E156" s="1">
        <f t="shared" si="49"/>
        <v>473.8</v>
      </c>
      <c r="F156" s="1">
        <v>12.17</v>
      </c>
      <c r="G156" s="2">
        <f t="shared" si="36"/>
        <v>5766.146</v>
      </c>
      <c r="H156" s="2">
        <f t="shared" si="39"/>
        <v>34596.876</v>
      </c>
      <c r="I156" s="1">
        <v>12.62</v>
      </c>
      <c r="J156" s="2">
        <f t="shared" si="37"/>
        <v>5979.356</v>
      </c>
      <c r="K156" s="2">
        <f t="shared" si="40"/>
        <v>35876.136</v>
      </c>
      <c r="L156" s="11">
        <f t="shared" si="38"/>
        <v>70473.01199999999</v>
      </c>
      <c r="M156" s="25"/>
      <c r="N156" s="33">
        <f t="shared" si="41"/>
        <v>70473.01199999999</v>
      </c>
      <c r="O156" s="1">
        <v>781.1</v>
      </c>
      <c r="P156" s="1">
        <v>1310.03</v>
      </c>
      <c r="Q156" s="31">
        <v>748.604</v>
      </c>
      <c r="R156" s="31">
        <v>1310.03</v>
      </c>
      <c r="S156" s="1">
        <v>1657.58</v>
      </c>
      <c r="T156" s="1">
        <v>1310.03</v>
      </c>
      <c r="U156" s="1">
        <v>1273.35</v>
      </c>
      <c r="V156" s="1">
        <v>1945.69</v>
      </c>
      <c r="W156" s="1">
        <v>1392.97</v>
      </c>
      <c r="X156" s="1">
        <v>1310.03</v>
      </c>
      <c r="Y156" s="1">
        <v>1392.97</v>
      </c>
      <c r="Z156" s="1">
        <v>1310.03</v>
      </c>
      <c r="AA156" s="31">
        <v>1763.59</v>
      </c>
      <c r="AB156" s="31">
        <v>1352.67</v>
      </c>
      <c r="AC156" s="31">
        <v>1445.09</v>
      </c>
      <c r="AD156" s="31">
        <v>1352.67</v>
      </c>
      <c r="AE156" s="31">
        <v>1445.09</v>
      </c>
      <c r="AF156" s="31">
        <v>1352.67</v>
      </c>
      <c r="AG156" s="1">
        <v>1301.78</v>
      </c>
      <c r="AH156" s="1">
        <v>1988.33</v>
      </c>
      <c r="AI156" s="1">
        <v>777.03</v>
      </c>
      <c r="AJ156" s="1">
        <v>1352.67</v>
      </c>
      <c r="AK156" s="1">
        <v>1938.02</v>
      </c>
      <c r="AL156" s="1">
        <v>1352.67</v>
      </c>
      <c r="AM156" s="7">
        <f t="shared" si="42"/>
        <v>15917.174000000003</v>
      </c>
      <c r="AN156" s="7">
        <f t="shared" si="43"/>
        <v>17247.52</v>
      </c>
      <c r="AO156" s="24">
        <f t="shared" si="44"/>
        <v>33164.694</v>
      </c>
      <c r="AP156" s="8"/>
      <c r="AQ156" s="8">
        <v>1250.31</v>
      </c>
      <c r="AR156" s="8"/>
      <c r="AS156" s="8"/>
      <c r="AT156" s="77">
        <f t="shared" si="45"/>
        <v>34415.004</v>
      </c>
      <c r="AU156" s="85">
        <f>E156*0.67</f>
        <v>317.446</v>
      </c>
      <c r="AV156" s="86">
        <f t="shared" si="46"/>
        <v>37.904</v>
      </c>
      <c r="AW156" s="87">
        <f>E156*0.41</f>
        <v>194.25799999999998</v>
      </c>
      <c r="AX156" s="79">
        <v>-1307.7936</v>
      </c>
      <c r="AY156" s="20">
        <f>N156-AT156-AX156+AU156+AV156+AW156</f>
        <v>37915.40959999999</v>
      </c>
      <c r="AZ156" s="117">
        <v>8369.39</v>
      </c>
    </row>
    <row r="157" spans="1:52" ht="15.75" customHeight="1">
      <c r="A157" s="1">
        <v>149</v>
      </c>
      <c r="B157" s="1" t="s">
        <v>135</v>
      </c>
      <c r="C157" s="1">
        <v>2769.2</v>
      </c>
      <c r="D157" s="1">
        <v>767</v>
      </c>
      <c r="E157" s="1">
        <f t="shared" si="49"/>
        <v>3536.2</v>
      </c>
      <c r="F157" s="1">
        <v>12.76</v>
      </c>
      <c r="G157" s="2">
        <f t="shared" si="36"/>
        <v>45121.912</v>
      </c>
      <c r="H157" s="2">
        <f t="shared" si="39"/>
        <v>270731.47199999995</v>
      </c>
      <c r="I157" s="1">
        <v>13.22</v>
      </c>
      <c r="J157" s="2">
        <f t="shared" si="37"/>
        <v>46748.564</v>
      </c>
      <c r="K157" s="2">
        <f t="shared" si="40"/>
        <v>280491.38399999996</v>
      </c>
      <c r="L157" s="11">
        <f t="shared" si="38"/>
        <v>551222.8559999999</v>
      </c>
      <c r="M157" s="25"/>
      <c r="N157" s="33">
        <f t="shared" si="41"/>
        <v>551222.8559999999</v>
      </c>
      <c r="O157" s="1">
        <v>0</v>
      </c>
      <c r="P157" s="1">
        <v>41533.37</v>
      </c>
      <c r="Q157" s="31">
        <v>0</v>
      </c>
      <c r="R157" s="31">
        <v>54757.15</v>
      </c>
      <c r="S157" s="1">
        <v>0</v>
      </c>
      <c r="T157" s="1">
        <v>37205.18</v>
      </c>
      <c r="U157" s="1">
        <v>0</v>
      </c>
      <c r="V157" s="1">
        <v>19551.44</v>
      </c>
      <c r="W157" s="1">
        <v>0</v>
      </c>
      <c r="X157" s="1">
        <v>22750.29</v>
      </c>
      <c r="Y157" s="1">
        <v>0</v>
      </c>
      <c r="Z157" s="1">
        <v>36040</v>
      </c>
      <c r="AA157" s="31">
        <v>0</v>
      </c>
      <c r="AB157" s="31">
        <v>80872.56</v>
      </c>
      <c r="AC157" s="31">
        <v>0</v>
      </c>
      <c r="AD157" s="31">
        <v>34696.66</v>
      </c>
      <c r="AE157" s="31">
        <v>0</v>
      </c>
      <c r="AF157" s="31">
        <v>23039.61</v>
      </c>
      <c r="AG157" s="1">
        <v>0</v>
      </c>
      <c r="AH157" s="1">
        <v>19729.91</v>
      </c>
      <c r="AI157" s="1">
        <v>0</v>
      </c>
      <c r="AJ157" s="1">
        <v>31253.88</v>
      </c>
      <c r="AK157" s="1">
        <v>0</v>
      </c>
      <c r="AL157" s="1">
        <v>30281.42</v>
      </c>
      <c r="AM157" s="7">
        <f t="shared" si="42"/>
        <v>0</v>
      </c>
      <c r="AN157" s="7">
        <f t="shared" si="43"/>
        <v>431711.47</v>
      </c>
      <c r="AO157" s="24">
        <f t="shared" si="44"/>
        <v>431711.47</v>
      </c>
      <c r="AP157" s="8"/>
      <c r="AQ157" s="8">
        <v>1250.31</v>
      </c>
      <c r="AR157" s="8"/>
      <c r="AS157" s="8"/>
      <c r="AT157" s="77">
        <f t="shared" si="45"/>
        <v>432961.77999999997</v>
      </c>
      <c r="AU157" s="85"/>
      <c r="AV157" s="86">
        <f t="shared" si="46"/>
        <v>282.896</v>
      </c>
      <c r="AW157" s="86">
        <f t="shared" si="50"/>
        <v>282.896</v>
      </c>
      <c r="AX157" s="79">
        <v>-27360.6916</v>
      </c>
      <c r="AY157" s="20">
        <f>N157-AT157-AX157+AU157+AV157+AW157</f>
        <v>146187.55959999995</v>
      </c>
      <c r="AZ157" s="117">
        <v>192720.19</v>
      </c>
    </row>
    <row r="158" spans="1:52" ht="15.75" customHeight="1">
      <c r="A158" s="1">
        <v>150</v>
      </c>
      <c r="B158" s="1" t="s">
        <v>136</v>
      </c>
      <c r="C158" s="1">
        <v>402.7</v>
      </c>
      <c r="D158" s="1">
        <v>0</v>
      </c>
      <c r="E158" s="1">
        <f t="shared" si="49"/>
        <v>402.7</v>
      </c>
      <c r="F158" s="1">
        <v>12.17</v>
      </c>
      <c r="G158" s="2">
        <f t="shared" si="36"/>
        <v>4900.8589999999995</v>
      </c>
      <c r="H158" s="2">
        <f t="shared" si="39"/>
        <v>29405.153999999995</v>
      </c>
      <c r="I158" s="1">
        <v>12.62</v>
      </c>
      <c r="J158" s="2">
        <f t="shared" si="37"/>
        <v>5082.074</v>
      </c>
      <c r="K158" s="2">
        <f t="shared" si="40"/>
        <v>30492.443999999996</v>
      </c>
      <c r="L158" s="11">
        <f t="shared" si="38"/>
        <v>59897.59799999999</v>
      </c>
      <c r="M158" s="25"/>
      <c r="N158" s="33">
        <f t="shared" si="41"/>
        <v>59897.59799999999</v>
      </c>
      <c r="O158" s="1">
        <v>0</v>
      </c>
      <c r="P158" s="1">
        <v>1631.22</v>
      </c>
      <c r="Q158" s="31">
        <v>0</v>
      </c>
      <c r="R158" s="31">
        <v>3222.91</v>
      </c>
      <c r="S158" s="1">
        <v>0</v>
      </c>
      <c r="T158" s="1">
        <v>3510.76</v>
      </c>
      <c r="U158" s="1">
        <v>0</v>
      </c>
      <c r="V158" s="1">
        <v>2759.13</v>
      </c>
      <c r="W158" s="1">
        <v>0</v>
      </c>
      <c r="X158" s="1">
        <v>2146.39</v>
      </c>
      <c r="Y158" s="1">
        <v>0</v>
      </c>
      <c r="Z158" s="1">
        <v>2146.39</v>
      </c>
      <c r="AA158" s="31">
        <v>0</v>
      </c>
      <c r="AB158" s="31">
        <v>3136.94</v>
      </c>
      <c r="AC158" s="31">
        <v>0</v>
      </c>
      <c r="AD158" s="31">
        <v>2226.94</v>
      </c>
      <c r="AE158" s="31">
        <v>0</v>
      </c>
      <c r="AF158" s="31">
        <v>2226.94</v>
      </c>
      <c r="AG158" s="1">
        <v>0</v>
      </c>
      <c r="AH158" s="1">
        <v>3319.54</v>
      </c>
      <c r="AI158" s="1">
        <v>0</v>
      </c>
      <c r="AJ158" s="1">
        <v>1659.13</v>
      </c>
      <c r="AK158" s="1">
        <v>0</v>
      </c>
      <c r="AL158" s="1">
        <v>1659.13</v>
      </c>
      <c r="AM158" s="7">
        <f t="shared" si="42"/>
        <v>0</v>
      </c>
      <c r="AN158" s="7">
        <f t="shared" si="43"/>
        <v>29645.42</v>
      </c>
      <c r="AO158" s="24">
        <f t="shared" si="44"/>
        <v>29645.42</v>
      </c>
      <c r="AP158" s="8"/>
      <c r="AQ158" s="8">
        <v>1250.31</v>
      </c>
      <c r="AR158" s="8"/>
      <c r="AS158" s="8"/>
      <c r="AT158" s="77">
        <f t="shared" si="45"/>
        <v>30895.73</v>
      </c>
      <c r="AU158" s="85"/>
      <c r="AV158" s="86">
        <f t="shared" si="46"/>
        <v>32.216</v>
      </c>
      <c r="AW158" s="86">
        <f t="shared" si="50"/>
        <v>32.216</v>
      </c>
      <c r="AX158" s="79">
        <v>-2081.6436</v>
      </c>
      <c r="AY158" s="20">
        <f>N158-AT158-AX158+AU158+AV158+AW158</f>
        <v>31147.94359999999</v>
      </c>
      <c r="AZ158" s="117">
        <v>7327.83</v>
      </c>
    </row>
    <row r="159" spans="1:52" ht="15.75" customHeight="1">
      <c r="A159" s="1">
        <v>151</v>
      </c>
      <c r="B159" s="1" t="s">
        <v>137</v>
      </c>
      <c r="C159" s="1">
        <v>3974.5</v>
      </c>
      <c r="D159" s="1">
        <v>824.9</v>
      </c>
      <c r="E159" s="1">
        <f t="shared" si="49"/>
        <v>4799.4</v>
      </c>
      <c r="F159" s="1">
        <v>13.34</v>
      </c>
      <c r="G159" s="2">
        <f t="shared" si="36"/>
        <v>64023.99599999999</v>
      </c>
      <c r="H159" s="2">
        <f t="shared" si="39"/>
        <v>384143.97599999997</v>
      </c>
      <c r="I159" s="1">
        <v>13.82</v>
      </c>
      <c r="J159" s="2">
        <f t="shared" si="37"/>
        <v>66327.708</v>
      </c>
      <c r="K159" s="2">
        <f t="shared" si="40"/>
        <v>397966.248</v>
      </c>
      <c r="L159" s="11">
        <f t="shared" si="38"/>
        <v>782110.2239999999</v>
      </c>
      <c r="M159" s="25"/>
      <c r="N159" s="33">
        <f t="shared" si="41"/>
        <v>782110.2239999999</v>
      </c>
      <c r="O159" s="1">
        <v>0</v>
      </c>
      <c r="P159" s="1">
        <v>42899.3</v>
      </c>
      <c r="Q159" s="31">
        <v>0</v>
      </c>
      <c r="R159" s="31">
        <v>162367.08</v>
      </c>
      <c r="S159" s="1">
        <v>0</v>
      </c>
      <c r="T159" s="1">
        <v>72474.71</v>
      </c>
      <c r="U159" s="1">
        <v>0</v>
      </c>
      <c r="V159" s="1">
        <v>23850.65</v>
      </c>
      <c r="W159" s="1">
        <v>0</v>
      </c>
      <c r="X159" s="1">
        <v>32009.02</v>
      </c>
      <c r="Y159" s="1">
        <v>0</v>
      </c>
      <c r="Z159" s="1">
        <v>39195.35</v>
      </c>
      <c r="AA159" s="31">
        <v>0</v>
      </c>
      <c r="AB159" s="31">
        <v>103503.59</v>
      </c>
      <c r="AC159" s="31">
        <v>0</v>
      </c>
      <c r="AD159" s="31">
        <v>89249.54</v>
      </c>
      <c r="AE159" s="31">
        <v>0</v>
      </c>
      <c r="AF159" s="31">
        <v>45139.93</v>
      </c>
      <c r="AG159" s="1">
        <v>0</v>
      </c>
      <c r="AH159" s="1">
        <v>40811.87</v>
      </c>
      <c r="AI159" s="1">
        <v>0</v>
      </c>
      <c r="AJ159" s="1">
        <v>53468.81</v>
      </c>
      <c r="AK159" s="1">
        <v>0</v>
      </c>
      <c r="AL159" s="1">
        <v>24786.72</v>
      </c>
      <c r="AM159" s="7">
        <f t="shared" si="42"/>
        <v>0</v>
      </c>
      <c r="AN159" s="7">
        <f t="shared" si="43"/>
        <v>729756.5700000001</v>
      </c>
      <c r="AO159" s="24">
        <f t="shared" si="44"/>
        <v>729756.5700000001</v>
      </c>
      <c r="AP159" s="8"/>
      <c r="AQ159" s="8">
        <f>1250.31+(510595.68-159829.18)+6330+5064+5064+1725+1725</f>
        <v>371924.81</v>
      </c>
      <c r="AR159" s="8"/>
      <c r="AS159" s="8"/>
      <c r="AT159" s="77">
        <f t="shared" si="45"/>
        <v>1101681.3800000001</v>
      </c>
      <c r="AU159" s="85"/>
      <c r="AV159" s="86">
        <f t="shared" si="46"/>
        <v>383.952</v>
      </c>
      <c r="AW159" s="86">
        <f t="shared" si="50"/>
        <v>383.952</v>
      </c>
      <c r="AX159" s="79">
        <v>54177.513199999994</v>
      </c>
      <c r="AY159" s="20">
        <f>N159-AT159-AX159+AU159+AV159+AW159</f>
        <v>-372980.7652000002</v>
      </c>
      <c r="AZ159" s="117">
        <v>440346.66</v>
      </c>
    </row>
    <row r="160" spans="1:52" ht="15.75" customHeight="1">
      <c r="A160" s="1">
        <v>152</v>
      </c>
      <c r="B160" s="1" t="s">
        <v>138</v>
      </c>
      <c r="C160" s="1">
        <v>504.9</v>
      </c>
      <c r="D160" s="1">
        <v>284.8</v>
      </c>
      <c r="E160" s="1">
        <f t="shared" si="49"/>
        <v>789.7</v>
      </c>
      <c r="F160" s="1">
        <v>8.51</v>
      </c>
      <c r="G160" s="2">
        <f t="shared" si="36"/>
        <v>6720.347000000001</v>
      </c>
      <c r="H160" s="2">
        <f t="shared" si="39"/>
        <v>40322.082</v>
      </c>
      <c r="I160" s="1">
        <v>8.81</v>
      </c>
      <c r="J160" s="2">
        <f t="shared" si="37"/>
        <v>6957.2570000000005</v>
      </c>
      <c r="K160" s="2">
        <f t="shared" si="40"/>
        <v>41743.542</v>
      </c>
      <c r="L160" s="11">
        <f t="shared" si="38"/>
        <v>82065.62400000001</v>
      </c>
      <c r="M160" s="25">
        <v>-6721.08</v>
      </c>
      <c r="N160" s="33">
        <f t="shared" si="41"/>
        <v>75344.54400000001</v>
      </c>
      <c r="O160" s="1">
        <v>0</v>
      </c>
      <c r="P160" s="1">
        <v>3669.25</v>
      </c>
      <c r="Q160" s="31">
        <v>0</v>
      </c>
      <c r="R160" s="31">
        <v>2759.28</v>
      </c>
      <c r="S160" s="1">
        <v>0</v>
      </c>
      <c r="T160" s="1">
        <v>4231.04</v>
      </c>
      <c r="U160" s="1">
        <v>0</v>
      </c>
      <c r="V160" s="1">
        <v>3047.79</v>
      </c>
      <c r="W160" s="1">
        <v>0</v>
      </c>
      <c r="X160" s="1">
        <v>1887.38</v>
      </c>
      <c r="Y160" s="1">
        <v>0</v>
      </c>
      <c r="Z160" s="1">
        <v>1887.38</v>
      </c>
      <c r="AA160" s="31">
        <v>0</v>
      </c>
      <c r="AB160" s="31">
        <v>1958.46</v>
      </c>
      <c r="AC160" s="31">
        <v>0</v>
      </c>
      <c r="AD160" s="31">
        <v>1958.46</v>
      </c>
      <c r="AE160" s="31">
        <v>0</v>
      </c>
      <c r="AF160" s="31">
        <v>1958.46</v>
      </c>
      <c r="AG160" s="1">
        <v>0</v>
      </c>
      <c r="AH160" s="1">
        <v>3118.87</v>
      </c>
      <c r="AI160" s="1">
        <v>0</v>
      </c>
      <c r="AJ160" s="1">
        <v>1958.46</v>
      </c>
      <c r="AK160" s="1">
        <v>0</v>
      </c>
      <c r="AL160" s="1">
        <v>1958.46</v>
      </c>
      <c r="AM160" s="7">
        <f t="shared" si="42"/>
        <v>0</v>
      </c>
      <c r="AN160" s="7">
        <f t="shared" si="43"/>
        <v>30393.289999999997</v>
      </c>
      <c r="AO160" s="24">
        <f t="shared" si="44"/>
        <v>30393.289999999997</v>
      </c>
      <c r="AP160" s="8"/>
      <c r="AQ160" s="8">
        <v>1250.31</v>
      </c>
      <c r="AR160" s="8">
        <f>E160*1.1</f>
        <v>868.6700000000001</v>
      </c>
      <c r="AS160" s="8">
        <f>E160*1.83</f>
        <v>1445.151</v>
      </c>
      <c r="AT160" s="77">
        <f t="shared" si="45"/>
        <v>33957.420999999995</v>
      </c>
      <c r="AU160" s="85"/>
      <c r="AV160" s="86">
        <f t="shared" si="46"/>
        <v>63.176</v>
      </c>
      <c r="AW160" s="86">
        <f t="shared" si="50"/>
        <v>63.176</v>
      </c>
      <c r="AX160" s="79">
        <v>241.0447999999999</v>
      </c>
      <c r="AY160" s="20">
        <f>N160-AT160-AX160+AU160+AV160+AW160</f>
        <v>41272.43020000001</v>
      </c>
      <c r="AZ160" s="117">
        <v>14547.84</v>
      </c>
    </row>
    <row r="161" spans="1:52" ht="15.75" customHeight="1">
      <c r="A161" s="1">
        <v>153</v>
      </c>
      <c r="B161" s="1" t="s">
        <v>139</v>
      </c>
      <c r="C161" s="1">
        <v>450.3</v>
      </c>
      <c r="D161" s="1">
        <v>0</v>
      </c>
      <c r="E161" s="1">
        <f t="shared" si="49"/>
        <v>450.3</v>
      </c>
      <c r="F161" s="1">
        <v>11.4</v>
      </c>
      <c r="G161" s="2">
        <f t="shared" si="36"/>
        <v>5133.42</v>
      </c>
      <c r="H161" s="2">
        <f t="shared" si="39"/>
        <v>30800.52</v>
      </c>
      <c r="I161" s="1">
        <v>11.81</v>
      </c>
      <c r="J161" s="2">
        <f t="shared" si="37"/>
        <v>5318.043000000001</v>
      </c>
      <c r="K161" s="2">
        <f t="shared" si="40"/>
        <v>31908.258</v>
      </c>
      <c r="L161" s="11">
        <f t="shared" si="38"/>
        <v>62708.778000000006</v>
      </c>
      <c r="M161" s="25"/>
      <c r="N161" s="33">
        <f t="shared" si="41"/>
        <v>62708.778000000006</v>
      </c>
      <c r="O161" s="1">
        <v>0</v>
      </c>
      <c r="P161" s="1">
        <v>2258.2</v>
      </c>
      <c r="Q161" s="31">
        <v>0</v>
      </c>
      <c r="R161" s="31">
        <v>3433.71</v>
      </c>
      <c r="S161" s="1">
        <v>0</v>
      </c>
      <c r="T161" s="1">
        <v>6589.68</v>
      </c>
      <c r="U161" s="1">
        <v>0</v>
      </c>
      <c r="V161" s="1">
        <v>2969.93</v>
      </c>
      <c r="W161" s="1">
        <v>0</v>
      </c>
      <c r="X161" s="1">
        <v>2429.41</v>
      </c>
      <c r="Y161" s="1">
        <v>0</v>
      </c>
      <c r="Z161" s="1">
        <v>2429.41</v>
      </c>
      <c r="AA161" s="31">
        <v>0</v>
      </c>
      <c r="AB161" s="31">
        <v>3073.07</v>
      </c>
      <c r="AC161" s="31">
        <v>0</v>
      </c>
      <c r="AD161" s="31">
        <v>2520.57</v>
      </c>
      <c r="AE161" s="31">
        <v>0</v>
      </c>
      <c r="AF161" s="31">
        <v>16826.41</v>
      </c>
      <c r="AG161" s="1">
        <v>0</v>
      </c>
      <c r="AH161" s="1">
        <v>3038.3</v>
      </c>
      <c r="AI161" s="1">
        <v>0</v>
      </c>
      <c r="AJ161" s="1">
        <v>1877.89</v>
      </c>
      <c r="AK161" s="1">
        <v>0</v>
      </c>
      <c r="AL161" s="1">
        <v>11428.46</v>
      </c>
      <c r="AM161" s="7">
        <f t="shared" si="42"/>
        <v>0</v>
      </c>
      <c r="AN161" s="7">
        <f t="shared" si="43"/>
        <v>58875.04</v>
      </c>
      <c r="AO161" s="24">
        <f t="shared" si="44"/>
        <v>58875.04</v>
      </c>
      <c r="AP161" s="8"/>
      <c r="AQ161" s="8">
        <v>1250.31</v>
      </c>
      <c r="AR161" s="8"/>
      <c r="AS161" s="8"/>
      <c r="AT161" s="77">
        <f t="shared" si="45"/>
        <v>60125.35</v>
      </c>
      <c r="AU161" s="85"/>
      <c r="AV161" s="86">
        <f t="shared" si="46"/>
        <v>36.024</v>
      </c>
      <c r="AW161" s="87">
        <f>E161*0.41</f>
        <v>184.623</v>
      </c>
      <c r="AX161" s="79">
        <v>0</v>
      </c>
      <c r="AY161" s="20">
        <f>N161-AT161-AX161+AU161+AV161+AW161</f>
        <v>2804.075000000007</v>
      </c>
      <c r="AZ161" s="117">
        <v>150460.6</v>
      </c>
    </row>
    <row r="162" spans="1:52" ht="15">
      <c r="A162" s="1">
        <v>154</v>
      </c>
      <c r="B162" s="1" t="s">
        <v>140</v>
      </c>
      <c r="C162" s="1">
        <v>537.3</v>
      </c>
      <c r="D162" s="1">
        <v>0</v>
      </c>
      <c r="E162" s="1">
        <f t="shared" si="49"/>
        <v>537.3</v>
      </c>
      <c r="F162" s="1">
        <v>8.94</v>
      </c>
      <c r="G162" s="2">
        <f t="shared" si="36"/>
        <v>4803.4619999999995</v>
      </c>
      <c r="H162" s="2">
        <f t="shared" si="39"/>
        <v>28820.771999999997</v>
      </c>
      <c r="I162" s="1">
        <v>9.26</v>
      </c>
      <c r="J162" s="2">
        <f t="shared" si="37"/>
        <v>4975.397999999999</v>
      </c>
      <c r="K162" s="2">
        <f t="shared" si="40"/>
        <v>29852.387999999995</v>
      </c>
      <c r="L162" s="11">
        <f t="shared" si="38"/>
        <v>58673.15999999999</v>
      </c>
      <c r="M162" s="25"/>
      <c r="N162" s="33">
        <f t="shared" si="41"/>
        <v>58673.15999999999</v>
      </c>
      <c r="O162" s="1">
        <v>0</v>
      </c>
      <c r="P162" s="1">
        <v>3507.14</v>
      </c>
      <c r="Q162" s="31">
        <v>0</v>
      </c>
      <c r="R162" s="31">
        <v>1952.68</v>
      </c>
      <c r="S162" s="1">
        <v>9594.19</v>
      </c>
      <c r="T162" s="1">
        <v>1461.8</v>
      </c>
      <c r="U162" s="1">
        <v>3940.11</v>
      </c>
      <c r="V162" s="1">
        <v>2097.46</v>
      </c>
      <c r="W162" s="1">
        <v>0</v>
      </c>
      <c r="X162" s="1">
        <v>1461.8</v>
      </c>
      <c r="Y162" s="1">
        <v>0</v>
      </c>
      <c r="Z162" s="1">
        <v>2116.31</v>
      </c>
      <c r="AA162" s="31">
        <v>0</v>
      </c>
      <c r="AB162" s="31">
        <v>3992.5</v>
      </c>
      <c r="AC162" s="31">
        <v>0</v>
      </c>
      <c r="AD162" s="31">
        <v>1510.15</v>
      </c>
      <c r="AE162" s="31">
        <v>0</v>
      </c>
      <c r="AF162" s="31">
        <v>1510.15</v>
      </c>
      <c r="AG162" s="1">
        <v>524.75</v>
      </c>
      <c r="AH162" s="1">
        <v>2800.32</v>
      </c>
      <c r="AI162" s="1">
        <v>0</v>
      </c>
      <c r="AJ162" s="1">
        <v>2164.66</v>
      </c>
      <c r="AK162" s="1">
        <v>7887.04</v>
      </c>
      <c r="AL162" s="1">
        <v>1510.15</v>
      </c>
      <c r="AM162" s="7">
        <f t="shared" si="42"/>
        <v>21946.09</v>
      </c>
      <c r="AN162" s="7">
        <f t="shared" si="43"/>
        <v>26085.120000000003</v>
      </c>
      <c r="AO162" s="24">
        <f t="shared" si="44"/>
        <v>48031.21000000001</v>
      </c>
      <c r="AP162" s="8"/>
      <c r="AQ162" s="8">
        <v>1250.31</v>
      </c>
      <c r="AR162" s="8"/>
      <c r="AS162" s="8"/>
      <c r="AT162" s="77">
        <f t="shared" si="45"/>
        <v>49281.520000000004</v>
      </c>
      <c r="AU162" s="85">
        <f>E162*0.67</f>
        <v>359.991</v>
      </c>
      <c r="AV162" s="86">
        <f t="shared" si="46"/>
        <v>42.983999999999995</v>
      </c>
      <c r="AW162" s="86">
        <f t="shared" si="50"/>
        <v>42.983999999999995</v>
      </c>
      <c r="AX162" s="79">
        <v>-14638.8616</v>
      </c>
      <c r="AY162" s="20">
        <f>N162-AT162-AX162+AU162+AV162+AW162</f>
        <v>24476.460599999984</v>
      </c>
      <c r="AZ162" s="117">
        <v>273652.88</v>
      </c>
    </row>
    <row r="163" spans="1:52" ht="15">
      <c r="A163" s="1">
        <v>155</v>
      </c>
      <c r="B163" s="1" t="s">
        <v>141</v>
      </c>
      <c r="C163" s="1">
        <v>461.3</v>
      </c>
      <c r="D163" s="1">
        <v>0</v>
      </c>
      <c r="E163" s="1">
        <f t="shared" si="49"/>
        <v>461.3</v>
      </c>
      <c r="F163" s="1">
        <v>11.4</v>
      </c>
      <c r="G163" s="2">
        <f t="shared" si="36"/>
        <v>5258.820000000001</v>
      </c>
      <c r="H163" s="2">
        <f t="shared" si="39"/>
        <v>31552.920000000006</v>
      </c>
      <c r="I163" s="1">
        <v>11.81</v>
      </c>
      <c r="J163" s="2">
        <f t="shared" si="37"/>
        <v>5447.953</v>
      </c>
      <c r="K163" s="2">
        <f t="shared" si="40"/>
        <v>32687.718</v>
      </c>
      <c r="L163" s="11">
        <f t="shared" si="38"/>
        <v>64240.638000000006</v>
      </c>
      <c r="M163" s="25">
        <v>-111407.05</v>
      </c>
      <c r="N163" s="33">
        <f t="shared" si="41"/>
        <v>-47166.412</v>
      </c>
      <c r="O163" s="1">
        <v>0</v>
      </c>
      <c r="P163" s="1">
        <v>9153.18</v>
      </c>
      <c r="Q163" s="31">
        <v>0</v>
      </c>
      <c r="R163" s="31">
        <v>1104.42</v>
      </c>
      <c r="S163" s="1">
        <v>0</v>
      </c>
      <c r="T163" s="1">
        <v>3698.2</v>
      </c>
      <c r="U163" s="1">
        <v>0</v>
      </c>
      <c r="V163" s="1">
        <v>2264.83</v>
      </c>
      <c r="W163" s="1">
        <v>0</v>
      </c>
      <c r="X163" s="1">
        <v>1104.42</v>
      </c>
      <c r="Y163" s="1">
        <v>0</v>
      </c>
      <c r="Z163" s="1">
        <v>1104.42</v>
      </c>
      <c r="AA163" s="31">
        <v>0</v>
      </c>
      <c r="AB163" s="31">
        <v>1146.01</v>
      </c>
      <c r="AC163" s="31">
        <v>0</v>
      </c>
      <c r="AD163" s="31">
        <v>1146.01</v>
      </c>
      <c r="AE163" s="31">
        <v>0</v>
      </c>
      <c r="AF163" s="31">
        <v>1146.01</v>
      </c>
      <c r="AG163" s="1">
        <v>0</v>
      </c>
      <c r="AH163" s="1">
        <v>1670.76</v>
      </c>
      <c r="AI163" s="1">
        <v>0</v>
      </c>
      <c r="AJ163" s="1">
        <v>1146.01</v>
      </c>
      <c r="AK163" s="1">
        <v>0</v>
      </c>
      <c r="AL163" s="1">
        <v>1146.01</v>
      </c>
      <c r="AM163" s="7">
        <f t="shared" si="42"/>
        <v>0</v>
      </c>
      <c r="AN163" s="7">
        <f t="shared" si="43"/>
        <v>25830.27999999999</v>
      </c>
      <c r="AO163" s="24">
        <f t="shared" si="44"/>
        <v>25830.27999999999</v>
      </c>
      <c r="AP163" s="8"/>
      <c r="AQ163" s="8">
        <v>1250.31</v>
      </c>
      <c r="AR163" s="67">
        <v>-693.15</v>
      </c>
      <c r="AS163" s="8">
        <f>E163*1.83</f>
        <v>844.1790000000001</v>
      </c>
      <c r="AT163" s="77">
        <f t="shared" si="45"/>
        <v>27231.61899999999</v>
      </c>
      <c r="AU163" s="85">
        <f>E163*0.67</f>
        <v>309.071</v>
      </c>
      <c r="AV163" s="86">
        <f t="shared" si="46"/>
        <v>36.904</v>
      </c>
      <c r="AW163" s="87">
        <f>E163*0.41</f>
        <v>189.13299999999998</v>
      </c>
      <c r="AX163" s="79">
        <v>16.887199999999847</v>
      </c>
      <c r="AY163" s="20">
        <f>N163-AT163-AX163+AU163+AV163+AW163</f>
        <v>-73879.81019999999</v>
      </c>
      <c r="AZ163" s="117">
        <v>347162.11</v>
      </c>
    </row>
    <row r="164" spans="1:52" ht="15.75" customHeight="1">
      <c r="A164" s="1">
        <v>156</v>
      </c>
      <c r="B164" s="1" t="s">
        <v>300</v>
      </c>
      <c r="C164" s="1">
        <v>382</v>
      </c>
      <c r="D164" s="1">
        <v>0</v>
      </c>
      <c r="E164" s="1">
        <f t="shared" si="49"/>
        <v>382</v>
      </c>
      <c r="F164" s="1">
        <v>7.14</v>
      </c>
      <c r="G164" s="2">
        <f t="shared" si="36"/>
        <v>2727.48</v>
      </c>
      <c r="H164" s="2">
        <f t="shared" si="39"/>
        <v>16364.880000000001</v>
      </c>
      <c r="I164" s="1">
        <v>7.39</v>
      </c>
      <c r="J164" s="2">
        <f t="shared" si="37"/>
        <v>2822.98</v>
      </c>
      <c r="K164" s="2">
        <f t="shared" si="40"/>
        <v>16937.88</v>
      </c>
      <c r="L164" s="11">
        <f t="shared" si="38"/>
        <v>33302.76</v>
      </c>
      <c r="M164" s="25"/>
      <c r="N164" s="33">
        <f t="shared" si="41"/>
        <v>33302.76</v>
      </c>
      <c r="O164" s="1">
        <v>0</v>
      </c>
      <c r="P164" s="1">
        <v>912.98</v>
      </c>
      <c r="Q164" s="31">
        <v>0</v>
      </c>
      <c r="R164" s="31">
        <v>2032.98</v>
      </c>
      <c r="S164" s="1">
        <v>0</v>
      </c>
      <c r="T164" s="1">
        <v>912.98</v>
      </c>
      <c r="U164" s="1">
        <v>0</v>
      </c>
      <c r="V164" s="1">
        <v>1437.73</v>
      </c>
      <c r="W164" s="1">
        <v>0</v>
      </c>
      <c r="X164" s="1">
        <v>912.98</v>
      </c>
      <c r="Y164" s="1">
        <v>0</v>
      </c>
      <c r="Z164" s="1">
        <v>912.98</v>
      </c>
      <c r="AA164" s="31">
        <v>0</v>
      </c>
      <c r="AB164" s="31">
        <v>1409.16</v>
      </c>
      <c r="AC164" s="31">
        <v>0</v>
      </c>
      <c r="AD164" s="31">
        <v>1368.93</v>
      </c>
      <c r="AE164" s="31">
        <v>0</v>
      </c>
      <c r="AF164" s="31">
        <v>947.36</v>
      </c>
      <c r="AG164" s="1">
        <v>0</v>
      </c>
      <c r="AH164" s="1">
        <v>1472.11</v>
      </c>
      <c r="AI164" s="1">
        <v>0</v>
      </c>
      <c r="AJ164" s="1">
        <v>947.36</v>
      </c>
      <c r="AK164" s="1">
        <v>0</v>
      </c>
      <c r="AL164" s="1">
        <v>947.36</v>
      </c>
      <c r="AM164" s="7">
        <f t="shared" si="42"/>
        <v>0</v>
      </c>
      <c r="AN164" s="7">
        <f t="shared" si="43"/>
        <v>14214.910000000002</v>
      </c>
      <c r="AO164" s="24">
        <f t="shared" si="44"/>
        <v>14214.910000000002</v>
      </c>
      <c r="AP164" s="8"/>
      <c r="AQ164" s="8">
        <v>1250.31</v>
      </c>
      <c r="AR164" s="63"/>
      <c r="AS164" s="63"/>
      <c r="AT164" s="77">
        <f t="shared" si="45"/>
        <v>15465.220000000001</v>
      </c>
      <c r="AU164" s="83"/>
      <c r="AV164" s="84"/>
      <c r="AW164" s="84"/>
      <c r="AX164" s="79">
        <v>-4591.2284</v>
      </c>
      <c r="AY164" s="20">
        <f>N164-AT164-AX164+AU164+AV164+AW164</f>
        <v>22428.7684</v>
      </c>
      <c r="AZ164" s="117">
        <v>199641.17</v>
      </c>
    </row>
    <row r="165" spans="1:52" ht="15.75" customHeight="1">
      <c r="A165" s="1">
        <v>157</v>
      </c>
      <c r="B165" s="1" t="s">
        <v>142</v>
      </c>
      <c r="C165" s="1">
        <v>1426.5</v>
      </c>
      <c r="D165" s="1">
        <v>337</v>
      </c>
      <c r="E165" s="1">
        <f t="shared" si="49"/>
        <v>1763.5</v>
      </c>
      <c r="F165" s="1">
        <v>9.28</v>
      </c>
      <c r="G165" s="2">
        <f t="shared" si="36"/>
        <v>16365.279999999999</v>
      </c>
      <c r="H165" s="2">
        <f t="shared" si="39"/>
        <v>98191.68</v>
      </c>
      <c r="I165" s="1">
        <v>9.62</v>
      </c>
      <c r="J165" s="2">
        <f t="shared" si="37"/>
        <v>16964.87</v>
      </c>
      <c r="K165" s="2">
        <f t="shared" si="40"/>
        <v>101789.22</v>
      </c>
      <c r="L165" s="11">
        <f t="shared" si="38"/>
        <v>199980.9</v>
      </c>
      <c r="M165" s="25"/>
      <c r="N165" s="33">
        <f t="shared" si="41"/>
        <v>199980.9</v>
      </c>
      <c r="O165" s="1">
        <v>0</v>
      </c>
      <c r="P165" s="1">
        <v>21750.22</v>
      </c>
      <c r="Q165" s="31">
        <v>0</v>
      </c>
      <c r="R165" s="31">
        <v>33941.09</v>
      </c>
      <c r="S165" s="1">
        <v>0</v>
      </c>
      <c r="T165" s="1">
        <v>4390.74</v>
      </c>
      <c r="U165" s="1">
        <v>0</v>
      </c>
      <c r="V165" s="1">
        <v>5551.15</v>
      </c>
      <c r="W165" s="1">
        <v>0</v>
      </c>
      <c r="X165" s="1">
        <v>4390.74</v>
      </c>
      <c r="Y165" s="1">
        <v>0</v>
      </c>
      <c r="Z165" s="1">
        <v>4390.74</v>
      </c>
      <c r="AA165" s="31">
        <v>0</v>
      </c>
      <c r="AB165" s="31">
        <v>17541.85</v>
      </c>
      <c r="AC165" s="31">
        <v>0</v>
      </c>
      <c r="AD165" s="31">
        <v>4549.39</v>
      </c>
      <c r="AE165" s="31">
        <v>0</v>
      </c>
      <c r="AF165" s="31">
        <v>16945.07</v>
      </c>
      <c r="AG165" s="1">
        <v>0</v>
      </c>
      <c r="AH165" s="1">
        <v>43501.87</v>
      </c>
      <c r="AI165" s="1">
        <v>0</v>
      </c>
      <c r="AJ165" s="1">
        <v>32424.39</v>
      </c>
      <c r="AK165" s="1">
        <v>0</v>
      </c>
      <c r="AL165" s="1">
        <v>18309.74</v>
      </c>
      <c r="AM165" s="7">
        <f t="shared" si="42"/>
        <v>0</v>
      </c>
      <c r="AN165" s="7">
        <f t="shared" si="43"/>
        <v>207686.99</v>
      </c>
      <c r="AO165" s="24">
        <f t="shared" si="44"/>
        <v>207686.99</v>
      </c>
      <c r="AP165" s="8"/>
      <c r="AQ165" s="8">
        <v>1250.31</v>
      </c>
      <c r="AR165" s="8"/>
      <c r="AS165" s="8"/>
      <c r="AT165" s="77">
        <f t="shared" si="45"/>
        <v>208937.3</v>
      </c>
      <c r="AU165" s="85"/>
      <c r="AV165" s="86">
        <f t="shared" si="46"/>
        <v>141.08</v>
      </c>
      <c r="AW165" s="86">
        <f aca="true" t="shared" si="51" ref="AW165:AW181">E165*0.08</f>
        <v>141.08</v>
      </c>
      <c r="AX165" s="79">
        <v>297.29620000000034</v>
      </c>
      <c r="AY165" s="20">
        <f>N165-AT165-AX165+AU165+AV165+AW165</f>
        <v>-8971.536199999995</v>
      </c>
      <c r="AZ165" s="117">
        <v>53320.18</v>
      </c>
    </row>
    <row r="166" spans="1:52" ht="15.75" customHeight="1">
      <c r="A166" s="1">
        <v>158</v>
      </c>
      <c r="B166" s="1" t="s">
        <v>143</v>
      </c>
      <c r="C166" s="1">
        <v>629</v>
      </c>
      <c r="D166" s="1">
        <v>0</v>
      </c>
      <c r="E166" s="1">
        <f t="shared" si="49"/>
        <v>629</v>
      </c>
      <c r="F166" s="1">
        <v>12.07</v>
      </c>
      <c r="G166" s="2">
        <f t="shared" si="36"/>
        <v>7592.03</v>
      </c>
      <c r="H166" s="2">
        <f t="shared" si="39"/>
        <v>45552.18</v>
      </c>
      <c r="I166" s="1">
        <v>12.51</v>
      </c>
      <c r="J166" s="2">
        <f t="shared" si="37"/>
        <v>7868.79</v>
      </c>
      <c r="K166" s="2">
        <f t="shared" si="40"/>
        <v>47212.74</v>
      </c>
      <c r="L166" s="11">
        <f t="shared" si="38"/>
        <v>92764.92</v>
      </c>
      <c r="M166" s="25"/>
      <c r="N166" s="33">
        <f t="shared" si="41"/>
        <v>92764.92</v>
      </c>
      <c r="O166" s="1">
        <v>1026.32</v>
      </c>
      <c r="P166" s="1">
        <v>1680.96</v>
      </c>
      <c r="Q166" s="31">
        <v>4494.74</v>
      </c>
      <c r="R166" s="31">
        <v>1680.96</v>
      </c>
      <c r="S166" s="1">
        <v>1900.7</v>
      </c>
      <c r="T166" s="1">
        <v>1680.96</v>
      </c>
      <c r="U166" s="1">
        <v>1518.57</v>
      </c>
      <c r="V166" s="1">
        <v>2316.62</v>
      </c>
      <c r="W166" s="1">
        <v>15026.02</v>
      </c>
      <c r="X166" s="1">
        <v>48344.05</v>
      </c>
      <c r="Y166" s="1">
        <v>6335.62</v>
      </c>
      <c r="Z166" s="1">
        <v>1680.96</v>
      </c>
      <c r="AA166" s="31">
        <v>1040</v>
      </c>
      <c r="AB166" s="31">
        <v>1737.57</v>
      </c>
      <c r="AC166" s="31">
        <v>0</v>
      </c>
      <c r="AD166" s="31">
        <v>1737.57</v>
      </c>
      <c r="AE166" s="31">
        <v>0</v>
      </c>
      <c r="AF166" s="31">
        <v>3070.76</v>
      </c>
      <c r="AG166" s="1">
        <v>3910.97</v>
      </c>
      <c r="AH166" s="1">
        <v>2373.23</v>
      </c>
      <c r="AI166" s="1">
        <v>3581.24</v>
      </c>
      <c r="AJ166" s="1">
        <v>1737.57</v>
      </c>
      <c r="AK166" s="1">
        <v>0</v>
      </c>
      <c r="AL166" s="1">
        <v>1737.57</v>
      </c>
      <c r="AM166" s="7">
        <f t="shared" si="42"/>
        <v>38834.17999999999</v>
      </c>
      <c r="AN166" s="7">
        <f t="shared" si="43"/>
        <v>69778.78000000001</v>
      </c>
      <c r="AO166" s="24">
        <f t="shared" si="44"/>
        <v>108612.96</v>
      </c>
      <c r="AP166" s="8"/>
      <c r="AQ166" s="8">
        <v>1250.31</v>
      </c>
      <c r="AR166" s="8"/>
      <c r="AS166" s="8"/>
      <c r="AT166" s="77">
        <f t="shared" si="45"/>
        <v>109863.27</v>
      </c>
      <c r="AU166" s="85"/>
      <c r="AV166" s="86">
        <f t="shared" si="46"/>
        <v>50.32</v>
      </c>
      <c r="AW166" s="86">
        <f t="shared" si="51"/>
        <v>50.32</v>
      </c>
      <c r="AX166" s="79">
        <v>-8061.715200000001</v>
      </c>
      <c r="AY166" s="20">
        <f>N166-AT166-AX166+AU166+AV166+AW166</f>
        <v>-8935.994800000006</v>
      </c>
      <c r="AZ166" s="117">
        <v>20718.09</v>
      </c>
    </row>
    <row r="167" spans="1:52" ht="15.75" customHeight="1">
      <c r="A167" s="1">
        <v>159</v>
      </c>
      <c r="B167" s="1" t="s">
        <v>301</v>
      </c>
      <c r="C167" s="1">
        <v>539.9</v>
      </c>
      <c r="D167" s="1">
        <v>0</v>
      </c>
      <c r="E167" s="1">
        <f t="shared" si="49"/>
        <v>539.9</v>
      </c>
      <c r="F167" s="1">
        <v>9.46</v>
      </c>
      <c r="G167" s="2">
        <f t="shared" si="36"/>
        <v>5107.454000000001</v>
      </c>
      <c r="H167" s="2">
        <f t="shared" si="39"/>
        <v>30644.724000000002</v>
      </c>
      <c r="I167" s="1">
        <v>9.8</v>
      </c>
      <c r="J167" s="2">
        <f t="shared" si="37"/>
        <v>5291.02</v>
      </c>
      <c r="K167" s="2">
        <f t="shared" si="40"/>
        <v>31746.120000000003</v>
      </c>
      <c r="L167" s="11">
        <f t="shared" si="38"/>
        <v>62390.844000000005</v>
      </c>
      <c r="M167" s="25"/>
      <c r="N167" s="33">
        <f t="shared" si="41"/>
        <v>62390.844000000005</v>
      </c>
      <c r="O167" s="1">
        <v>0</v>
      </c>
      <c r="P167" s="1">
        <v>1290.36</v>
      </c>
      <c r="Q167" s="31">
        <v>0</v>
      </c>
      <c r="R167" s="31">
        <v>1290.36</v>
      </c>
      <c r="S167" s="1">
        <v>0</v>
      </c>
      <c r="T167" s="1">
        <v>1290.36</v>
      </c>
      <c r="U167" s="1">
        <v>0</v>
      </c>
      <c r="V167" s="1">
        <v>1815.11</v>
      </c>
      <c r="W167" s="1">
        <v>0</v>
      </c>
      <c r="X167" s="1">
        <v>1290.36</v>
      </c>
      <c r="Y167" s="1">
        <v>0</v>
      </c>
      <c r="Z167" s="1">
        <v>1290.36</v>
      </c>
      <c r="AA167" s="31">
        <v>0</v>
      </c>
      <c r="AB167" s="31">
        <v>1338.95</v>
      </c>
      <c r="AC167" s="31">
        <v>0</v>
      </c>
      <c r="AD167" s="31">
        <v>1338.95</v>
      </c>
      <c r="AE167" s="31">
        <v>0</v>
      </c>
      <c r="AF167" s="31">
        <v>1338.95</v>
      </c>
      <c r="AG167" s="1">
        <v>0</v>
      </c>
      <c r="AH167" s="1">
        <v>1863.7</v>
      </c>
      <c r="AI167" s="1">
        <v>0</v>
      </c>
      <c r="AJ167" s="1">
        <v>1338.95</v>
      </c>
      <c r="AK167" s="1">
        <v>0</v>
      </c>
      <c r="AL167" s="1">
        <v>1338.95</v>
      </c>
      <c r="AM167" s="7">
        <f t="shared" si="42"/>
        <v>0</v>
      </c>
      <c r="AN167" s="7">
        <f t="shared" si="43"/>
        <v>16825.360000000004</v>
      </c>
      <c r="AO167" s="24">
        <f t="shared" si="44"/>
        <v>16825.360000000004</v>
      </c>
      <c r="AP167" s="8"/>
      <c r="AQ167" s="8">
        <v>1250.31</v>
      </c>
      <c r="AR167" s="63"/>
      <c r="AS167" s="63"/>
      <c r="AT167" s="77">
        <f t="shared" si="45"/>
        <v>18075.670000000006</v>
      </c>
      <c r="AU167" s="83"/>
      <c r="AV167" s="84"/>
      <c r="AW167" s="84"/>
      <c r="AX167" s="79">
        <v>-11.620400000000837</v>
      </c>
      <c r="AY167" s="20">
        <f>N167-AT167-AX167+AU167+AV167+AW167</f>
        <v>44326.7944</v>
      </c>
      <c r="AZ167" s="117">
        <v>490133.81</v>
      </c>
    </row>
    <row r="168" spans="1:52" ht="15.75" customHeight="1">
      <c r="A168" s="1">
        <v>160</v>
      </c>
      <c r="B168" s="1" t="s">
        <v>144</v>
      </c>
      <c r="C168" s="1">
        <v>2020.2</v>
      </c>
      <c r="D168" s="1">
        <v>0</v>
      </c>
      <c r="E168" s="1">
        <f t="shared" si="49"/>
        <v>2020.2</v>
      </c>
      <c r="F168" s="1">
        <v>12.07</v>
      </c>
      <c r="G168" s="2">
        <f t="shared" si="36"/>
        <v>24383.814000000002</v>
      </c>
      <c r="H168" s="2">
        <f t="shared" si="39"/>
        <v>146302.88400000002</v>
      </c>
      <c r="I168" s="1">
        <v>12.51</v>
      </c>
      <c r="J168" s="2">
        <f t="shared" si="37"/>
        <v>25272.702</v>
      </c>
      <c r="K168" s="2">
        <f t="shared" si="40"/>
        <v>151636.212</v>
      </c>
      <c r="L168" s="11">
        <f t="shared" si="38"/>
        <v>297939.096</v>
      </c>
      <c r="M168" s="25"/>
      <c r="N168" s="33">
        <f t="shared" si="41"/>
        <v>297939.096</v>
      </c>
      <c r="O168" s="1">
        <v>0</v>
      </c>
      <c r="P168" s="1">
        <v>8230.35</v>
      </c>
      <c r="Q168" s="31">
        <v>0</v>
      </c>
      <c r="R168" s="31">
        <v>10654.43</v>
      </c>
      <c r="S168" s="1">
        <v>0</v>
      </c>
      <c r="T168" s="1">
        <v>10109.89</v>
      </c>
      <c r="U168" s="1">
        <v>0</v>
      </c>
      <c r="V168" s="1">
        <v>20039.52</v>
      </c>
      <c r="W168" s="1">
        <v>0</v>
      </c>
      <c r="X168" s="1">
        <v>10945.32</v>
      </c>
      <c r="Y168" s="1">
        <v>0</v>
      </c>
      <c r="Z168" s="1">
        <v>11366.89</v>
      </c>
      <c r="AA168" s="31">
        <v>0</v>
      </c>
      <c r="AB168" s="31">
        <v>12492.43</v>
      </c>
      <c r="AC168" s="31">
        <v>0</v>
      </c>
      <c r="AD168" s="31">
        <v>11349.36</v>
      </c>
      <c r="AE168" s="31">
        <v>0</v>
      </c>
      <c r="AF168" s="31">
        <v>33630.83</v>
      </c>
      <c r="AG168" s="1">
        <v>0</v>
      </c>
      <c r="AH168" s="1">
        <v>15513.24</v>
      </c>
      <c r="AI168" s="1">
        <v>0</v>
      </c>
      <c r="AJ168" s="1">
        <v>8500.88</v>
      </c>
      <c r="AK168" s="1">
        <v>0</v>
      </c>
      <c r="AL168" s="1">
        <v>8500.88</v>
      </c>
      <c r="AM168" s="7">
        <f t="shared" si="42"/>
        <v>0</v>
      </c>
      <c r="AN168" s="7">
        <f t="shared" si="43"/>
        <v>161334.02</v>
      </c>
      <c r="AO168" s="24">
        <f t="shared" si="44"/>
        <v>161334.02</v>
      </c>
      <c r="AP168" s="8"/>
      <c r="AQ168" s="8">
        <v>1250.31</v>
      </c>
      <c r="AR168" s="8"/>
      <c r="AS168" s="8"/>
      <c r="AT168" s="77">
        <f t="shared" si="45"/>
        <v>162584.33</v>
      </c>
      <c r="AU168" s="85"/>
      <c r="AV168" s="86">
        <f t="shared" si="46"/>
        <v>161.616</v>
      </c>
      <c r="AW168" s="86">
        <f t="shared" si="51"/>
        <v>161.616</v>
      </c>
      <c r="AX168" s="79">
        <v>27844.565599999998</v>
      </c>
      <c r="AY168" s="20">
        <f>N168-AT168-AX168+AU168+AV168+AW168</f>
        <v>107833.43240000002</v>
      </c>
      <c r="AZ168" s="117">
        <v>344301.58</v>
      </c>
    </row>
    <row r="169" spans="1:52" ht="15.75" customHeight="1">
      <c r="A169" s="1">
        <v>161</v>
      </c>
      <c r="B169" s="1" t="s">
        <v>145</v>
      </c>
      <c r="C169" s="1">
        <v>2008.8</v>
      </c>
      <c r="D169" s="1">
        <v>0</v>
      </c>
      <c r="E169" s="1">
        <f t="shared" si="49"/>
        <v>2008.8</v>
      </c>
      <c r="F169" s="1">
        <v>12.88</v>
      </c>
      <c r="G169" s="2">
        <f t="shared" si="36"/>
        <v>25873.344</v>
      </c>
      <c r="H169" s="2">
        <f t="shared" si="39"/>
        <v>155240.064</v>
      </c>
      <c r="I169" s="1">
        <v>13.35</v>
      </c>
      <c r="J169" s="2">
        <f t="shared" si="37"/>
        <v>26817.48</v>
      </c>
      <c r="K169" s="2">
        <f t="shared" si="40"/>
        <v>160904.88</v>
      </c>
      <c r="L169" s="11">
        <f t="shared" si="38"/>
        <v>316144.944</v>
      </c>
      <c r="M169" s="25"/>
      <c r="N169" s="33">
        <f t="shared" si="41"/>
        <v>316144.944</v>
      </c>
      <c r="O169" s="1">
        <v>0</v>
      </c>
      <c r="P169" s="1">
        <v>8179.13</v>
      </c>
      <c r="Q169" s="31">
        <v>0</v>
      </c>
      <c r="R169" s="31">
        <v>8898.92</v>
      </c>
      <c r="S169" s="1">
        <v>0</v>
      </c>
      <c r="T169" s="1">
        <v>10058.67</v>
      </c>
      <c r="U169" s="1">
        <v>0</v>
      </c>
      <c r="V169" s="1">
        <v>19988.3</v>
      </c>
      <c r="W169" s="1">
        <v>0</v>
      </c>
      <c r="X169" s="1">
        <v>10876.56</v>
      </c>
      <c r="Y169" s="1">
        <v>0</v>
      </c>
      <c r="Z169" s="1">
        <v>14160.11</v>
      </c>
      <c r="AA169" s="31">
        <v>0</v>
      </c>
      <c r="AB169" s="31">
        <v>12421.09</v>
      </c>
      <c r="AC169" s="31">
        <v>0</v>
      </c>
      <c r="AD169" s="31">
        <v>11278.02</v>
      </c>
      <c r="AE169" s="31">
        <v>0</v>
      </c>
      <c r="AF169" s="31">
        <v>12750.67</v>
      </c>
      <c r="AG169" s="1">
        <v>0</v>
      </c>
      <c r="AH169" s="1">
        <v>12786.85</v>
      </c>
      <c r="AI169" s="1">
        <v>0</v>
      </c>
      <c r="AJ169" s="1">
        <v>8447.72</v>
      </c>
      <c r="AK169" s="1">
        <v>0</v>
      </c>
      <c r="AL169" s="1">
        <v>8447.72</v>
      </c>
      <c r="AM169" s="7">
        <f t="shared" si="42"/>
        <v>0</v>
      </c>
      <c r="AN169" s="7">
        <f t="shared" si="43"/>
        <v>138293.76</v>
      </c>
      <c r="AO169" s="24">
        <f t="shared" si="44"/>
        <v>138293.76</v>
      </c>
      <c r="AP169" s="8"/>
      <c r="AQ169" s="8">
        <v>1250.31</v>
      </c>
      <c r="AR169" s="8"/>
      <c r="AS169" s="8"/>
      <c r="AT169" s="77">
        <f t="shared" si="45"/>
        <v>139544.07</v>
      </c>
      <c r="AU169" s="85"/>
      <c r="AV169" s="86">
        <f t="shared" si="46"/>
        <v>160.704</v>
      </c>
      <c r="AW169" s="86">
        <f t="shared" si="51"/>
        <v>160.704</v>
      </c>
      <c r="AX169" s="79">
        <v>19382.755999999998</v>
      </c>
      <c r="AY169" s="20">
        <f>N169-AT169-AX169+AU169+AV169+AW169</f>
        <v>157539.526</v>
      </c>
      <c r="AZ169" s="117">
        <v>337955.46</v>
      </c>
    </row>
    <row r="170" spans="1:94" s="16" customFormat="1" ht="15">
      <c r="A170" s="1">
        <v>162</v>
      </c>
      <c r="B170" s="1" t="s">
        <v>146</v>
      </c>
      <c r="C170" s="1">
        <v>629.1</v>
      </c>
      <c r="D170" s="1">
        <v>0</v>
      </c>
      <c r="E170" s="1">
        <f t="shared" si="49"/>
        <v>629.1</v>
      </c>
      <c r="F170" s="1">
        <v>8.51</v>
      </c>
      <c r="G170" s="2">
        <f t="shared" si="36"/>
        <v>5353.641</v>
      </c>
      <c r="H170" s="2">
        <f t="shared" si="39"/>
        <v>32121.845999999998</v>
      </c>
      <c r="I170" s="1">
        <v>8.81</v>
      </c>
      <c r="J170" s="2">
        <f t="shared" si="37"/>
        <v>5542.371</v>
      </c>
      <c r="K170" s="2">
        <f t="shared" si="40"/>
        <v>33254.226</v>
      </c>
      <c r="L170" s="11">
        <f t="shared" si="38"/>
        <v>65376.072</v>
      </c>
      <c r="M170" s="25">
        <v>-15763.74</v>
      </c>
      <c r="N170" s="33">
        <f t="shared" si="41"/>
        <v>49612.332</v>
      </c>
      <c r="O170" s="1">
        <v>32.5</v>
      </c>
      <c r="P170" s="1">
        <v>2367.18</v>
      </c>
      <c r="Q170" s="31">
        <v>0</v>
      </c>
      <c r="R170" s="31">
        <v>1681.2</v>
      </c>
      <c r="S170" s="1">
        <v>0</v>
      </c>
      <c r="T170" s="1">
        <v>1681.2</v>
      </c>
      <c r="U170" s="1">
        <v>524.75</v>
      </c>
      <c r="V170" s="1">
        <v>6788.7</v>
      </c>
      <c r="W170" s="1">
        <v>0</v>
      </c>
      <c r="X170" s="1">
        <v>1681.2</v>
      </c>
      <c r="Y170" s="1">
        <v>0</v>
      </c>
      <c r="Z170" s="1">
        <v>1681.2</v>
      </c>
      <c r="AA170" s="31">
        <v>0</v>
      </c>
      <c r="AB170" s="31">
        <v>1737.82</v>
      </c>
      <c r="AC170" s="31">
        <v>0</v>
      </c>
      <c r="AD170" s="31">
        <v>1737.82</v>
      </c>
      <c r="AE170" s="31">
        <v>532.11</v>
      </c>
      <c r="AF170" s="31">
        <v>3071.01</v>
      </c>
      <c r="AG170" s="1">
        <v>524.75</v>
      </c>
      <c r="AH170" s="1">
        <v>2373.48</v>
      </c>
      <c r="AI170" s="1">
        <v>3581.24</v>
      </c>
      <c r="AJ170" s="1">
        <v>1737.82</v>
      </c>
      <c r="AK170" s="1">
        <v>0</v>
      </c>
      <c r="AL170" s="1">
        <v>1737.82</v>
      </c>
      <c r="AM170" s="7">
        <f t="shared" si="42"/>
        <v>5195.35</v>
      </c>
      <c r="AN170" s="7">
        <f t="shared" si="43"/>
        <v>28276.45</v>
      </c>
      <c r="AO170" s="24">
        <f t="shared" si="44"/>
        <v>33471.8</v>
      </c>
      <c r="AP170" s="8"/>
      <c r="AQ170" s="8">
        <v>1250.31</v>
      </c>
      <c r="AR170" s="8">
        <f>E170*1.1</f>
        <v>692.0100000000001</v>
      </c>
      <c r="AS170" s="8">
        <f>E170*1.83</f>
        <v>1151.2530000000002</v>
      </c>
      <c r="AT170" s="77">
        <f t="shared" si="45"/>
        <v>36565.373</v>
      </c>
      <c r="AU170" s="85"/>
      <c r="AV170" s="86">
        <f t="shared" si="46"/>
        <v>50.328</v>
      </c>
      <c r="AW170" s="86">
        <f t="shared" si="51"/>
        <v>50.328</v>
      </c>
      <c r="AX170" s="79">
        <v>-3886.4352000000003</v>
      </c>
      <c r="AY170" s="20">
        <f>N170-AT170-AX170+AU170+AV170+AW170</f>
        <v>17034.050200000005</v>
      </c>
      <c r="AZ170" s="117">
        <v>15717.89</v>
      </c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</row>
    <row r="171" spans="1:94" s="16" customFormat="1" ht="15">
      <c r="A171" s="1">
        <v>163</v>
      </c>
      <c r="B171" s="1" t="s">
        <v>147</v>
      </c>
      <c r="C171" s="1">
        <v>405.1</v>
      </c>
      <c r="D171" s="1">
        <v>0</v>
      </c>
      <c r="E171" s="1">
        <f t="shared" si="49"/>
        <v>405.1</v>
      </c>
      <c r="F171" s="1">
        <v>7.84</v>
      </c>
      <c r="G171" s="2">
        <f t="shared" si="36"/>
        <v>3175.984</v>
      </c>
      <c r="H171" s="2">
        <f t="shared" si="39"/>
        <v>19055.904</v>
      </c>
      <c r="I171" s="1">
        <v>8.12</v>
      </c>
      <c r="J171" s="2">
        <f t="shared" si="37"/>
        <v>3289.412</v>
      </c>
      <c r="K171" s="2">
        <f t="shared" si="40"/>
        <v>19736.471999999998</v>
      </c>
      <c r="L171" s="11">
        <f t="shared" si="38"/>
        <v>38792.376</v>
      </c>
      <c r="M171" s="25">
        <v>-16928.56</v>
      </c>
      <c r="N171" s="33">
        <f t="shared" si="41"/>
        <v>21863.815999999995</v>
      </c>
      <c r="O171" s="1">
        <v>0</v>
      </c>
      <c r="P171" s="1">
        <v>968.19</v>
      </c>
      <c r="Q171" s="31">
        <v>0</v>
      </c>
      <c r="R171" s="31">
        <v>1486.05</v>
      </c>
      <c r="S171" s="1">
        <v>0</v>
      </c>
      <c r="T171" s="1">
        <v>3107.48</v>
      </c>
      <c r="U171" s="1">
        <v>0</v>
      </c>
      <c r="V171" s="1">
        <v>2128.6</v>
      </c>
      <c r="W171" s="1">
        <v>0</v>
      </c>
      <c r="X171" s="1">
        <v>968.19</v>
      </c>
      <c r="Y171" s="1">
        <v>0</v>
      </c>
      <c r="Z171" s="1">
        <v>1131.82</v>
      </c>
      <c r="AA171" s="31">
        <v>0</v>
      </c>
      <c r="AB171" s="31">
        <v>1004.65</v>
      </c>
      <c r="AC171" s="31">
        <v>0</v>
      </c>
      <c r="AD171" s="31">
        <v>1004.65</v>
      </c>
      <c r="AE171" s="31">
        <v>0</v>
      </c>
      <c r="AF171" s="31">
        <v>1004.65</v>
      </c>
      <c r="AG171" s="1">
        <v>0</v>
      </c>
      <c r="AH171" s="1">
        <v>2165.06</v>
      </c>
      <c r="AI171" s="1">
        <v>0</v>
      </c>
      <c r="AJ171" s="1">
        <v>1862.61</v>
      </c>
      <c r="AK171" s="1">
        <v>0</v>
      </c>
      <c r="AL171" s="1">
        <v>1004.65</v>
      </c>
      <c r="AM171" s="7">
        <f t="shared" si="42"/>
        <v>0</v>
      </c>
      <c r="AN171" s="7">
        <f t="shared" si="43"/>
        <v>17836.6</v>
      </c>
      <c r="AO171" s="24">
        <f t="shared" si="44"/>
        <v>17836.6</v>
      </c>
      <c r="AP171" s="8"/>
      <c r="AQ171" s="8">
        <v>1250.31</v>
      </c>
      <c r="AR171" s="8"/>
      <c r="AS171" s="8"/>
      <c r="AT171" s="77">
        <f t="shared" si="45"/>
        <v>19086.91</v>
      </c>
      <c r="AU171" s="85">
        <f>E171*0.67</f>
        <v>271.41700000000003</v>
      </c>
      <c r="AV171" s="86">
        <f t="shared" si="46"/>
        <v>32.408</v>
      </c>
      <c r="AW171" s="87">
        <f>E171*0.41</f>
        <v>166.091</v>
      </c>
      <c r="AX171" s="79">
        <v>-3490.1328000000003</v>
      </c>
      <c r="AY171" s="20">
        <f>N171-AT171-AX171+AU171+AV171+AW171</f>
        <v>6736.954799999997</v>
      </c>
      <c r="AZ171" s="117">
        <v>61802.53</v>
      </c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</row>
    <row r="172" spans="1:52" ht="15">
      <c r="A172" s="1">
        <v>164</v>
      </c>
      <c r="B172" s="1" t="s">
        <v>148</v>
      </c>
      <c r="C172" s="1">
        <v>1286.3</v>
      </c>
      <c r="D172" s="1">
        <v>0</v>
      </c>
      <c r="E172" s="1">
        <f t="shared" si="49"/>
        <v>1286.3</v>
      </c>
      <c r="F172" s="1">
        <v>12.85</v>
      </c>
      <c r="G172" s="2">
        <f t="shared" si="36"/>
        <v>16528.954999999998</v>
      </c>
      <c r="H172" s="2">
        <f t="shared" si="39"/>
        <v>99173.72999999998</v>
      </c>
      <c r="I172" s="1">
        <v>13.31</v>
      </c>
      <c r="J172" s="2">
        <f t="shared" si="37"/>
        <v>17120.653</v>
      </c>
      <c r="K172" s="2">
        <f t="shared" si="40"/>
        <v>102723.91799999999</v>
      </c>
      <c r="L172" s="11">
        <f t="shared" si="38"/>
        <v>201897.648</v>
      </c>
      <c r="M172" s="25"/>
      <c r="N172" s="33">
        <f t="shared" si="41"/>
        <v>201897.648</v>
      </c>
      <c r="O172" s="1">
        <v>0</v>
      </c>
      <c r="P172" s="1">
        <v>9276.91</v>
      </c>
      <c r="Q172" s="31">
        <v>0</v>
      </c>
      <c r="R172" s="31">
        <v>7938.79</v>
      </c>
      <c r="S172" s="1">
        <v>0</v>
      </c>
      <c r="T172" s="1">
        <v>7196.7</v>
      </c>
      <c r="U172" s="1">
        <v>0</v>
      </c>
      <c r="V172" s="1">
        <v>19921.5</v>
      </c>
      <c r="W172" s="1">
        <v>0</v>
      </c>
      <c r="X172" s="1">
        <v>7034.17</v>
      </c>
      <c r="Y172" s="1">
        <v>0</v>
      </c>
      <c r="Z172" s="1">
        <v>7455.74</v>
      </c>
      <c r="AA172" s="31">
        <v>0</v>
      </c>
      <c r="AB172" s="31">
        <v>7414.94</v>
      </c>
      <c r="AC172" s="31">
        <v>0</v>
      </c>
      <c r="AD172" s="31">
        <v>17259.48</v>
      </c>
      <c r="AE172" s="31">
        <v>0</v>
      </c>
      <c r="AF172" s="31">
        <v>10785.55</v>
      </c>
      <c r="AG172" s="1">
        <v>0</v>
      </c>
      <c r="AH172" s="1">
        <v>11163.05</v>
      </c>
      <c r="AI172" s="1">
        <v>0</v>
      </c>
      <c r="AJ172" s="1">
        <v>32917.12</v>
      </c>
      <c r="AK172" s="1">
        <v>0</v>
      </c>
      <c r="AL172" s="1">
        <v>34247.35</v>
      </c>
      <c r="AM172" s="7">
        <f t="shared" si="42"/>
        <v>0</v>
      </c>
      <c r="AN172" s="7">
        <f t="shared" si="43"/>
        <v>172611.30000000002</v>
      </c>
      <c r="AO172" s="24">
        <f t="shared" si="44"/>
        <v>172611.30000000002</v>
      </c>
      <c r="AP172" s="8"/>
      <c r="AQ172" s="8">
        <v>1250.31</v>
      </c>
      <c r="AR172" s="8"/>
      <c r="AS172" s="8"/>
      <c r="AT172" s="77">
        <f t="shared" si="45"/>
        <v>173861.61000000002</v>
      </c>
      <c r="AU172" s="85"/>
      <c r="AV172" s="86">
        <f t="shared" si="46"/>
        <v>102.904</v>
      </c>
      <c r="AW172" s="86">
        <f t="shared" si="51"/>
        <v>102.904</v>
      </c>
      <c r="AX172" s="79">
        <v>74268.48800000001</v>
      </c>
      <c r="AY172" s="20">
        <f>N172-AT172-AX172+AU172+AV172+AW172</f>
        <v>-46026.642000000036</v>
      </c>
      <c r="AZ172" s="117">
        <v>215999.09</v>
      </c>
    </row>
    <row r="173" spans="1:52" ht="15">
      <c r="A173" s="1">
        <v>165</v>
      </c>
      <c r="B173" s="1" t="s">
        <v>149</v>
      </c>
      <c r="C173" s="1">
        <v>946.1</v>
      </c>
      <c r="D173" s="1">
        <v>0</v>
      </c>
      <c r="E173" s="1">
        <f t="shared" si="49"/>
        <v>946.1</v>
      </c>
      <c r="F173" s="1">
        <v>12.35</v>
      </c>
      <c r="G173" s="2">
        <f t="shared" si="36"/>
        <v>11684.335</v>
      </c>
      <c r="H173" s="2">
        <f t="shared" si="39"/>
        <v>70106.01</v>
      </c>
      <c r="I173" s="1">
        <v>12.79</v>
      </c>
      <c r="J173" s="2">
        <f t="shared" si="37"/>
        <v>12100.618999999999</v>
      </c>
      <c r="K173" s="2">
        <f t="shared" si="40"/>
        <v>72603.71399999999</v>
      </c>
      <c r="L173" s="11">
        <f t="shared" si="38"/>
        <v>142709.724</v>
      </c>
      <c r="M173" s="25"/>
      <c r="N173" s="33">
        <f t="shared" si="41"/>
        <v>142709.724</v>
      </c>
      <c r="O173" s="1">
        <v>0</v>
      </c>
      <c r="P173" s="1">
        <v>2469.9</v>
      </c>
      <c r="Q173" s="31">
        <v>0</v>
      </c>
      <c r="R173" s="31">
        <v>3189.69</v>
      </c>
      <c r="S173" s="1">
        <v>0</v>
      </c>
      <c r="T173" s="1">
        <v>5620.11</v>
      </c>
      <c r="U173" s="1">
        <v>0</v>
      </c>
      <c r="V173" s="1">
        <v>8222.24</v>
      </c>
      <c r="W173" s="1">
        <v>0</v>
      </c>
      <c r="X173" s="1">
        <v>2437.4</v>
      </c>
      <c r="Y173" s="1">
        <v>0</v>
      </c>
      <c r="Z173" s="1">
        <v>36633.55</v>
      </c>
      <c r="AA173" s="31">
        <v>0</v>
      </c>
      <c r="AB173" s="31">
        <v>2610.24</v>
      </c>
      <c r="AC173" s="31">
        <v>0</v>
      </c>
      <c r="AD173" s="31">
        <v>2522.49</v>
      </c>
      <c r="AE173" s="31">
        <v>0</v>
      </c>
      <c r="AF173" s="31">
        <v>7878.69</v>
      </c>
      <c r="AG173" s="1">
        <v>0</v>
      </c>
      <c r="AH173" s="1">
        <v>3682.9</v>
      </c>
      <c r="AI173" s="1">
        <v>0</v>
      </c>
      <c r="AJ173" s="1">
        <v>2522.49</v>
      </c>
      <c r="AK173" s="1">
        <v>0</v>
      </c>
      <c r="AL173" s="1">
        <v>4728.98</v>
      </c>
      <c r="AM173" s="7">
        <f t="shared" si="42"/>
        <v>0</v>
      </c>
      <c r="AN173" s="7">
        <f t="shared" si="43"/>
        <v>82518.68</v>
      </c>
      <c r="AO173" s="24">
        <f t="shared" si="44"/>
        <v>82518.68</v>
      </c>
      <c r="AP173" s="8"/>
      <c r="AQ173" s="8">
        <f>39260-24252.67+1250.31+1035</f>
        <v>17292.64</v>
      </c>
      <c r="AR173" s="8"/>
      <c r="AS173" s="8"/>
      <c r="AT173" s="77">
        <f t="shared" si="45"/>
        <v>99811.31999999999</v>
      </c>
      <c r="AU173" s="85"/>
      <c r="AV173" s="86">
        <f t="shared" si="46"/>
        <v>75.688</v>
      </c>
      <c r="AW173" s="86">
        <f t="shared" si="51"/>
        <v>75.688</v>
      </c>
      <c r="AX173" s="79">
        <v>-5375.2608</v>
      </c>
      <c r="AY173" s="20">
        <f>N173-AT173-AX173+AU173+AV173+AW173</f>
        <v>48425.0408</v>
      </c>
      <c r="AZ173" s="117">
        <v>108673.87</v>
      </c>
    </row>
    <row r="174" spans="1:94" s="16" customFormat="1" ht="15">
      <c r="A174" s="1">
        <v>166</v>
      </c>
      <c r="B174" s="1" t="s">
        <v>150</v>
      </c>
      <c r="C174" s="1">
        <v>397.3</v>
      </c>
      <c r="D174" s="1">
        <v>0</v>
      </c>
      <c r="E174" s="1">
        <f t="shared" si="49"/>
        <v>397.3</v>
      </c>
      <c r="F174" s="1">
        <v>11.4</v>
      </c>
      <c r="G174" s="2">
        <f t="shared" si="36"/>
        <v>4529.22</v>
      </c>
      <c r="H174" s="2">
        <f t="shared" si="39"/>
        <v>27175.32</v>
      </c>
      <c r="I174" s="1">
        <v>11.81</v>
      </c>
      <c r="J174" s="2">
        <f t="shared" si="37"/>
        <v>4692.113</v>
      </c>
      <c r="K174" s="2">
        <f t="shared" si="40"/>
        <v>28152.678</v>
      </c>
      <c r="L174" s="11">
        <f t="shared" si="38"/>
        <v>55327.998</v>
      </c>
      <c r="M174" s="25">
        <v>-38638.32</v>
      </c>
      <c r="N174" s="33">
        <f t="shared" si="41"/>
        <v>16689.678</v>
      </c>
      <c r="O174" s="1">
        <v>0</v>
      </c>
      <c r="P174" s="1">
        <v>3154.73</v>
      </c>
      <c r="Q174" s="31">
        <v>0</v>
      </c>
      <c r="R174" s="31">
        <v>1645.06</v>
      </c>
      <c r="S174" s="1">
        <v>0</v>
      </c>
      <c r="T174" s="1">
        <v>3266.49</v>
      </c>
      <c r="U174" s="1">
        <v>0</v>
      </c>
      <c r="V174" s="1">
        <v>2287.61</v>
      </c>
      <c r="W174" s="1">
        <v>0</v>
      </c>
      <c r="X174" s="1">
        <v>1127.2</v>
      </c>
      <c r="Y174" s="1">
        <v>0</v>
      </c>
      <c r="Z174" s="1">
        <v>1290.83</v>
      </c>
      <c r="AA174" s="31">
        <v>0</v>
      </c>
      <c r="AB174" s="31">
        <v>1162.95</v>
      </c>
      <c r="AC174" s="31">
        <v>0</v>
      </c>
      <c r="AD174" s="31">
        <v>1162.95</v>
      </c>
      <c r="AE174" s="31">
        <v>0</v>
      </c>
      <c r="AF174" s="31">
        <v>1584.52</v>
      </c>
      <c r="AG174" s="1">
        <v>0</v>
      </c>
      <c r="AH174" s="1">
        <v>2323.36</v>
      </c>
      <c r="AI174" s="1">
        <v>0</v>
      </c>
      <c r="AJ174" s="1">
        <v>1162.95</v>
      </c>
      <c r="AK174" s="1">
        <v>0</v>
      </c>
      <c r="AL174" s="1">
        <v>1162.95</v>
      </c>
      <c r="AM174" s="7">
        <f t="shared" si="42"/>
        <v>0</v>
      </c>
      <c r="AN174" s="7">
        <f t="shared" si="43"/>
        <v>21331.600000000002</v>
      </c>
      <c r="AO174" s="24">
        <f t="shared" si="44"/>
        <v>21331.600000000002</v>
      </c>
      <c r="AP174" s="8"/>
      <c r="AQ174" s="8">
        <v>1250.31</v>
      </c>
      <c r="AR174" s="8"/>
      <c r="AS174" s="8"/>
      <c r="AT174" s="77">
        <f t="shared" si="45"/>
        <v>22581.910000000003</v>
      </c>
      <c r="AU174" s="85">
        <f>E174*0.67</f>
        <v>266.19100000000003</v>
      </c>
      <c r="AV174" s="86">
        <f t="shared" si="46"/>
        <v>31.784000000000002</v>
      </c>
      <c r="AW174" s="87">
        <f>E174*0.41</f>
        <v>162.893</v>
      </c>
      <c r="AX174" s="79">
        <v>35442.0464</v>
      </c>
      <c r="AY174" s="20">
        <f>N174-AT174-AX174+AU174+AV174+AW174</f>
        <v>-40873.41040000001</v>
      </c>
      <c r="AZ174" s="117">
        <v>180146.23</v>
      </c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</row>
    <row r="175" spans="1:52" ht="15">
      <c r="A175" s="1">
        <v>167</v>
      </c>
      <c r="B175" s="1" t="s">
        <v>151</v>
      </c>
      <c r="C175" s="1">
        <v>594.5</v>
      </c>
      <c r="D175" s="1">
        <v>0</v>
      </c>
      <c r="E175" s="1">
        <f t="shared" si="49"/>
        <v>594.5</v>
      </c>
      <c r="F175" s="1">
        <v>11.4</v>
      </c>
      <c r="G175" s="2">
        <f>E175*F175</f>
        <v>6777.3</v>
      </c>
      <c r="H175" s="2">
        <f t="shared" si="39"/>
        <v>40663.8</v>
      </c>
      <c r="I175" s="1">
        <v>11.81</v>
      </c>
      <c r="J175" s="2">
        <f t="shared" si="37"/>
        <v>7021.045</v>
      </c>
      <c r="K175" s="2">
        <f t="shared" si="40"/>
        <v>42126.270000000004</v>
      </c>
      <c r="L175" s="11">
        <f t="shared" si="38"/>
        <v>82790.07</v>
      </c>
      <c r="M175" s="25">
        <v>-28008.94</v>
      </c>
      <c r="N175" s="33">
        <f t="shared" si="41"/>
        <v>54781.130000000005</v>
      </c>
      <c r="O175" s="1">
        <v>0</v>
      </c>
      <c r="P175" s="1">
        <v>1776.16</v>
      </c>
      <c r="Q175" s="31">
        <v>0</v>
      </c>
      <c r="R175" s="31">
        <v>2675.53</v>
      </c>
      <c r="S175" s="1">
        <v>0</v>
      </c>
      <c r="T175" s="1">
        <v>3997.26</v>
      </c>
      <c r="U175" s="1">
        <v>0</v>
      </c>
      <c r="V175" s="1">
        <v>2936.57</v>
      </c>
      <c r="W175" s="1">
        <v>0</v>
      </c>
      <c r="X175" s="1">
        <v>1776.16</v>
      </c>
      <c r="Y175" s="1">
        <v>0</v>
      </c>
      <c r="Z175" s="1">
        <v>1939.79</v>
      </c>
      <c r="AA175" s="31">
        <v>0</v>
      </c>
      <c r="AB175" s="31">
        <v>1829.66</v>
      </c>
      <c r="AC175" s="31">
        <v>0</v>
      </c>
      <c r="AD175" s="31">
        <v>4515.5</v>
      </c>
      <c r="AE175" s="31">
        <v>0</v>
      </c>
      <c r="AF175" s="31">
        <v>1829.66</v>
      </c>
      <c r="AG175" s="1">
        <v>0</v>
      </c>
      <c r="AH175" s="1">
        <v>5494.44</v>
      </c>
      <c r="AI175" s="1">
        <v>0</v>
      </c>
      <c r="AJ175" s="1">
        <v>5148.11</v>
      </c>
      <c r="AK175" s="1">
        <v>0</v>
      </c>
      <c r="AL175" s="1">
        <v>1829.66</v>
      </c>
      <c r="AM175" s="7">
        <f t="shared" si="42"/>
        <v>0</v>
      </c>
      <c r="AN175" s="7">
        <f t="shared" si="43"/>
        <v>35748.5</v>
      </c>
      <c r="AO175" s="24">
        <f t="shared" si="44"/>
        <v>35748.5</v>
      </c>
      <c r="AP175" s="8"/>
      <c r="AQ175" s="8">
        <v>1250.31</v>
      </c>
      <c r="AR175" s="8"/>
      <c r="AS175" s="8"/>
      <c r="AT175" s="77">
        <f t="shared" si="45"/>
        <v>36998.81</v>
      </c>
      <c r="AU175" s="85">
        <f>E175*0.67</f>
        <v>398.315</v>
      </c>
      <c r="AV175" s="86">
        <f t="shared" si="46"/>
        <v>47.56</v>
      </c>
      <c r="AW175" s="87">
        <f>E175*0.41</f>
        <v>243.74499999999998</v>
      </c>
      <c r="AX175" s="79">
        <v>-5839.794400000001</v>
      </c>
      <c r="AY175" s="20">
        <f>N175-AT175-AX175+AU175+AV175+AW175</f>
        <v>24311.734400000005</v>
      </c>
      <c r="AZ175" s="117">
        <v>347895.73</v>
      </c>
    </row>
    <row r="176" spans="1:52" ht="15">
      <c r="A176" s="1">
        <v>168</v>
      </c>
      <c r="B176" s="1" t="s">
        <v>152</v>
      </c>
      <c r="C176" s="1">
        <v>1334.1</v>
      </c>
      <c r="D176" s="1">
        <v>0</v>
      </c>
      <c r="E176" s="1">
        <f t="shared" si="49"/>
        <v>1334.1</v>
      </c>
      <c r="F176" s="1">
        <v>12.07</v>
      </c>
      <c r="G176" s="2">
        <f aca="true" t="shared" si="52" ref="G176:G239">E176*F176</f>
        <v>16102.587</v>
      </c>
      <c r="H176" s="2">
        <f t="shared" si="39"/>
        <v>96615.522</v>
      </c>
      <c r="I176" s="1">
        <v>12.51</v>
      </c>
      <c r="J176" s="2">
        <f t="shared" si="37"/>
        <v>16689.591</v>
      </c>
      <c r="K176" s="2">
        <f t="shared" si="40"/>
        <v>100137.546</v>
      </c>
      <c r="L176" s="11">
        <f t="shared" si="38"/>
        <v>196753.068</v>
      </c>
      <c r="M176" s="25">
        <v>-189525.74</v>
      </c>
      <c r="N176" s="33">
        <f t="shared" si="41"/>
        <v>7227.328000000009</v>
      </c>
      <c r="O176" s="1">
        <v>0</v>
      </c>
      <c r="P176" s="1">
        <v>3398.65</v>
      </c>
      <c r="Q176" s="31">
        <v>0</v>
      </c>
      <c r="R176" s="31">
        <v>14936.5</v>
      </c>
      <c r="S176" s="1">
        <v>0</v>
      </c>
      <c r="T176" s="1">
        <v>38278.19</v>
      </c>
      <c r="U176" s="1">
        <v>0</v>
      </c>
      <c r="V176" s="1">
        <v>4526.56</v>
      </c>
      <c r="W176" s="1">
        <v>0</v>
      </c>
      <c r="X176" s="1">
        <v>3366.15</v>
      </c>
      <c r="Y176" s="1">
        <v>0</v>
      </c>
      <c r="Z176" s="1">
        <v>3366.15</v>
      </c>
      <c r="AA176" s="31">
        <v>0</v>
      </c>
      <c r="AB176" s="31">
        <v>3486.22</v>
      </c>
      <c r="AC176" s="31">
        <v>0</v>
      </c>
      <c r="AD176" s="31">
        <v>11952.75</v>
      </c>
      <c r="AE176" s="31">
        <v>0</v>
      </c>
      <c r="AF176" s="31">
        <v>4303.82</v>
      </c>
      <c r="AG176" s="1">
        <v>0</v>
      </c>
      <c r="AH176" s="1">
        <v>50527.47</v>
      </c>
      <c r="AI176" s="1">
        <v>0</v>
      </c>
      <c r="AJ176" s="1">
        <v>7025.9</v>
      </c>
      <c r="AK176" s="1">
        <v>0</v>
      </c>
      <c r="AL176" s="1">
        <v>3486.22</v>
      </c>
      <c r="AM176" s="7">
        <f t="shared" si="42"/>
        <v>0</v>
      </c>
      <c r="AN176" s="7">
        <f t="shared" si="43"/>
        <v>148654.58</v>
      </c>
      <c r="AO176" s="24">
        <f t="shared" si="44"/>
        <v>148654.58</v>
      </c>
      <c r="AP176" s="8"/>
      <c r="AQ176" s="8">
        <f>1250.31+2532+2532</f>
        <v>6314.3099999999995</v>
      </c>
      <c r="AR176" s="8">
        <f>E176*1.1</f>
        <v>1467.51</v>
      </c>
      <c r="AS176" s="8">
        <f>E176*1.83</f>
        <v>2441.403</v>
      </c>
      <c r="AT176" s="77">
        <f t="shared" si="45"/>
        <v>158877.80299999999</v>
      </c>
      <c r="AU176" s="85"/>
      <c r="AV176" s="86">
        <f t="shared" si="46"/>
        <v>106.728</v>
      </c>
      <c r="AW176" s="86">
        <f t="shared" si="51"/>
        <v>106.728</v>
      </c>
      <c r="AX176" s="79">
        <v>1331.9043999999997</v>
      </c>
      <c r="AY176" s="20">
        <f>N176-AT176-AX176+AU176+AV176+AW176</f>
        <v>-152768.92339999997</v>
      </c>
      <c r="AZ176" s="117">
        <v>91398.76</v>
      </c>
    </row>
    <row r="177" spans="1:52" ht="15">
      <c r="A177" s="1">
        <v>169</v>
      </c>
      <c r="B177" s="1" t="s">
        <v>153</v>
      </c>
      <c r="C177" s="1">
        <v>466.4</v>
      </c>
      <c r="D177" s="1">
        <v>0</v>
      </c>
      <c r="E177" s="1">
        <f t="shared" si="49"/>
        <v>466.4</v>
      </c>
      <c r="F177" s="1">
        <v>7.84</v>
      </c>
      <c r="G177" s="2">
        <f t="shared" si="52"/>
        <v>3656.5759999999996</v>
      </c>
      <c r="H177" s="2">
        <f t="shared" si="39"/>
        <v>21939.456</v>
      </c>
      <c r="I177" s="1">
        <v>8.12</v>
      </c>
      <c r="J177" s="2">
        <f t="shared" si="37"/>
        <v>3787.1679999999997</v>
      </c>
      <c r="K177" s="2">
        <f t="shared" si="40"/>
        <v>22723.007999999998</v>
      </c>
      <c r="L177" s="11">
        <f t="shared" si="38"/>
        <v>44662.46399999999</v>
      </c>
      <c r="M177" s="25">
        <v>-29231.39</v>
      </c>
      <c r="N177" s="33">
        <f t="shared" si="41"/>
        <v>15431.073999999993</v>
      </c>
      <c r="O177" s="1">
        <v>0</v>
      </c>
      <c r="P177" s="1">
        <v>1114.7</v>
      </c>
      <c r="Q177" s="31">
        <v>0</v>
      </c>
      <c r="R177" s="31">
        <v>1632.56</v>
      </c>
      <c r="S177" s="1">
        <v>0</v>
      </c>
      <c r="T177" s="1">
        <v>2436.53</v>
      </c>
      <c r="U177" s="1">
        <v>0</v>
      </c>
      <c r="V177" s="1">
        <v>2275.11</v>
      </c>
      <c r="W177" s="1">
        <v>0</v>
      </c>
      <c r="X177" s="1">
        <v>1114.7</v>
      </c>
      <c r="Y177" s="1">
        <v>0</v>
      </c>
      <c r="Z177" s="1">
        <v>1114.7</v>
      </c>
      <c r="AA177" s="31">
        <v>0</v>
      </c>
      <c r="AB177" s="31">
        <v>6496.21</v>
      </c>
      <c r="AC177" s="31">
        <v>0</v>
      </c>
      <c r="AD177" s="31">
        <v>1156.67</v>
      </c>
      <c r="AE177" s="31">
        <v>0</v>
      </c>
      <c r="AF177" s="31">
        <v>1156.67</v>
      </c>
      <c r="AG177" s="1">
        <v>0</v>
      </c>
      <c r="AH177" s="1">
        <v>1681.42</v>
      </c>
      <c r="AI177" s="1">
        <v>0</v>
      </c>
      <c r="AJ177" s="1">
        <v>2828.59</v>
      </c>
      <c r="AK177" s="1">
        <v>0</v>
      </c>
      <c r="AL177" s="1">
        <v>1156.67</v>
      </c>
      <c r="AM177" s="7">
        <f t="shared" si="42"/>
        <v>0</v>
      </c>
      <c r="AN177" s="7">
        <f t="shared" si="43"/>
        <v>24164.53</v>
      </c>
      <c r="AO177" s="24">
        <f t="shared" si="44"/>
        <v>24164.53</v>
      </c>
      <c r="AP177" s="8"/>
      <c r="AQ177" s="8">
        <v>1250.31</v>
      </c>
      <c r="AR177" s="67">
        <v>-699.6</v>
      </c>
      <c r="AS177" s="8">
        <f>E177*1.83</f>
        <v>853.512</v>
      </c>
      <c r="AT177" s="77">
        <f t="shared" si="45"/>
        <v>25568.752</v>
      </c>
      <c r="AU177" s="85">
        <f>E177*0.67</f>
        <v>312.488</v>
      </c>
      <c r="AV177" s="86">
        <f t="shared" si="46"/>
        <v>37.312</v>
      </c>
      <c r="AW177" s="87">
        <f>E177*0.41</f>
        <v>191.224</v>
      </c>
      <c r="AX177" s="79">
        <v>0</v>
      </c>
      <c r="AY177" s="20">
        <f>N177-AT177-AX177+AU177+AV177+AW177</f>
        <v>-9596.654000000008</v>
      </c>
      <c r="AZ177" s="117">
        <v>5159.2</v>
      </c>
    </row>
    <row r="178" spans="1:52" ht="15">
      <c r="A178" s="1">
        <v>170</v>
      </c>
      <c r="B178" s="1" t="s">
        <v>154</v>
      </c>
      <c r="C178" s="1">
        <v>606.2</v>
      </c>
      <c r="D178" s="1">
        <v>1164.5</v>
      </c>
      <c r="E178" s="1">
        <f t="shared" si="49"/>
        <v>1770.7</v>
      </c>
      <c r="F178" s="1">
        <v>12.35</v>
      </c>
      <c r="G178" s="2">
        <f t="shared" si="52"/>
        <v>21868.145</v>
      </c>
      <c r="H178" s="2">
        <f t="shared" si="39"/>
        <v>131208.87</v>
      </c>
      <c r="I178" s="1">
        <v>12.79</v>
      </c>
      <c r="J178" s="2">
        <f t="shared" si="37"/>
        <v>22647.253</v>
      </c>
      <c r="K178" s="2">
        <f t="shared" si="40"/>
        <v>135883.518</v>
      </c>
      <c r="L178" s="11">
        <f t="shared" si="38"/>
        <v>267092.38800000004</v>
      </c>
      <c r="M178" s="25"/>
      <c r="N178" s="33">
        <f t="shared" si="41"/>
        <v>267092.38800000004</v>
      </c>
      <c r="O178" s="1">
        <v>0</v>
      </c>
      <c r="P178" s="1">
        <v>11735.62</v>
      </c>
      <c r="Q178" s="31">
        <v>0</v>
      </c>
      <c r="R178" s="31">
        <v>7884.79</v>
      </c>
      <c r="S178" s="1">
        <v>0</v>
      </c>
      <c r="T178" s="1">
        <v>13920.1</v>
      </c>
      <c r="U178" s="1">
        <v>0</v>
      </c>
      <c r="V178" s="1">
        <v>8292.91</v>
      </c>
      <c r="W178" s="1">
        <v>0</v>
      </c>
      <c r="X178" s="1">
        <v>10215.22</v>
      </c>
      <c r="Y178" s="1">
        <v>0</v>
      </c>
      <c r="Z178" s="1">
        <v>26891.93</v>
      </c>
      <c r="AA178" s="31">
        <v>0</v>
      </c>
      <c r="AB178" s="31">
        <v>13248.09</v>
      </c>
      <c r="AC178" s="31">
        <v>0</v>
      </c>
      <c r="AD178" s="31">
        <v>9935.2</v>
      </c>
      <c r="AE178" s="31">
        <v>0</v>
      </c>
      <c r="AF178" s="31">
        <v>37177.45</v>
      </c>
      <c r="AG178" s="1">
        <v>0</v>
      </c>
      <c r="AH178" s="1">
        <v>8985.09</v>
      </c>
      <c r="AI178" s="1">
        <v>0</v>
      </c>
      <c r="AJ178" s="1">
        <v>10068.37</v>
      </c>
      <c r="AK178" s="1">
        <v>0</v>
      </c>
      <c r="AL178" s="1">
        <v>7401.99</v>
      </c>
      <c r="AM178" s="7">
        <f t="shared" si="42"/>
        <v>0</v>
      </c>
      <c r="AN178" s="7">
        <f t="shared" si="43"/>
        <v>165756.75999999998</v>
      </c>
      <c r="AO178" s="24">
        <f t="shared" si="44"/>
        <v>165756.75999999998</v>
      </c>
      <c r="AP178" s="8"/>
      <c r="AQ178" s="8">
        <v>1250.31</v>
      </c>
      <c r="AR178" s="8"/>
      <c r="AS178" s="8"/>
      <c r="AT178" s="77">
        <f t="shared" si="45"/>
        <v>167007.06999999998</v>
      </c>
      <c r="AU178" s="85"/>
      <c r="AV178" s="86">
        <f t="shared" si="46"/>
        <v>141.656</v>
      </c>
      <c r="AW178" s="86">
        <f t="shared" si="51"/>
        <v>141.656</v>
      </c>
      <c r="AX178" s="79">
        <v>-9286.0888</v>
      </c>
      <c r="AY178" s="20">
        <f>N178-AT178-AX178+AU178+AV178+AW178</f>
        <v>109654.71880000006</v>
      </c>
      <c r="AZ178" s="117">
        <v>24623.64</v>
      </c>
    </row>
    <row r="179" spans="1:52" ht="15">
      <c r="A179" s="1">
        <v>171</v>
      </c>
      <c r="B179" s="1" t="s">
        <v>155</v>
      </c>
      <c r="C179" s="1">
        <v>396.5</v>
      </c>
      <c r="D179" s="1">
        <v>0</v>
      </c>
      <c r="E179" s="1">
        <f t="shared" si="49"/>
        <v>396.5</v>
      </c>
      <c r="F179" s="1">
        <v>11.4</v>
      </c>
      <c r="G179" s="2">
        <f t="shared" si="52"/>
        <v>4520.1</v>
      </c>
      <c r="H179" s="2">
        <f t="shared" si="39"/>
        <v>27120.600000000002</v>
      </c>
      <c r="I179" s="1">
        <v>11.81</v>
      </c>
      <c r="J179" s="2">
        <f t="shared" si="37"/>
        <v>4682.665</v>
      </c>
      <c r="K179" s="2">
        <f t="shared" si="40"/>
        <v>28095.989999999998</v>
      </c>
      <c r="L179" s="11">
        <f t="shared" si="38"/>
        <v>55216.59</v>
      </c>
      <c r="M179" s="25">
        <v>-87793.43</v>
      </c>
      <c r="N179" s="33">
        <f t="shared" si="41"/>
        <v>-32576.839999999997</v>
      </c>
      <c r="O179" s="1">
        <v>0</v>
      </c>
      <c r="P179" s="1">
        <v>947.64</v>
      </c>
      <c r="Q179" s="31">
        <v>0</v>
      </c>
      <c r="R179" s="31">
        <v>1465.5</v>
      </c>
      <c r="S179" s="1">
        <v>0</v>
      </c>
      <c r="T179" s="1">
        <v>1950.7</v>
      </c>
      <c r="U179" s="1">
        <v>0</v>
      </c>
      <c r="V179" s="1">
        <v>2108.05</v>
      </c>
      <c r="W179" s="1">
        <v>0</v>
      </c>
      <c r="X179" s="1">
        <v>947.64</v>
      </c>
      <c r="Y179" s="1">
        <v>0</v>
      </c>
      <c r="Z179" s="1">
        <v>1369.21</v>
      </c>
      <c r="AA179" s="31">
        <v>0</v>
      </c>
      <c r="AB179" s="31">
        <v>983.32</v>
      </c>
      <c r="AC179" s="31">
        <v>0</v>
      </c>
      <c r="AD179" s="31">
        <v>983.32</v>
      </c>
      <c r="AE179" s="31">
        <v>0</v>
      </c>
      <c r="AF179" s="31">
        <v>983.32</v>
      </c>
      <c r="AG179" s="1">
        <v>0</v>
      </c>
      <c r="AH179" s="1">
        <v>1508.07</v>
      </c>
      <c r="AI179" s="1">
        <v>0</v>
      </c>
      <c r="AJ179" s="1">
        <v>983.32</v>
      </c>
      <c r="AK179" s="1">
        <v>0</v>
      </c>
      <c r="AL179" s="1">
        <v>2929.04</v>
      </c>
      <c r="AM179" s="7">
        <f t="shared" si="42"/>
        <v>0</v>
      </c>
      <c r="AN179" s="7">
        <f t="shared" si="43"/>
        <v>17159.13</v>
      </c>
      <c r="AO179" s="24">
        <f t="shared" si="44"/>
        <v>17159.13</v>
      </c>
      <c r="AP179" s="8"/>
      <c r="AQ179" s="8">
        <v>1250.31</v>
      </c>
      <c r="AR179" s="8"/>
      <c r="AS179" s="8"/>
      <c r="AT179" s="77">
        <f t="shared" si="45"/>
        <v>18409.440000000002</v>
      </c>
      <c r="AU179" s="85">
        <f>E179*0.67</f>
        <v>265.65500000000003</v>
      </c>
      <c r="AV179" s="86">
        <f t="shared" si="46"/>
        <v>31.720000000000002</v>
      </c>
      <c r="AW179" s="87">
        <f>E179*0.41</f>
        <v>162.565</v>
      </c>
      <c r="AX179" s="79">
        <v>-3490.1328000000003</v>
      </c>
      <c r="AY179" s="20">
        <f>N179-AT179-AX179+AU179+AV179+AW179</f>
        <v>-47036.2072</v>
      </c>
      <c r="AZ179" s="117">
        <v>183632.12</v>
      </c>
    </row>
    <row r="180" spans="1:52" ht="15">
      <c r="A180" s="1">
        <v>172</v>
      </c>
      <c r="B180" s="1" t="s">
        <v>156</v>
      </c>
      <c r="C180" s="1">
        <v>1170.9</v>
      </c>
      <c r="D180" s="1">
        <v>183.1</v>
      </c>
      <c r="E180" s="1">
        <f t="shared" si="49"/>
        <v>1354</v>
      </c>
      <c r="F180" s="1">
        <v>12.07</v>
      </c>
      <c r="G180" s="2">
        <f t="shared" si="52"/>
        <v>16342.78</v>
      </c>
      <c r="H180" s="2">
        <f t="shared" si="39"/>
        <v>98056.68000000001</v>
      </c>
      <c r="I180" s="1">
        <v>12.51</v>
      </c>
      <c r="J180" s="2">
        <f t="shared" si="37"/>
        <v>16938.54</v>
      </c>
      <c r="K180" s="2">
        <f t="shared" si="40"/>
        <v>101631.24</v>
      </c>
      <c r="L180" s="11">
        <f t="shared" si="38"/>
        <v>199687.92</v>
      </c>
      <c r="M180" s="25"/>
      <c r="N180" s="33">
        <f t="shared" si="41"/>
        <v>199687.92</v>
      </c>
      <c r="O180" s="1">
        <v>0</v>
      </c>
      <c r="P180" s="1">
        <v>17411.81</v>
      </c>
      <c r="Q180" s="31">
        <v>0</v>
      </c>
      <c r="R180" s="31">
        <v>6127.67</v>
      </c>
      <c r="S180" s="1">
        <v>0</v>
      </c>
      <c r="T180" s="1">
        <v>9189.63</v>
      </c>
      <c r="U180" s="1">
        <v>0</v>
      </c>
      <c r="V180" s="1">
        <v>19511.45</v>
      </c>
      <c r="W180" s="1">
        <v>0</v>
      </c>
      <c r="X180" s="1">
        <v>23204.71</v>
      </c>
      <c r="Y180" s="1">
        <v>0</v>
      </c>
      <c r="Z180" s="1">
        <v>12574.8</v>
      </c>
      <c r="AA180" s="31">
        <v>0</v>
      </c>
      <c r="AB180" s="31">
        <v>7533.12</v>
      </c>
      <c r="AC180" s="31">
        <v>0</v>
      </c>
      <c r="AD180" s="31">
        <v>7487.62</v>
      </c>
      <c r="AE180" s="31">
        <v>0</v>
      </c>
      <c r="AF180" s="31">
        <v>19747.02</v>
      </c>
      <c r="AG180" s="1">
        <v>0</v>
      </c>
      <c r="AH180" s="1">
        <v>8661.58</v>
      </c>
      <c r="AI180" s="1">
        <v>0</v>
      </c>
      <c r="AJ180" s="1">
        <v>8244.86</v>
      </c>
      <c r="AK180" s="1">
        <v>0</v>
      </c>
      <c r="AL180" s="1">
        <v>5578.48</v>
      </c>
      <c r="AM180" s="7">
        <f t="shared" si="42"/>
        <v>0</v>
      </c>
      <c r="AN180" s="7">
        <f t="shared" si="43"/>
        <v>145272.74999999997</v>
      </c>
      <c r="AO180" s="24">
        <f t="shared" si="44"/>
        <v>145272.74999999997</v>
      </c>
      <c r="AP180" s="8"/>
      <c r="AQ180" s="8">
        <v>1250.31</v>
      </c>
      <c r="AR180" s="8"/>
      <c r="AS180" s="8"/>
      <c r="AT180" s="77">
        <f t="shared" si="45"/>
        <v>146523.05999999997</v>
      </c>
      <c r="AU180" s="85"/>
      <c r="AV180" s="86">
        <f t="shared" si="46"/>
        <v>108.32000000000001</v>
      </c>
      <c r="AW180" s="86">
        <f t="shared" si="51"/>
        <v>108.32000000000001</v>
      </c>
      <c r="AX180" s="79">
        <v>15375.528400000003</v>
      </c>
      <c r="AY180" s="20">
        <f>N180-AT180-AX180+AU180+AV180+AW180</f>
        <v>38005.97160000004</v>
      </c>
      <c r="AZ180" s="117">
        <v>80377.1</v>
      </c>
    </row>
    <row r="181" spans="1:52" ht="15">
      <c r="A181" s="1">
        <v>173</v>
      </c>
      <c r="B181" s="1" t="s">
        <v>157</v>
      </c>
      <c r="C181" s="1">
        <v>418.2</v>
      </c>
      <c r="D181" s="1">
        <v>57.6</v>
      </c>
      <c r="E181" s="1">
        <f t="shared" si="49"/>
        <v>475.8</v>
      </c>
      <c r="F181" s="1">
        <v>12.07</v>
      </c>
      <c r="G181" s="2">
        <f t="shared" si="52"/>
        <v>5742.906</v>
      </c>
      <c r="H181" s="2">
        <f t="shared" si="39"/>
        <v>34457.436</v>
      </c>
      <c r="I181" s="1">
        <v>12.51</v>
      </c>
      <c r="J181" s="2">
        <f t="shared" si="37"/>
        <v>5952.258</v>
      </c>
      <c r="K181" s="2">
        <f t="shared" si="40"/>
        <v>35713.547999999995</v>
      </c>
      <c r="L181" s="11">
        <f t="shared" si="38"/>
        <v>70170.984</v>
      </c>
      <c r="M181" s="25"/>
      <c r="N181" s="33">
        <f t="shared" si="41"/>
        <v>70170.984</v>
      </c>
      <c r="O181" s="1">
        <v>0</v>
      </c>
      <c r="P181" s="1">
        <v>1914.68</v>
      </c>
      <c r="Q181" s="31">
        <v>0</v>
      </c>
      <c r="R181" s="31">
        <v>2634.47</v>
      </c>
      <c r="S181" s="1">
        <v>0</v>
      </c>
      <c r="T181" s="1">
        <v>2885.24</v>
      </c>
      <c r="U181" s="1">
        <v>0</v>
      </c>
      <c r="V181" s="1">
        <v>3522.1</v>
      </c>
      <c r="W181" s="1">
        <v>0</v>
      </c>
      <c r="X181" s="1">
        <v>3166.3</v>
      </c>
      <c r="Y181" s="1">
        <v>0</v>
      </c>
      <c r="Z181" s="1">
        <v>4211.81</v>
      </c>
      <c r="AA181" s="31">
        <v>0</v>
      </c>
      <c r="AB181" s="31">
        <v>2670.53</v>
      </c>
      <c r="AC181" s="31">
        <v>0</v>
      </c>
      <c r="AD181" s="31">
        <v>2621.78</v>
      </c>
      <c r="AE181" s="31">
        <v>0</v>
      </c>
      <c r="AF181" s="31">
        <v>2621.78</v>
      </c>
      <c r="AG181" s="1">
        <v>0</v>
      </c>
      <c r="AH181" s="1">
        <v>3113.7</v>
      </c>
      <c r="AI181" s="1">
        <v>0</v>
      </c>
      <c r="AJ181" s="1">
        <v>2879.9</v>
      </c>
      <c r="AK181" s="1">
        <v>0</v>
      </c>
      <c r="AL181" s="1">
        <v>1953.29</v>
      </c>
      <c r="AM181" s="7">
        <f t="shared" si="42"/>
        <v>0</v>
      </c>
      <c r="AN181" s="7">
        <f t="shared" si="43"/>
        <v>34195.58</v>
      </c>
      <c r="AO181" s="24">
        <f t="shared" si="44"/>
        <v>34195.58</v>
      </c>
      <c r="AP181" s="8"/>
      <c r="AQ181" s="8">
        <v>1250.31</v>
      </c>
      <c r="AR181" s="8"/>
      <c r="AS181" s="8"/>
      <c r="AT181" s="77">
        <f t="shared" si="45"/>
        <v>35445.89</v>
      </c>
      <c r="AU181" s="85"/>
      <c r="AV181" s="86">
        <f t="shared" si="46"/>
        <v>38.064</v>
      </c>
      <c r="AW181" s="86">
        <f t="shared" si="51"/>
        <v>38.064</v>
      </c>
      <c r="AX181" s="79">
        <v>-2866.8292</v>
      </c>
      <c r="AY181" s="20">
        <f>N181-AT181-AX181+AU181+AV181+AW181</f>
        <v>37668.051199999994</v>
      </c>
      <c r="AZ181" s="117">
        <v>75197.9</v>
      </c>
    </row>
    <row r="182" spans="1:94" s="16" customFormat="1" ht="15">
      <c r="A182" s="1">
        <v>174</v>
      </c>
      <c r="B182" s="1" t="s">
        <v>302</v>
      </c>
      <c r="C182" s="1">
        <v>471.3</v>
      </c>
      <c r="D182" s="1">
        <v>0</v>
      </c>
      <c r="E182" s="1">
        <f t="shared" si="49"/>
        <v>471.3</v>
      </c>
      <c r="F182" s="1">
        <v>7.8</v>
      </c>
      <c r="G182" s="2">
        <f t="shared" si="52"/>
        <v>3676.14</v>
      </c>
      <c r="H182" s="2">
        <f t="shared" si="39"/>
        <v>22056.84</v>
      </c>
      <c r="I182" s="1">
        <v>8.08</v>
      </c>
      <c r="J182" s="2">
        <f t="shared" si="37"/>
        <v>3808.1040000000003</v>
      </c>
      <c r="K182" s="2">
        <f t="shared" si="40"/>
        <v>22848.624000000003</v>
      </c>
      <c r="L182" s="11">
        <f t="shared" si="38"/>
        <v>44905.46400000001</v>
      </c>
      <c r="M182" s="25">
        <v>-104893.23</v>
      </c>
      <c r="N182" s="33">
        <f t="shared" si="41"/>
        <v>-59987.76599999999</v>
      </c>
      <c r="O182" s="1">
        <v>0</v>
      </c>
      <c r="P182" s="1">
        <v>1126.41</v>
      </c>
      <c r="Q182" s="31">
        <v>0</v>
      </c>
      <c r="R182" s="31">
        <v>1126.41</v>
      </c>
      <c r="S182" s="1">
        <v>0</v>
      </c>
      <c r="T182" s="1">
        <v>2685.97</v>
      </c>
      <c r="U182" s="1">
        <v>0</v>
      </c>
      <c r="V182" s="1">
        <v>12957.31</v>
      </c>
      <c r="W182" s="1">
        <v>0</v>
      </c>
      <c r="X182" s="1">
        <v>10728.24</v>
      </c>
      <c r="Y182" s="1">
        <v>0</v>
      </c>
      <c r="Z182" s="1">
        <v>61042.29</v>
      </c>
      <c r="AA182" s="31">
        <v>0</v>
      </c>
      <c r="AB182" s="31">
        <v>1168.82</v>
      </c>
      <c r="AC182" s="31">
        <v>0</v>
      </c>
      <c r="AD182" s="31">
        <v>1168.82</v>
      </c>
      <c r="AE182" s="31">
        <v>0</v>
      </c>
      <c r="AF182" s="31">
        <v>9467.37</v>
      </c>
      <c r="AG182" s="1">
        <v>0</v>
      </c>
      <c r="AH182" s="1">
        <v>2974.68</v>
      </c>
      <c r="AI182" s="1">
        <v>0</v>
      </c>
      <c r="AJ182" s="1">
        <v>1168.82</v>
      </c>
      <c r="AK182" s="1">
        <v>0</v>
      </c>
      <c r="AL182" s="1">
        <v>1168.82</v>
      </c>
      <c r="AM182" s="7">
        <f t="shared" si="42"/>
        <v>0</v>
      </c>
      <c r="AN182" s="7">
        <f t="shared" si="43"/>
        <v>106783.96000000002</v>
      </c>
      <c r="AO182" s="24">
        <f t="shared" si="44"/>
        <v>106783.96000000002</v>
      </c>
      <c r="AP182" s="8"/>
      <c r="AQ182" s="8">
        <v>1250.31</v>
      </c>
      <c r="AR182" s="63"/>
      <c r="AS182" s="63"/>
      <c r="AT182" s="77">
        <f t="shared" si="45"/>
        <v>108034.27000000002</v>
      </c>
      <c r="AU182" s="83"/>
      <c r="AV182" s="84"/>
      <c r="AW182" s="84"/>
      <c r="AX182" s="79">
        <v>-8622.086</v>
      </c>
      <c r="AY182" s="20">
        <f>N182-AT182-AX182+AU182+AV182+AW182</f>
        <v>-159399.95</v>
      </c>
      <c r="AZ182" s="117">
        <v>131267.33</v>
      </c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</row>
    <row r="183" spans="1:52" ht="15">
      <c r="A183" s="1">
        <v>175</v>
      </c>
      <c r="B183" s="1" t="s">
        <v>303</v>
      </c>
      <c r="C183" s="1">
        <v>508</v>
      </c>
      <c r="D183" s="1">
        <v>0</v>
      </c>
      <c r="E183" s="1">
        <f t="shared" si="49"/>
        <v>508</v>
      </c>
      <c r="F183" s="1">
        <v>7.8</v>
      </c>
      <c r="G183" s="2">
        <f t="shared" si="52"/>
        <v>3962.4</v>
      </c>
      <c r="H183" s="2">
        <f t="shared" si="39"/>
        <v>23774.4</v>
      </c>
      <c r="I183" s="1">
        <v>8.08</v>
      </c>
      <c r="J183" s="2">
        <f t="shared" si="37"/>
        <v>4104.64</v>
      </c>
      <c r="K183" s="2">
        <f t="shared" si="40"/>
        <v>24627.840000000004</v>
      </c>
      <c r="L183" s="11">
        <f t="shared" si="38"/>
        <v>48402.240000000005</v>
      </c>
      <c r="M183" s="25">
        <v>-39892.01</v>
      </c>
      <c r="N183" s="33">
        <f t="shared" si="41"/>
        <v>8510.230000000003</v>
      </c>
      <c r="O183" s="1">
        <v>0</v>
      </c>
      <c r="P183" s="1">
        <v>1214.12</v>
      </c>
      <c r="Q183" s="31">
        <v>0</v>
      </c>
      <c r="R183" s="31">
        <v>1214.12</v>
      </c>
      <c r="S183" s="1">
        <v>0</v>
      </c>
      <c r="T183" s="1">
        <v>1214.12</v>
      </c>
      <c r="U183" s="1">
        <v>0</v>
      </c>
      <c r="V183" s="1">
        <v>1738.87</v>
      </c>
      <c r="W183" s="1">
        <v>0</v>
      </c>
      <c r="X183" s="1">
        <v>1214.12</v>
      </c>
      <c r="Y183" s="1">
        <v>0</v>
      </c>
      <c r="Z183" s="1">
        <v>1541.37</v>
      </c>
      <c r="AA183" s="31">
        <v>0</v>
      </c>
      <c r="AB183" s="31">
        <v>1259.84</v>
      </c>
      <c r="AC183" s="31">
        <v>0</v>
      </c>
      <c r="AD183" s="31">
        <v>3632.52</v>
      </c>
      <c r="AE183" s="31">
        <v>0</v>
      </c>
      <c r="AF183" s="31">
        <v>1505.28</v>
      </c>
      <c r="AG183" s="1">
        <v>0</v>
      </c>
      <c r="AH183" s="1">
        <v>1784.59</v>
      </c>
      <c r="AI183" s="1">
        <v>0</v>
      </c>
      <c r="AJ183" s="1">
        <v>1259.84</v>
      </c>
      <c r="AK183" s="1">
        <v>0</v>
      </c>
      <c r="AL183" s="1">
        <v>1259.84</v>
      </c>
      <c r="AM183" s="7">
        <f t="shared" si="42"/>
        <v>0</v>
      </c>
      <c r="AN183" s="7">
        <f t="shared" si="43"/>
        <v>18838.63</v>
      </c>
      <c r="AO183" s="24">
        <f t="shared" si="44"/>
        <v>18838.63</v>
      </c>
      <c r="AP183" s="8"/>
      <c r="AQ183" s="8">
        <v>1250.31</v>
      </c>
      <c r="AR183" s="63"/>
      <c r="AS183" s="63"/>
      <c r="AT183" s="77">
        <f t="shared" si="45"/>
        <v>20088.940000000002</v>
      </c>
      <c r="AU183" s="83"/>
      <c r="AV183" s="84"/>
      <c r="AW183" s="84"/>
      <c r="AX183" s="79">
        <v>-7614.653200000001</v>
      </c>
      <c r="AY183" s="20">
        <f>N183-AT183-AX183+AU183+AV183+AW183</f>
        <v>-3964.0567999999985</v>
      </c>
      <c r="AZ183" s="117">
        <v>178326.96</v>
      </c>
    </row>
    <row r="184" spans="1:52" ht="15">
      <c r="A184" s="1">
        <v>176</v>
      </c>
      <c r="B184" s="1" t="s">
        <v>158</v>
      </c>
      <c r="C184" s="1">
        <v>600.6</v>
      </c>
      <c r="D184" s="1">
        <v>0</v>
      </c>
      <c r="E184" s="1">
        <f t="shared" si="49"/>
        <v>600.6</v>
      </c>
      <c r="F184" s="1">
        <v>12.07</v>
      </c>
      <c r="G184" s="2">
        <f t="shared" si="52"/>
        <v>7249.242</v>
      </c>
      <c r="H184" s="2">
        <f t="shared" si="39"/>
        <v>43495.452000000005</v>
      </c>
      <c r="I184" s="1">
        <v>12.51</v>
      </c>
      <c r="J184" s="2">
        <f t="shared" si="37"/>
        <v>7513.506</v>
      </c>
      <c r="K184" s="2">
        <f t="shared" si="40"/>
        <v>45081.036</v>
      </c>
      <c r="L184" s="11">
        <f t="shared" si="38"/>
        <v>88576.48800000001</v>
      </c>
      <c r="M184" s="25">
        <v>-5805.83</v>
      </c>
      <c r="N184" s="33">
        <f t="shared" si="41"/>
        <v>82770.65800000001</v>
      </c>
      <c r="O184" s="1">
        <v>0</v>
      </c>
      <c r="P184" s="1">
        <v>0</v>
      </c>
      <c r="Q184" s="31">
        <v>0</v>
      </c>
      <c r="R184" s="31">
        <v>0</v>
      </c>
      <c r="S184" s="1">
        <v>0</v>
      </c>
      <c r="T184" s="1">
        <v>1003.06</v>
      </c>
      <c r="U184" s="1">
        <v>0</v>
      </c>
      <c r="V184" s="1">
        <v>1160.41</v>
      </c>
      <c r="W184" s="1">
        <v>0</v>
      </c>
      <c r="X184" s="1">
        <v>0</v>
      </c>
      <c r="Y184" s="1">
        <v>0</v>
      </c>
      <c r="Z184" s="1">
        <v>57467.65</v>
      </c>
      <c r="AA184" s="31">
        <v>0</v>
      </c>
      <c r="AB184" s="31">
        <v>2365.41</v>
      </c>
      <c r="AC184" s="31">
        <v>0</v>
      </c>
      <c r="AD184" s="31">
        <v>11344.13</v>
      </c>
      <c r="AE184" s="31">
        <v>0</v>
      </c>
      <c r="AF184" s="31">
        <v>3874.4</v>
      </c>
      <c r="AG184" s="1">
        <v>0</v>
      </c>
      <c r="AH184" s="1">
        <v>2014.24</v>
      </c>
      <c r="AI184" s="1">
        <v>0</v>
      </c>
      <c r="AJ184" s="1">
        <v>-19519.1</v>
      </c>
      <c r="AK184" s="1">
        <v>0</v>
      </c>
      <c r="AL184" s="1">
        <v>1489.49</v>
      </c>
      <c r="AM184" s="7">
        <f t="shared" si="42"/>
        <v>0</v>
      </c>
      <c r="AN184" s="7">
        <f t="shared" si="43"/>
        <v>61199.69</v>
      </c>
      <c r="AO184" s="24">
        <f t="shared" si="44"/>
        <v>61199.69</v>
      </c>
      <c r="AP184" s="8">
        <v>13440</v>
      </c>
      <c r="AQ184" s="8">
        <v>1250.31</v>
      </c>
      <c r="AR184" s="8">
        <f>E184*1.1</f>
        <v>660.6600000000001</v>
      </c>
      <c r="AS184" s="8">
        <f>E184*1.83</f>
        <v>1099.0980000000002</v>
      </c>
      <c r="AT184" s="77">
        <f t="shared" si="45"/>
        <v>77649.758</v>
      </c>
      <c r="AU184" s="85"/>
      <c r="AV184" s="86">
        <f t="shared" si="46"/>
        <v>48.048</v>
      </c>
      <c r="AW184" s="86">
        <f>E184*0.08</f>
        <v>48.048</v>
      </c>
      <c r="AX184" s="79">
        <v>-8376.302</v>
      </c>
      <c r="AY184" s="20">
        <f>N184-AT184-AX184+AU184+AV184+AW184</f>
        <v>13593.29800000001</v>
      </c>
      <c r="AZ184" s="117">
        <v>61298.05</v>
      </c>
    </row>
    <row r="185" spans="1:52" ht="15">
      <c r="A185" s="1">
        <v>177</v>
      </c>
      <c r="B185" s="1" t="s">
        <v>304</v>
      </c>
      <c r="C185" s="1">
        <v>470.4</v>
      </c>
      <c r="D185" s="1">
        <v>0</v>
      </c>
      <c r="E185" s="1">
        <f t="shared" si="49"/>
        <v>470.4</v>
      </c>
      <c r="F185" s="1">
        <v>7.8</v>
      </c>
      <c r="G185" s="2">
        <f t="shared" si="52"/>
        <v>3669.12</v>
      </c>
      <c r="H185" s="2">
        <f t="shared" si="39"/>
        <v>22014.72</v>
      </c>
      <c r="I185" s="1">
        <v>8.08</v>
      </c>
      <c r="J185" s="2">
        <f t="shared" si="37"/>
        <v>3800.832</v>
      </c>
      <c r="K185" s="2">
        <f t="shared" si="40"/>
        <v>22804.992</v>
      </c>
      <c r="L185" s="11">
        <f t="shared" si="38"/>
        <v>44819.712</v>
      </c>
      <c r="M185" s="25">
        <v>-185928.69</v>
      </c>
      <c r="N185" s="33">
        <f t="shared" si="41"/>
        <v>-141108.978</v>
      </c>
      <c r="O185" s="1">
        <v>0</v>
      </c>
      <c r="P185" s="1">
        <v>4558.44</v>
      </c>
      <c r="Q185" s="31">
        <v>0</v>
      </c>
      <c r="R185" s="31">
        <v>1124.26</v>
      </c>
      <c r="S185" s="1">
        <v>0</v>
      </c>
      <c r="T185" s="1">
        <v>1124.26</v>
      </c>
      <c r="U185" s="1">
        <v>0</v>
      </c>
      <c r="V185" s="1">
        <v>1649.01</v>
      </c>
      <c r="W185" s="1">
        <v>0</v>
      </c>
      <c r="X185" s="1">
        <v>1124.26</v>
      </c>
      <c r="Y185" s="1">
        <v>0</v>
      </c>
      <c r="Z185" s="1">
        <v>1124.26</v>
      </c>
      <c r="AA185" s="31">
        <v>0</v>
      </c>
      <c r="AB185" s="31">
        <v>5308.7</v>
      </c>
      <c r="AC185" s="31">
        <v>0</v>
      </c>
      <c r="AD185" s="31">
        <v>1166.59</v>
      </c>
      <c r="AE185" s="31">
        <v>0</v>
      </c>
      <c r="AF185" s="31">
        <v>3755.11</v>
      </c>
      <c r="AG185" s="1">
        <v>0</v>
      </c>
      <c r="AH185" s="1">
        <v>2658.12</v>
      </c>
      <c r="AI185" s="1">
        <v>0</v>
      </c>
      <c r="AJ185" s="1">
        <v>1166.59</v>
      </c>
      <c r="AK185" s="1">
        <v>0</v>
      </c>
      <c r="AL185" s="1">
        <v>2294.54</v>
      </c>
      <c r="AM185" s="7">
        <f t="shared" si="42"/>
        <v>0</v>
      </c>
      <c r="AN185" s="7">
        <f t="shared" si="43"/>
        <v>27054.14</v>
      </c>
      <c r="AO185" s="24">
        <f t="shared" si="44"/>
        <v>27054.14</v>
      </c>
      <c r="AP185" s="8"/>
      <c r="AQ185" s="8">
        <v>1250.31</v>
      </c>
      <c r="AR185" s="63"/>
      <c r="AS185" s="63"/>
      <c r="AT185" s="77">
        <f t="shared" si="45"/>
        <v>28304.45</v>
      </c>
      <c r="AU185" s="83"/>
      <c r="AV185" s="84"/>
      <c r="AW185" s="84"/>
      <c r="AX185" s="79">
        <v>-8317.364000000001</v>
      </c>
      <c r="AY185" s="20">
        <f>N185-AT185-AX185+AU185+AV185+AW185</f>
        <v>-161096.064</v>
      </c>
      <c r="AZ185" s="117">
        <v>124658.56</v>
      </c>
    </row>
    <row r="186" spans="1:52" ht="15">
      <c r="A186" s="1">
        <v>178</v>
      </c>
      <c r="B186" s="1" t="s">
        <v>159</v>
      </c>
      <c r="C186" s="1">
        <v>470.9</v>
      </c>
      <c r="D186" s="1">
        <v>0</v>
      </c>
      <c r="E186" s="1">
        <f t="shared" si="49"/>
        <v>470.9</v>
      </c>
      <c r="F186" s="1">
        <v>8.51</v>
      </c>
      <c r="G186" s="2">
        <f t="shared" si="52"/>
        <v>4007.359</v>
      </c>
      <c r="H186" s="2">
        <f t="shared" si="39"/>
        <v>24044.154</v>
      </c>
      <c r="I186" s="1">
        <v>8.81</v>
      </c>
      <c r="J186" s="2">
        <f t="shared" si="37"/>
        <v>4148.629</v>
      </c>
      <c r="K186" s="2">
        <f t="shared" si="40"/>
        <v>24891.773999999998</v>
      </c>
      <c r="L186" s="11">
        <f t="shared" si="38"/>
        <v>48935.928</v>
      </c>
      <c r="M186" s="25">
        <v>-11902.72</v>
      </c>
      <c r="N186" s="33">
        <f t="shared" si="41"/>
        <v>37033.208</v>
      </c>
      <c r="O186" s="1">
        <v>0</v>
      </c>
      <c r="P186" s="1">
        <v>1125.45</v>
      </c>
      <c r="Q186" s="31">
        <v>0</v>
      </c>
      <c r="R186" s="31">
        <v>1125.45</v>
      </c>
      <c r="S186" s="1">
        <v>0</v>
      </c>
      <c r="T186" s="1">
        <v>1125.45</v>
      </c>
      <c r="U186" s="1">
        <v>0</v>
      </c>
      <c r="V186" s="1">
        <v>2285.86</v>
      </c>
      <c r="W186" s="1">
        <v>0</v>
      </c>
      <c r="X186" s="1">
        <v>1125.45</v>
      </c>
      <c r="Y186" s="1">
        <v>0</v>
      </c>
      <c r="Z186" s="1">
        <v>1125.45</v>
      </c>
      <c r="AA186" s="31">
        <v>0</v>
      </c>
      <c r="AB186" s="31">
        <v>1167.83</v>
      </c>
      <c r="AC186" s="31">
        <v>0</v>
      </c>
      <c r="AD186" s="31">
        <v>1167.83</v>
      </c>
      <c r="AE186" s="31">
        <v>0</v>
      </c>
      <c r="AF186" s="31">
        <v>1167.83</v>
      </c>
      <c r="AG186" s="1">
        <v>0</v>
      </c>
      <c r="AH186" s="1">
        <v>1692.58</v>
      </c>
      <c r="AI186" s="1">
        <v>0</v>
      </c>
      <c r="AJ186" s="1">
        <v>1167.83</v>
      </c>
      <c r="AK186" s="1">
        <v>0</v>
      </c>
      <c r="AL186" s="1">
        <v>15225.63</v>
      </c>
      <c r="AM186" s="7">
        <f t="shared" si="42"/>
        <v>0</v>
      </c>
      <c r="AN186" s="7">
        <f t="shared" si="43"/>
        <v>29502.64</v>
      </c>
      <c r="AO186" s="24">
        <f t="shared" si="44"/>
        <v>29502.64</v>
      </c>
      <c r="AP186" s="8"/>
      <c r="AQ186" s="8">
        <f>1250.31+690</f>
        <v>1940.31</v>
      </c>
      <c r="AR186" s="8">
        <f>E186*1.1</f>
        <v>517.99</v>
      </c>
      <c r="AS186" s="8">
        <f>E186*1.83</f>
        <v>861.747</v>
      </c>
      <c r="AT186" s="77">
        <f t="shared" si="45"/>
        <v>32822.687000000005</v>
      </c>
      <c r="AU186" s="85"/>
      <c r="AV186" s="86">
        <f t="shared" si="46"/>
        <v>37.672</v>
      </c>
      <c r="AW186" s="86">
        <f>E186*0.08</f>
        <v>37.672</v>
      </c>
      <c r="AX186" s="79">
        <v>22810.8904</v>
      </c>
      <c r="AY186" s="20">
        <f>N186-AT186-AX186+AU186+AV186+AW186</f>
        <v>-18525.02540000001</v>
      </c>
      <c r="AZ186" s="117">
        <v>23741.17</v>
      </c>
    </row>
    <row r="187" spans="1:52" ht="15">
      <c r="A187" s="1">
        <v>179</v>
      </c>
      <c r="B187" s="1" t="s">
        <v>305</v>
      </c>
      <c r="C187" s="1">
        <v>514.1</v>
      </c>
      <c r="D187" s="1">
        <v>0</v>
      </c>
      <c r="E187" s="1">
        <f t="shared" si="49"/>
        <v>514.1</v>
      </c>
      <c r="F187" s="1">
        <v>7.8</v>
      </c>
      <c r="G187" s="2">
        <f t="shared" si="52"/>
        <v>4009.98</v>
      </c>
      <c r="H187" s="2">
        <f t="shared" si="39"/>
        <v>24059.88</v>
      </c>
      <c r="I187" s="1">
        <v>8.08</v>
      </c>
      <c r="J187" s="2">
        <f t="shared" si="37"/>
        <v>4153.928</v>
      </c>
      <c r="K187" s="2">
        <f t="shared" si="40"/>
        <v>24923.568</v>
      </c>
      <c r="L187" s="11">
        <f t="shared" si="38"/>
        <v>48983.448000000004</v>
      </c>
      <c r="M187" s="25"/>
      <c r="N187" s="33">
        <f t="shared" si="41"/>
        <v>48983.448000000004</v>
      </c>
      <c r="O187" s="1">
        <v>0</v>
      </c>
      <c r="P187" s="1">
        <v>1225.83</v>
      </c>
      <c r="Q187" s="31">
        <v>0</v>
      </c>
      <c r="R187" s="31">
        <v>1225.83</v>
      </c>
      <c r="S187" s="1">
        <v>0</v>
      </c>
      <c r="T187" s="1">
        <v>1225.83</v>
      </c>
      <c r="U187" s="1">
        <v>0</v>
      </c>
      <c r="V187" s="1">
        <v>1750.58</v>
      </c>
      <c r="W187" s="1">
        <v>0</v>
      </c>
      <c r="X187" s="1">
        <v>1225.83</v>
      </c>
      <c r="Y187" s="1">
        <v>0</v>
      </c>
      <c r="Z187" s="1">
        <v>1225.83</v>
      </c>
      <c r="AA187" s="31">
        <v>0</v>
      </c>
      <c r="AB187" s="31">
        <v>1271.99</v>
      </c>
      <c r="AC187" s="31">
        <v>0</v>
      </c>
      <c r="AD187" s="31">
        <v>5442.32</v>
      </c>
      <c r="AE187" s="31">
        <v>0</v>
      </c>
      <c r="AF187" s="31">
        <v>1271.99</v>
      </c>
      <c r="AG187" s="1">
        <v>0</v>
      </c>
      <c r="AH187" s="1">
        <v>1796.74</v>
      </c>
      <c r="AI187" s="1">
        <v>0</v>
      </c>
      <c r="AJ187" s="1">
        <v>1271.99</v>
      </c>
      <c r="AK187" s="1">
        <v>0</v>
      </c>
      <c r="AL187" s="1">
        <v>1271.99</v>
      </c>
      <c r="AM187" s="7">
        <f t="shared" si="42"/>
        <v>0</v>
      </c>
      <c r="AN187" s="7">
        <f t="shared" si="43"/>
        <v>20206.750000000004</v>
      </c>
      <c r="AO187" s="24">
        <f t="shared" si="44"/>
        <v>20206.750000000004</v>
      </c>
      <c r="AP187" s="8"/>
      <c r="AQ187" s="8">
        <v>1250.31</v>
      </c>
      <c r="AR187" s="63"/>
      <c r="AS187" s="63"/>
      <c r="AT187" s="77">
        <f t="shared" si="45"/>
        <v>21457.060000000005</v>
      </c>
      <c r="AU187" s="83"/>
      <c r="AV187" s="84"/>
      <c r="AW187" s="84"/>
      <c r="AX187" s="79">
        <v>-7804.741599999999</v>
      </c>
      <c r="AY187" s="20">
        <f>N187-AT187-AX187+AU187+AV187+AW187</f>
        <v>35331.1296</v>
      </c>
      <c r="AZ187" s="117">
        <v>33832.53</v>
      </c>
    </row>
    <row r="188" spans="1:52" ht="15">
      <c r="A188" s="1">
        <v>180</v>
      </c>
      <c r="B188" s="1" t="s">
        <v>160</v>
      </c>
      <c r="C188" s="1">
        <v>470.5</v>
      </c>
      <c r="D188" s="1">
        <v>0</v>
      </c>
      <c r="E188" s="1">
        <f t="shared" si="49"/>
        <v>470.5</v>
      </c>
      <c r="F188" s="1">
        <v>8.51</v>
      </c>
      <c r="G188" s="2">
        <f t="shared" si="52"/>
        <v>4003.955</v>
      </c>
      <c r="H188" s="2">
        <f t="shared" si="39"/>
        <v>24023.73</v>
      </c>
      <c r="I188" s="1">
        <v>8.81</v>
      </c>
      <c r="J188" s="2">
        <f t="shared" si="37"/>
        <v>4145.1050000000005</v>
      </c>
      <c r="K188" s="2">
        <f t="shared" si="40"/>
        <v>24870.630000000005</v>
      </c>
      <c r="L188" s="11">
        <f t="shared" si="38"/>
        <v>48894.36</v>
      </c>
      <c r="M188" s="25"/>
      <c r="N188" s="33">
        <f t="shared" si="41"/>
        <v>48894.36</v>
      </c>
      <c r="O188" s="1">
        <v>0</v>
      </c>
      <c r="P188" s="1">
        <v>4026.12</v>
      </c>
      <c r="Q188" s="31">
        <v>0</v>
      </c>
      <c r="R188" s="31">
        <v>4026.12</v>
      </c>
      <c r="S188" s="1">
        <v>0</v>
      </c>
      <c r="T188" s="1">
        <v>1124.5</v>
      </c>
      <c r="U188" s="1">
        <v>0</v>
      </c>
      <c r="V188" s="1">
        <v>2284.91</v>
      </c>
      <c r="W188" s="1">
        <v>0</v>
      </c>
      <c r="X188" s="1">
        <v>1124.5</v>
      </c>
      <c r="Y188" s="1">
        <v>0</v>
      </c>
      <c r="Z188" s="1">
        <v>1124.5</v>
      </c>
      <c r="AA188" s="31">
        <v>0</v>
      </c>
      <c r="AB188" s="31">
        <v>1166.84</v>
      </c>
      <c r="AC188" s="31">
        <v>0</v>
      </c>
      <c r="AD188" s="31">
        <v>1166.84</v>
      </c>
      <c r="AE188" s="31">
        <v>0</v>
      </c>
      <c r="AF188" s="31">
        <v>1166.84</v>
      </c>
      <c r="AG188" s="1">
        <v>0</v>
      </c>
      <c r="AH188" s="1">
        <v>1691.59</v>
      </c>
      <c r="AI188" s="1">
        <v>0</v>
      </c>
      <c r="AJ188" s="1">
        <v>1166.84</v>
      </c>
      <c r="AK188" s="1">
        <v>0</v>
      </c>
      <c r="AL188" s="1">
        <v>1166.84</v>
      </c>
      <c r="AM188" s="7">
        <f t="shared" si="42"/>
        <v>0</v>
      </c>
      <c r="AN188" s="7">
        <f t="shared" si="43"/>
        <v>21236.44</v>
      </c>
      <c r="AO188" s="24">
        <f t="shared" si="44"/>
        <v>21236.44</v>
      </c>
      <c r="AP188" s="8"/>
      <c r="AQ188" s="8">
        <v>1250.31</v>
      </c>
      <c r="AR188" s="8"/>
      <c r="AS188" s="8"/>
      <c r="AT188" s="77">
        <f t="shared" si="45"/>
        <v>22486.75</v>
      </c>
      <c r="AU188" s="85"/>
      <c r="AV188" s="86">
        <f t="shared" si="46"/>
        <v>37.64</v>
      </c>
      <c r="AW188" s="86">
        <f aca="true" t="shared" si="53" ref="AW188:AW193">E188*0.08</f>
        <v>37.64</v>
      </c>
      <c r="AX188" s="79">
        <v>-6.186400000000076</v>
      </c>
      <c r="AY188" s="20">
        <f>N188-AT188-AX188+AU188+AV188+AW188</f>
        <v>26489.076399999998</v>
      </c>
      <c r="AZ188" s="117">
        <v>6398.44</v>
      </c>
    </row>
    <row r="189" spans="1:52" ht="15">
      <c r="A189" s="1">
        <v>181</v>
      </c>
      <c r="B189" s="1" t="s">
        <v>161</v>
      </c>
      <c r="C189" s="1">
        <v>348.8</v>
      </c>
      <c r="D189" s="1">
        <v>0</v>
      </c>
      <c r="E189" s="1">
        <f t="shared" si="49"/>
        <v>348.8</v>
      </c>
      <c r="F189" s="1">
        <v>7.84</v>
      </c>
      <c r="G189" s="2">
        <f t="shared" si="52"/>
        <v>2734.592</v>
      </c>
      <c r="H189" s="2">
        <f t="shared" si="39"/>
        <v>16407.552</v>
      </c>
      <c r="I189" s="1">
        <v>8.12</v>
      </c>
      <c r="J189" s="2">
        <f t="shared" si="37"/>
        <v>2832.256</v>
      </c>
      <c r="K189" s="2">
        <f t="shared" si="40"/>
        <v>16993.536</v>
      </c>
      <c r="L189" s="11">
        <f t="shared" si="38"/>
        <v>33401.088</v>
      </c>
      <c r="M189" s="25"/>
      <c r="N189" s="33">
        <f t="shared" si="41"/>
        <v>33401.088</v>
      </c>
      <c r="O189" s="1">
        <v>0</v>
      </c>
      <c r="P189" s="1">
        <v>2418.87</v>
      </c>
      <c r="Q189" s="31">
        <v>0</v>
      </c>
      <c r="R189" s="31">
        <v>33395.32</v>
      </c>
      <c r="S189" s="1">
        <v>0</v>
      </c>
      <c r="T189" s="1">
        <v>831.72</v>
      </c>
      <c r="U189" s="1">
        <v>0</v>
      </c>
      <c r="V189" s="1">
        <v>1992.13</v>
      </c>
      <c r="W189" s="1">
        <v>0</v>
      </c>
      <c r="X189" s="1">
        <v>831.72</v>
      </c>
      <c r="Y189" s="1">
        <v>0</v>
      </c>
      <c r="Z189" s="1">
        <v>831.72</v>
      </c>
      <c r="AA189" s="31">
        <v>0</v>
      </c>
      <c r="AB189" s="31">
        <v>863.04</v>
      </c>
      <c r="AC189" s="31">
        <v>0</v>
      </c>
      <c r="AD189" s="31">
        <v>863.04</v>
      </c>
      <c r="AE189" s="31">
        <v>0</v>
      </c>
      <c r="AF189" s="31">
        <v>2026.76</v>
      </c>
      <c r="AG189" s="1">
        <v>0</v>
      </c>
      <c r="AH189" s="1">
        <v>1387.79</v>
      </c>
      <c r="AI189" s="1">
        <v>0</v>
      </c>
      <c r="AJ189" s="1">
        <v>863.04</v>
      </c>
      <c r="AK189" s="1">
        <v>0</v>
      </c>
      <c r="AL189" s="1">
        <v>863.04</v>
      </c>
      <c r="AM189" s="7">
        <f t="shared" si="42"/>
        <v>0</v>
      </c>
      <c r="AN189" s="7">
        <f t="shared" si="43"/>
        <v>47168.19000000001</v>
      </c>
      <c r="AO189" s="24">
        <f t="shared" si="44"/>
        <v>47168.19000000001</v>
      </c>
      <c r="AP189" s="8"/>
      <c r="AQ189" s="8">
        <f>1250.31+690</f>
        <v>1940.31</v>
      </c>
      <c r="AR189" s="8"/>
      <c r="AS189" s="8"/>
      <c r="AT189" s="77">
        <f t="shared" si="45"/>
        <v>49108.50000000001</v>
      </c>
      <c r="AU189" s="85">
        <f>E189*0.67</f>
        <v>233.69600000000003</v>
      </c>
      <c r="AV189" s="86">
        <f t="shared" si="46"/>
        <v>27.904</v>
      </c>
      <c r="AW189" s="86">
        <f t="shared" si="53"/>
        <v>27.904</v>
      </c>
      <c r="AX189" s="79">
        <v>14858.447600000001</v>
      </c>
      <c r="AY189" s="20">
        <f>N189-AT189-AX189+AU189+AV189+AW189</f>
        <v>-30276.355600000006</v>
      </c>
      <c r="AZ189" s="117">
        <v>73908.4</v>
      </c>
    </row>
    <row r="190" spans="1:52" ht="15">
      <c r="A190" s="1">
        <v>182</v>
      </c>
      <c r="B190" s="1" t="s">
        <v>162</v>
      </c>
      <c r="C190" s="1">
        <v>7618.6</v>
      </c>
      <c r="D190" s="1">
        <v>159</v>
      </c>
      <c r="E190" s="1">
        <f t="shared" si="49"/>
        <v>7777.6</v>
      </c>
      <c r="F190" s="1">
        <v>13.9</v>
      </c>
      <c r="G190" s="2">
        <f t="shared" si="52"/>
        <v>108108.64000000001</v>
      </c>
      <c r="H190" s="2">
        <f t="shared" si="39"/>
        <v>648651.8400000001</v>
      </c>
      <c r="I190" s="1">
        <v>14.41</v>
      </c>
      <c r="J190" s="2">
        <f t="shared" si="37"/>
        <v>112075.216</v>
      </c>
      <c r="K190" s="2">
        <f t="shared" si="40"/>
        <v>672451.296</v>
      </c>
      <c r="L190" s="11">
        <f t="shared" si="38"/>
        <v>1321103.136</v>
      </c>
      <c r="M190" s="25"/>
      <c r="N190" s="33">
        <f t="shared" si="41"/>
        <v>1321103.136</v>
      </c>
      <c r="O190" s="1">
        <v>47747.33</v>
      </c>
      <c r="P190" s="1">
        <v>26949.24</v>
      </c>
      <c r="Q190" s="31">
        <v>68652.041</v>
      </c>
      <c r="R190" s="31">
        <v>26669.02</v>
      </c>
      <c r="S190" s="1">
        <v>173330.5</v>
      </c>
      <c r="T190" s="1">
        <v>28613.16</v>
      </c>
      <c r="U190" s="1">
        <v>16604.97</v>
      </c>
      <c r="V190" s="1">
        <v>45550.19</v>
      </c>
      <c r="W190" s="1">
        <v>33347.87</v>
      </c>
      <c r="X190" s="1">
        <v>26328.26</v>
      </c>
      <c r="Y190" s="1">
        <v>58106.87</v>
      </c>
      <c r="Z190" s="1">
        <v>30068.48</v>
      </c>
      <c r="AA190" s="31">
        <v>50824.31</v>
      </c>
      <c r="AB190" s="31">
        <v>26442.38</v>
      </c>
      <c r="AC190" s="31">
        <v>39572.76</v>
      </c>
      <c r="AD190" s="31">
        <v>20246.69</v>
      </c>
      <c r="AE190" s="31">
        <v>33602.417</v>
      </c>
      <c r="AF190" s="31">
        <v>39162.45</v>
      </c>
      <c r="AG190" s="1">
        <v>31834.42</v>
      </c>
      <c r="AH190" s="1">
        <v>36475.57</v>
      </c>
      <c r="AI190" s="1">
        <v>34064.72</v>
      </c>
      <c r="AJ190" s="1">
        <v>24852.65</v>
      </c>
      <c r="AK190" s="1">
        <v>31523.39</v>
      </c>
      <c r="AL190" s="1">
        <v>29678.09</v>
      </c>
      <c r="AM190" s="7">
        <f t="shared" si="42"/>
        <v>619211.598</v>
      </c>
      <c r="AN190" s="7">
        <f t="shared" si="43"/>
        <v>361036.18000000005</v>
      </c>
      <c r="AO190" s="24">
        <f t="shared" si="44"/>
        <v>980247.778</v>
      </c>
      <c r="AP190" s="8"/>
      <c r="AQ190" s="8">
        <v>1250.31</v>
      </c>
      <c r="AR190" s="8"/>
      <c r="AS190" s="8"/>
      <c r="AT190" s="77">
        <f t="shared" si="45"/>
        <v>981498.0880000001</v>
      </c>
      <c r="AU190" s="85"/>
      <c r="AV190" s="86">
        <f t="shared" si="46"/>
        <v>622.2080000000001</v>
      </c>
      <c r="AW190" s="86">
        <f t="shared" si="53"/>
        <v>622.2080000000001</v>
      </c>
      <c r="AX190" s="79">
        <v>-34125</v>
      </c>
      <c r="AY190" s="20">
        <f>N190-AT190-AX190+AU190+AV190+AW190</f>
        <v>374974.4639999998</v>
      </c>
      <c r="AZ190" s="117">
        <v>501011.27</v>
      </c>
    </row>
    <row r="191" spans="1:52" ht="15">
      <c r="A191" s="1">
        <v>183</v>
      </c>
      <c r="B191" s="1" t="s">
        <v>163</v>
      </c>
      <c r="C191" s="1">
        <v>577.3</v>
      </c>
      <c r="D191" s="1">
        <v>0</v>
      </c>
      <c r="E191" s="1">
        <f aca="true" t="shared" si="54" ref="E191:E201">C191+D191</f>
        <v>577.3</v>
      </c>
      <c r="F191" s="1">
        <v>11.4</v>
      </c>
      <c r="G191" s="2">
        <f t="shared" si="52"/>
        <v>6581.219999999999</v>
      </c>
      <c r="H191" s="2">
        <f t="shared" si="39"/>
        <v>39487.31999999999</v>
      </c>
      <c r="I191" s="1">
        <v>11.81</v>
      </c>
      <c r="J191" s="2">
        <f>E191*I191</f>
        <v>6817.913</v>
      </c>
      <c r="K191" s="2">
        <f t="shared" si="40"/>
        <v>40907.477999999996</v>
      </c>
      <c r="L191" s="11">
        <f>H191+K191</f>
        <v>80394.79799999998</v>
      </c>
      <c r="M191" s="25"/>
      <c r="N191" s="33">
        <f t="shared" si="41"/>
        <v>80394.79799999998</v>
      </c>
      <c r="O191" s="1">
        <v>0</v>
      </c>
      <c r="P191" s="1">
        <v>1978.1</v>
      </c>
      <c r="Q191" s="31">
        <v>0</v>
      </c>
      <c r="R191" s="31">
        <v>2468.4</v>
      </c>
      <c r="S191" s="1">
        <v>0</v>
      </c>
      <c r="T191" s="1">
        <v>17944.95</v>
      </c>
      <c r="U191" s="1">
        <v>0</v>
      </c>
      <c r="V191" s="1">
        <v>2893.07</v>
      </c>
      <c r="W191" s="1">
        <v>0</v>
      </c>
      <c r="X191" s="1">
        <v>1732.66</v>
      </c>
      <c r="Y191" s="1">
        <v>0</v>
      </c>
      <c r="Z191" s="1">
        <v>1732.66</v>
      </c>
      <c r="AA191" s="31">
        <v>0</v>
      </c>
      <c r="AB191" s="31">
        <v>4284.76</v>
      </c>
      <c r="AC191" s="31">
        <v>0</v>
      </c>
      <c r="AD191" s="31">
        <v>1784.52</v>
      </c>
      <c r="AE191" s="31">
        <v>0</v>
      </c>
      <c r="AF191" s="31">
        <v>37951.2</v>
      </c>
      <c r="AG191" s="1">
        <v>0</v>
      </c>
      <c r="AH191" s="1">
        <v>24266.82</v>
      </c>
      <c r="AI191" s="1">
        <v>0</v>
      </c>
      <c r="AJ191" s="1">
        <v>1784.52</v>
      </c>
      <c r="AK191" s="1">
        <v>0</v>
      </c>
      <c r="AL191" s="1">
        <v>1784.52</v>
      </c>
      <c r="AM191" s="7">
        <f t="shared" si="42"/>
        <v>0</v>
      </c>
      <c r="AN191" s="7">
        <f t="shared" si="43"/>
        <v>100606.18</v>
      </c>
      <c r="AO191" s="24">
        <f t="shared" si="44"/>
        <v>100606.18</v>
      </c>
      <c r="AP191" s="8"/>
      <c r="AQ191" s="8">
        <v>1250.31</v>
      </c>
      <c r="AR191" s="8"/>
      <c r="AS191" s="8"/>
      <c r="AT191" s="77">
        <f t="shared" si="45"/>
        <v>101856.48999999999</v>
      </c>
      <c r="AU191" s="85">
        <f>E191*0.67</f>
        <v>386.791</v>
      </c>
      <c r="AV191" s="86">
        <f t="shared" si="46"/>
        <v>46.184</v>
      </c>
      <c r="AW191" s="87">
        <f>E191*0.41</f>
        <v>236.69299999999996</v>
      </c>
      <c r="AX191" s="79">
        <v>-7216.1848</v>
      </c>
      <c r="AY191" s="20">
        <f>N191-AT191-AX191+AU191+AV191+AW191</f>
        <v>-13575.839200000013</v>
      </c>
      <c r="AZ191" s="117">
        <v>196880.46</v>
      </c>
    </row>
    <row r="192" spans="1:52" ht="15">
      <c r="A192" s="1">
        <v>184</v>
      </c>
      <c r="B192" s="1" t="s">
        <v>164</v>
      </c>
      <c r="C192" s="1">
        <v>394.1</v>
      </c>
      <c r="D192" s="1">
        <v>0</v>
      </c>
      <c r="E192" s="1">
        <f t="shared" si="54"/>
        <v>394.1</v>
      </c>
      <c r="F192" s="1">
        <v>11.4</v>
      </c>
      <c r="G192" s="2">
        <f t="shared" si="52"/>
        <v>4492.740000000001</v>
      </c>
      <c r="H192" s="2">
        <f t="shared" si="39"/>
        <v>26956.440000000002</v>
      </c>
      <c r="I192" s="1">
        <v>11.81</v>
      </c>
      <c r="J192" s="2">
        <f t="shared" si="37"/>
        <v>4654.321000000001</v>
      </c>
      <c r="K192" s="2">
        <f t="shared" si="40"/>
        <v>27925.926000000007</v>
      </c>
      <c r="L192" s="11">
        <f t="shared" si="38"/>
        <v>54882.36600000001</v>
      </c>
      <c r="M192" s="25">
        <v>-82092.52</v>
      </c>
      <c r="N192" s="33">
        <f t="shared" si="41"/>
        <v>-27210.153999999995</v>
      </c>
      <c r="O192" s="1">
        <v>0</v>
      </c>
      <c r="P192" s="1">
        <v>3441.72</v>
      </c>
      <c r="Q192" s="31">
        <v>0</v>
      </c>
      <c r="R192" s="31">
        <v>1637.41</v>
      </c>
      <c r="S192" s="1">
        <v>0</v>
      </c>
      <c r="T192" s="1">
        <v>5772.9</v>
      </c>
      <c r="U192" s="1">
        <v>0</v>
      </c>
      <c r="V192" s="1">
        <v>6411.97</v>
      </c>
      <c r="W192" s="1">
        <v>0</v>
      </c>
      <c r="X192" s="1">
        <v>1119.55</v>
      </c>
      <c r="Y192" s="1">
        <v>0</v>
      </c>
      <c r="Z192" s="1">
        <v>1119.55</v>
      </c>
      <c r="AA192" s="31">
        <v>0</v>
      </c>
      <c r="AB192" s="31">
        <v>65988.62</v>
      </c>
      <c r="AC192" s="31">
        <v>0</v>
      </c>
      <c r="AD192" s="31">
        <v>1155.02</v>
      </c>
      <c r="AE192" s="31">
        <v>0</v>
      </c>
      <c r="AF192" s="31">
        <v>17842.93</v>
      </c>
      <c r="AG192" s="1">
        <v>0</v>
      </c>
      <c r="AH192" s="1">
        <v>1843.4</v>
      </c>
      <c r="AI192" s="1">
        <v>0</v>
      </c>
      <c r="AJ192" s="1">
        <v>2415.92</v>
      </c>
      <c r="AK192" s="1">
        <v>0</v>
      </c>
      <c r="AL192" s="1">
        <v>1155.02</v>
      </c>
      <c r="AM192" s="7">
        <f t="shared" si="42"/>
        <v>0</v>
      </c>
      <c r="AN192" s="7">
        <f t="shared" si="43"/>
        <v>109904.01000000001</v>
      </c>
      <c r="AO192" s="24">
        <f t="shared" si="44"/>
        <v>109904.01000000001</v>
      </c>
      <c r="AP192" s="8"/>
      <c r="AQ192" s="8">
        <v>1250.31</v>
      </c>
      <c r="AR192" s="8"/>
      <c r="AS192" s="8"/>
      <c r="AT192" s="77">
        <f t="shared" si="45"/>
        <v>111154.32</v>
      </c>
      <c r="AU192" s="85">
        <f>E192*0.67</f>
        <v>264.047</v>
      </c>
      <c r="AV192" s="86">
        <f t="shared" si="46"/>
        <v>31.528000000000002</v>
      </c>
      <c r="AW192" s="87">
        <f>E192*0.41</f>
        <v>161.581</v>
      </c>
      <c r="AX192" s="79">
        <v>17831.263600000002</v>
      </c>
      <c r="AY192" s="20">
        <f>N192-AT192-AX192+AU192+AV192+AW192</f>
        <v>-155738.5816</v>
      </c>
      <c r="AZ192" s="117">
        <v>278706.86</v>
      </c>
    </row>
    <row r="193" spans="1:52" ht="15">
      <c r="A193" s="1">
        <v>185</v>
      </c>
      <c r="B193" s="1" t="s">
        <v>165</v>
      </c>
      <c r="C193" s="1">
        <v>618.5</v>
      </c>
      <c r="D193" s="1">
        <v>0</v>
      </c>
      <c r="E193" s="1">
        <f t="shared" si="54"/>
        <v>618.5</v>
      </c>
      <c r="F193" s="1">
        <v>12.07</v>
      </c>
      <c r="G193" s="2">
        <f t="shared" si="52"/>
        <v>7465.295</v>
      </c>
      <c r="H193" s="2">
        <f t="shared" si="39"/>
        <v>44791.770000000004</v>
      </c>
      <c r="I193" s="1">
        <v>12.51</v>
      </c>
      <c r="J193" s="2">
        <f t="shared" si="37"/>
        <v>7737.4349999999995</v>
      </c>
      <c r="K193" s="2">
        <f t="shared" si="40"/>
        <v>46424.61</v>
      </c>
      <c r="L193" s="11">
        <f t="shared" si="38"/>
        <v>91216.38</v>
      </c>
      <c r="M193" s="25"/>
      <c r="N193" s="33">
        <f t="shared" si="41"/>
        <v>91216.38</v>
      </c>
      <c r="O193" s="1">
        <v>977.23</v>
      </c>
      <c r="P193" s="1">
        <v>1655.87</v>
      </c>
      <c r="Q193" s="31">
        <v>2377.23</v>
      </c>
      <c r="R193" s="31">
        <v>1819.5</v>
      </c>
      <c r="S193" s="1">
        <v>2540.29</v>
      </c>
      <c r="T193" s="1">
        <v>2072.05</v>
      </c>
      <c r="U193" s="1">
        <v>1501.98</v>
      </c>
      <c r="V193" s="1">
        <v>2536.97</v>
      </c>
      <c r="W193" s="1">
        <v>1818.39</v>
      </c>
      <c r="X193" s="1">
        <v>1655.87</v>
      </c>
      <c r="Y193" s="1">
        <v>1818.39</v>
      </c>
      <c r="Z193" s="1">
        <v>3660.55</v>
      </c>
      <c r="AA193" s="31">
        <v>3300.18</v>
      </c>
      <c r="AB193" s="31">
        <v>1711.53</v>
      </c>
      <c r="AC193" s="31">
        <v>1886.43</v>
      </c>
      <c r="AD193" s="31">
        <v>2133.1</v>
      </c>
      <c r="AE193" s="31">
        <v>1886.425</v>
      </c>
      <c r="AF193" s="31">
        <v>2133.1</v>
      </c>
      <c r="AG193" s="1">
        <v>1539.09</v>
      </c>
      <c r="AH193" s="1">
        <v>2347.19</v>
      </c>
      <c r="AI193" s="1">
        <v>1014.34</v>
      </c>
      <c r="AJ193" s="1">
        <v>1711.53</v>
      </c>
      <c r="AK193" s="1">
        <v>3563.5</v>
      </c>
      <c r="AL193" s="1">
        <v>1711.53</v>
      </c>
      <c r="AM193" s="7">
        <f t="shared" si="42"/>
        <v>24223.475</v>
      </c>
      <c r="AN193" s="7">
        <f t="shared" si="43"/>
        <v>25148.789999999994</v>
      </c>
      <c r="AO193" s="24">
        <f t="shared" si="44"/>
        <v>49372.26499999999</v>
      </c>
      <c r="AP193" s="8"/>
      <c r="AQ193" s="8">
        <v>1250.31</v>
      </c>
      <c r="AR193" s="8"/>
      <c r="AS193" s="8"/>
      <c r="AT193" s="77">
        <f t="shared" si="45"/>
        <v>50622.57499999999</v>
      </c>
      <c r="AU193" s="85"/>
      <c r="AV193" s="86">
        <f t="shared" si="46"/>
        <v>49.480000000000004</v>
      </c>
      <c r="AW193" s="86">
        <f t="shared" si="53"/>
        <v>49.480000000000004</v>
      </c>
      <c r="AX193" s="79">
        <v>-5407.248</v>
      </c>
      <c r="AY193" s="20">
        <f>N193-AT193-AX193+AU193+AV193+AW193</f>
        <v>46100.01300000002</v>
      </c>
      <c r="AZ193" s="117">
        <v>26575.34</v>
      </c>
    </row>
    <row r="194" spans="1:52" ht="15">
      <c r="A194" s="1">
        <v>186</v>
      </c>
      <c r="B194" s="1" t="s">
        <v>306</v>
      </c>
      <c r="C194" s="1">
        <v>519.8</v>
      </c>
      <c r="D194" s="1">
        <v>0</v>
      </c>
      <c r="E194" s="1">
        <f t="shared" si="54"/>
        <v>519.8</v>
      </c>
      <c r="F194" s="1">
        <v>11.36</v>
      </c>
      <c r="G194" s="2">
        <f t="shared" si="52"/>
        <v>5904.927999999999</v>
      </c>
      <c r="H194" s="2">
        <f t="shared" si="39"/>
        <v>35429.56799999999</v>
      </c>
      <c r="I194" s="1">
        <v>11.78</v>
      </c>
      <c r="J194" s="2">
        <f t="shared" si="37"/>
        <v>6123.243999999999</v>
      </c>
      <c r="K194" s="2">
        <f t="shared" si="40"/>
        <v>36739.46399999999</v>
      </c>
      <c r="L194" s="11">
        <f t="shared" si="38"/>
        <v>72169.03199999998</v>
      </c>
      <c r="M194" s="25">
        <v>-73387.76</v>
      </c>
      <c r="N194" s="33">
        <f t="shared" si="41"/>
        <v>-1218.7280000000173</v>
      </c>
      <c r="O194" s="1">
        <v>0</v>
      </c>
      <c r="P194" s="1">
        <v>6733.72</v>
      </c>
      <c r="Q194" s="31">
        <v>0</v>
      </c>
      <c r="R194" s="31">
        <v>1242.32</v>
      </c>
      <c r="S194" s="1">
        <v>0</v>
      </c>
      <c r="T194" s="1">
        <v>1242.32</v>
      </c>
      <c r="U194" s="1">
        <v>0</v>
      </c>
      <c r="V194" s="1">
        <v>54210.44</v>
      </c>
      <c r="W194" s="1">
        <v>0</v>
      </c>
      <c r="X194" s="1">
        <v>4464.12</v>
      </c>
      <c r="Y194" s="1">
        <v>0</v>
      </c>
      <c r="Z194" s="1">
        <v>51891.8</v>
      </c>
      <c r="AA194" s="31">
        <v>0</v>
      </c>
      <c r="AB194" s="31">
        <v>6480.55</v>
      </c>
      <c r="AC194" s="31">
        <v>0</v>
      </c>
      <c r="AD194" s="31">
        <v>1289.1</v>
      </c>
      <c r="AE194" s="31">
        <v>0</v>
      </c>
      <c r="AF194" s="31">
        <v>6657.59</v>
      </c>
      <c r="AG194" s="1">
        <v>0</v>
      </c>
      <c r="AH194" s="1">
        <v>1813.85</v>
      </c>
      <c r="AI194" s="1">
        <v>0</v>
      </c>
      <c r="AJ194" s="1">
        <v>1289.1</v>
      </c>
      <c r="AK194" s="1">
        <v>0</v>
      </c>
      <c r="AL194" s="1">
        <v>3234.82</v>
      </c>
      <c r="AM194" s="7">
        <f t="shared" si="42"/>
        <v>0</v>
      </c>
      <c r="AN194" s="7">
        <f t="shared" si="43"/>
        <v>140549.73000000004</v>
      </c>
      <c r="AO194" s="24">
        <f t="shared" si="44"/>
        <v>140549.73000000004</v>
      </c>
      <c r="AP194" s="8"/>
      <c r="AQ194" s="8">
        <v>1250.31</v>
      </c>
      <c r="AR194" s="63"/>
      <c r="AS194" s="63"/>
      <c r="AT194" s="77">
        <f t="shared" si="45"/>
        <v>141800.04000000004</v>
      </c>
      <c r="AU194" s="83"/>
      <c r="AV194" s="84"/>
      <c r="AW194" s="84"/>
      <c r="AX194" s="79">
        <v>-1023.9512000000009</v>
      </c>
      <c r="AY194" s="20">
        <f>N194-AT194-AX194+AU194+AV194+AW194</f>
        <v>-141994.81680000003</v>
      </c>
      <c r="AZ194" s="117">
        <v>467871.14</v>
      </c>
    </row>
    <row r="195" spans="1:52" ht="15">
      <c r="A195" s="1">
        <v>187</v>
      </c>
      <c r="B195" s="1" t="s">
        <v>166</v>
      </c>
      <c r="C195" s="1">
        <v>595.9</v>
      </c>
      <c r="D195" s="1">
        <v>0</v>
      </c>
      <c r="E195" s="1">
        <f t="shared" si="54"/>
        <v>595.9</v>
      </c>
      <c r="F195" s="1">
        <v>11.36</v>
      </c>
      <c r="G195" s="2">
        <f t="shared" si="52"/>
        <v>6769.423999999999</v>
      </c>
      <c r="H195" s="2">
        <f t="shared" si="39"/>
        <v>40616.543999999994</v>
      </c>
      <c r="I195" s="1">
        <v>11.81</v>
      </c>
      <c r="J195" s="2">
        <f t="shared" si="37"/>
        <v>7037.579</v>
      </c>
      <c r="K195" s="2">
        <f t="shared" si="40"/>
        <v>42225.474</v>
      </c>
      <c r="L195" s="11">
        <f t="shared" si="38"/>
        <v>82842.018</v>
      </c>
      <c r="M195" s="25">
        <v>-165983.06</v>
      </c>
      <c r="N195" s="33">
        <f t="shared" si="41"/>
        <v>-83141.042</v>
      </c>
      <c r="O195" s="1">
        <v>0</v>
      </c>
      <c r="P195" s="1">
        <v>2279.88</v>
      </c>
      <c r="Q195" s="31">
        <v>0</v>
      </c>
      <c r="R195" s="31">
        <v>2517.63</v>
      </c>
      <c r="S195" s="1">
        <v>0</v>
      </c>
      <c r="T195" s="1">
        <v>3921.18</v>
      </c>
      <c r="U195" s="1">
        <v>0</v>
      </c>
      <c r="V195" s="1">
        <v>2942.3</v>
      </c>
      <c r="W195" s="1">
        <v>0</v>
      </c>
      <c r="X195" s="1">
        <v>1781.89</v>
      </c>
      <c r="Y195" s="1">
        <v>0</v>
      </c>
      <c r="Z195" s="1">
        <v>1781.89</v>
      </c>
      <c r="AA195" s="31">
        <v>0</v>
      </c>
      <c r="AB195" s="31">
        <v>1835.61</v>
      </c>
      <c r="AC195" s="31">
        <v>0</v>
      </c>
      <c r="AD195" s="31">
        <v>4349.67</v>
      </c>
      <c r="AE195" s="31">
        <v>0</v>
      </c>
      <c r="AF195" s="31">
        <v>24023.9</v>
      </c>
      <c r="AG195" s="1">
        <v>0</v>
      </c>
      <c r="AH195" s="1">
        <v>2360.36</v>
      </c>
      <c r="AI195" s="1">
        <v>0</v>
      </c>
      <c r="AJ195" s="1">
        <v>1835.61</v>
      </c>
      <c r="AK195" s="1">
        <v>0</v>
      </c>
      <c r="AL195" s="1">
        <v>7918.87</v>
      </c>
      <c r="AM195" s="7">
        <f t="shared" si="42"/>
        <v>0</v>
      </c>
      <c r="AN195" s="7">
        <f t="shared" si="43"/>
        <v>57548.79000000001</v>
      </c>
      <c r="AO195" s="24">
        <f t="shared" si="44"/>
        <v>57548.79000000001</v>
      </c>
      <c r="AP195" s="8"/>
      <c r="AQ195" s="8">
        <v>1250.31</v>
      </c>
      <c r="AR195" s="8"/>
      <c r="AS195" s="8"/>
      <c r="AT195" s="77">
        <f t="shared" si="45"/>
        <v>58799.100000000006</v>
      </c>
      <c r="AU195" s="85">
        <f>E195*0.67</f>
        <v>399.253</v>
      </c>
      <c r="AV195" s="86">
        <f t="shared" si="46"/>
        <v>47.672</v>
      </c>
      <c r="AW195" s="87">
        <f>E195*0.41</f>
        <v>244.319</v>
      </c>
      <c r="AX195" s="79">
        <v>6088.7816</v>
      </c>
      <c r="AY195" s="20">
        <f>N195-AT195-AX195+AU195+AV195+AW195</f>
        <v>-147337.6796</v>
      </c>
      <c r="AZ195" s="117">
        <v>150237.08</v>
      </c>
    </row>
    <row r="196" spans="1:94" s="16" customFormat="1" ht="15">
      <c r="A196" s="1">
        <v>188</v>
      </c>
      <c r="B196" s="1" t="s">
        <v>167</v>
      </c>
      <c r="C196" s="1">
        <v>388.7</v>
      </c>
      <c r="D196" s="1">
        <v>0</v>
      </c>
      <c r="E196" s="1">
        <f t="shared" si="54"/>
        <v>388.7</v>
      </c>
      <c r="F196" s="1">
        <v>11.4</v>
      </c>
      <c r="G196" s="2">
        <f t="shared" si="52"/>
        <v>4431.18</v>
      </c>
      <c r="H196" s="2">
        <f t="shared" si="39"/>
        <v>26587.08</v>
      </c>
      <c r="I196" s="1">
        <v>11.81</v>
      </c>
      <c r="J196" s="2">
        <f t="shared" si="37"/>
        <v>4590.5470000000005</v>
      </c>
      <c r="K196" s="2">
        <f t="shared" si="40"/>
        <v>27543.282000000003</v>
      </c>
      <c r="L196" s="11">
        <f t="shared" si="38"/>
        <v>54130.36200000001</v>
      </c>
      <c r="M196" s="25">
        <v>-428194.9</v>
      </c>
      <c r="N196" s="33">
        <f t="shared" si="41"/>
        <v>-374064.538</v>
      </c>
      <c r="O196" s="1">
        <v>0</v>
      </c>
      <c r="P196" s="1">
        <v>960.78</v>
      </c>
      <c r="Q196" s="31">
        <v>0</v>
      </c>
      <c r="R196" s="31">
        <v>1446.14</v>
      </c>
      <c r="S196" s="1">
        <v>0</v>
      </c>
      <c r="T196" s="1">
        <v>3067.57</v>
      </c>
      <c r="U196" s="1">
        <v>0</v>
      </c>
      <c r="V196" s="1">
        <v>2088.69</v>
      </c>
      <c r="W196" s="1">
        <v>0</v>
      </c>
      <c r="X196" s="1">
        <v>928.28</v>
      </c>
      <c r="Y196" s="1">
        <v>0</v>
      </c>
      <c r="Z196" s="1">
        <v>1091.91</v>
      </c>
      <c r="AA196" s="31">
        <v>0</v>
      </c>
      <c r="AB196" s="31">
        <v>963.23</v>
      </c>
      <c r="AC196" s="31">
        <v>0</v>
      </c>
      <c r="AD196" s="31">
        <v>963.23</v>
      </c>
      <c r="AE196" s="31">
        <v>0</v>
      </c>
      <c r="AF196" s="31">
        <v>963.23</v>
      </c>
      <c r="AG196" s="1">
        <v>0</v>
      </c>
      <c r="AH196" s="1">
        <v>8690.26</v>
      </c>
      <c r="AI196" s="1">
        <v>0</v>
      </c>
      <c r="AJ196" s="1">
        <v>963.23</v>
      </c>
      <c r="AK196" s="1">
        <v>0</v>
      </c>
      <c r="AL196" s="1">
        <v>963.23</v>
      </c>
      <c r="AM196" s="7">
        <f t="shared" si="42"/>
        <v>0</v>
      </c>
      <c r="AN196" s="7">
        <f t="shared" si="43"/>
        <v>23089.78</v>
      </c>
      <c r="AO196" s="24">
        <f t="shared" si="44"/>
        <v>23089.78</v>
      </c>
      <c r="AP196" s="8"/>
      <c r="AQ196" s="8">
        <v>1250.31</v>
      </c>
      <c r="AR196" s="8"/>
      <c r="AS196" s="8"/>
      <c r="AT196" s="77">
        <f t="shared" si="45"/>
        <v>24340.09</v>
      </c>
      <c r="AU196" s="85">
        <f>E196*0.67</f>
        <v>260.42900000000003</v>
      </c>
      <c r="AV196" s="86">
        <f t="shared" si="46"/>
        <v>31.096</v>
      </c>
      <c r="AW196" s="87">
        <f>E196*0.41</f>
        <v>159.367</v>
      </c>
      <c r="AX196" s="79">
        <v>89930.2064</v>
      </c>
      <c r="AY196" s="20">
        <f>N196-AT196-AX196+AU196+AV196+AW196</f>
        <v>-487883.9424</v>
      </c>
      <c r="AZ196" s="117">
        <v>191557.22</v>
      </c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</row>
    <row r="197" spans="1:52" ht="15">
      <c r="A197" s="1">
        <v>189</v>
      </c>
      <c r="B197" s="1" t="s">
        <v>307</v>
      </c>
      <c r="C197" s="1">
        <v>535</v>
      </c>
      <c r="D197" s="1">
        <v>0</v>
      </c>
      <c r="E197" s="1">
        <f t="shared" si="54"/>
        <v>535</v>
      </c>
      <c r="F197" s="1">
        <v>7.8</v>
      </c>
      <c r="G197" s="2">
        <f t="shared" si="52"/>
        <v>4173</v>
      </c>
      <c r="H197" s="2">
        <f t="shared" si="39"/>
        <v>25038</v>
      </c>
      <c r="I197" s="1">
        <v>8.08</v>
      </c>
      <c r="J197" s="2">
        <f t="shared" si="37"/>
        <v>4322.8</v>
      </c>
      <c r="K197" s="2">
        <f t="shared" si="40"/>
        <v>25936.800000000003</v>
      </c>
      <c r="L197" s="11">
        <f t="shared" si="38"/>
        <v>50974.8</v>
      </c>
      <c r="M197" s="25">
        <v>-41191.62</v>
      </c>
      <c r="N197" s="33">
        <f t="shared" si="41"/>
        <v>9783.18</v>
      </c>
      <c r="O197" s="1">
        <v>0</v>
      </c>
      <c r="P197" s="1">
        <v>1278.65</v>
      </c>
      <c r="Q197" s="31">
        <v>0</v>
      </c>
      <c r="R197" s="31">
        <v>1278.65</v>
      </c>
      <c r="S197" s="1">
        <v>0</v>
      </c>
      <c r="T197" s="1">
        <v>1278.65</v>
      </c>
      <c r="U197" s="1">
        <v>0</v>
      </c>
      <c r="V197" s="1">
        <v>6902.88</v>
      </c>
      <c r="W197" s="1">
        <v>0</v>
      </c>
      <c r="X197" s="1">
        <v>100758.27</v>
      </c>
      <c r="Y197" s="1">
        <v>0</v>
      </c>
      <c r="Z197" s="1">
        <v>3290.91</v>
      </c>
      <c r="AA197" s="31">
        <v>0</v>
      </c>
      <c r="AB197" s="31">
        <v>13394.96</v>
      </c>
      <c r="AC197" s="31">
        <v>0</v>
      </c>
      <c r="AD197" s="31">
        <v>1326.8</v>
      </c>
      <c r="AE197" s="31">
        <v>0</v>
      </c>
      <c r="AF197" s="31">
        <v>6045.94</v>
      </c>
      <c r="AG197" s="1">
        <v>0</v>
      </c>
      <c r="AH197" s="1">
        <v>1851.55</v>
      </c>
      <c r="AI197" s="1">
        <v>0</v>
      </c>
      <c r="AJ197" s="1">
        <v>1326.8</v>
      </c>
      <c r="AK197" s="1">
        <v>0</v>
      </c>
      <c r="AL197" s="1">
        <v>1326.8</v>
      </c>
      <c r="AM197" s="7">
        <f t="shared" si="42"/>
        <v>0</v>
      </c>
      <c r="AN197" s="7">
        <f t="shared" si="43"/>
        <v>140060.85999999996</v>
      </c>
      <c r="AO197" s="24">
        <f t="shared" si="44"/>
        <v>140060.85999999996</v>
      </c>
      <c r="AP197" s="8"/>
      <c r="AQ197" s="8">
        <v>1250.31</v>
      </c>
      <c r="AR197" s="63"/>
      <c r="AS197" s="63"/>
      <c r="AT197" s="77">
        <f t="shared" si="45"/>
        <v>141311.16999999995</v>
      </c>
      <c r="AU197" s="83"/>
      <c r="AV197" s="84"/>
      <c r="AW197" s="84"/>
      <c r="AX197" s="79">
        <v>-8504.126400000001</v>
      </c>
      <c r="AY197" s="20">
        <f>N197-AT197-AX197+AU197+AV197+AW197</f>
        <v>-123023.86359999995</v>
      </c>
      <c r="AZ197" s="117">
        <v>94788.09</v>
      </c>
    </row>
    <row r="198" spans="1:52" ht="15">
      <c r="A198" s="1">
        <v>190</v>
      </c>
      <c r="B198" s="1" t="s">
        <v>168</v>
      </c>
      <c r="C198" s="1">
        <v>589.9</v>
      </c>
      <c r="D198" s="1">
        <v>0</v>
      </c>
      <c r="E198" s="1">
        <f t="shared" si="54"/>
        <v>589.9</v>
      </c>
      <c r="F198" s="1">
        <v>11.4</v>
      </c>
      <c r="G198" s="2">
        <f t="shared" si="52"/>
        <v>6724.86</v>
      </c>
      <c r="H198" s="2">
        <f t="shared" si="39"/>
        <v>40349.159999999996</v>
      </c>
      <c r="I198" s="1">
        <v>11.81</v>
      </c>
      <c r="J198" s="2">
        <f aca="true" t="shared" si="55" ref="J198:J261">E198*I198</f>
        <v>6966.719</v>
      </c>
      <c r="K198" s="2">
        <f t="shared" si="40"/>
        <v>41800.314</v>
      </c>
      <c r="L198" s="11">
        <f aca="true" t="shared" si="56" ref="L198:L261">H198+K198</f>
        <v>82149.47399999999</v>
      </c>
      <c r="M198" s="25">
        <v>-169285.54</v>
      </c>
      <c r="N198" s="33">
        <f t="shared" si="41"/>
        <v>-87136.06600000002</v>
      </c>
      <c r="O198" s="1">
        <v>0</v>
      </c>
      <c r="P198" s="1">
        <v>1816.24</v>
      </c>
      <c r="Q198" s="31">
        <v>0</v>
      </c>
      <c r="R198" s="31">
        <v>5223.53</v>
      </c>
      <c r="S198" s="1">
        <v>0</v>
      </c>
      <c r="T198" s="1">
        <v>3539.35</v>
      </c>
      <c r="U198" s="1">
        <v>0</v>
      </c>
      <c r="V198" s="1">
        <v>2560.47</v>
      </c>
      <c r="W198" s="1">
        <v>0</v>
      </c>
      <c r="X198" s="1">
        <v>1400.06</v>
      </c>
      <c r="Y198" s="1">
        <v>0</v>
      </c>
      <c r="Z198" s="1">
        <v>1563.69</v>
      </c>
      <c r="AA198" s="31">
        <v>0</v>
      </c>
      <c r="AB198" s="31">
        <v>67139.4</v>
      </c>
      <c r="AC198" s="31">
        <v>0</v>
      </c>
      <c r="AD198" s="31">
        <v>4825.73</v>
      </c>
      <c r="AE198" s="31">
        <v>0</v>
      </c>
      <c r="AF198" s="31">
        <v>1616.41</v>
      </c>
      <c r="AG198" s="1">
        <v>0</v>
      </c>
      <c r="AH198" s="1">
        <v>3141.25</v>
      </c>
      <c r="AI198" s="1">
        <v>0</v>
      </c>
      <c r="AJ198" s="1">
        <v>4048.65</v>
      </c>
      <c r="AK198" s="1">
        <v>0</v>
      </c>
      <c r="AL198" s="1">
        <v>1452.78</v>
      </c>
      <c r="AM198" s="7">
        <f t="shared" si="42"/>
        <v>0</v>
      </c>
      <c r="AN198" s="7">
        <f t="shared" si="43"/>
        <v>98327.55999999998</v>
      </c>
      <c r="AO198" s="24">
        <f t="shared" si="44"/>
        <v>98327.55999999998</v>
      </c>
      <c r="AP198" s="8"/>
      <c r="AQ198" s="8">
        <v>1250.31</v>
      </c>
      <c r="AR198" s="8"/>
      <c r="AS198" s="8"/>
      <c r="AT198" s="77">
        <f t="shared" si="45"/>
        <v>99577.86999999998</v>
      </c>
      <c r="AU198" s="85">
        <f>E198*0.67</f>
        <v>395.233</v>
      </c>
      <c r="AV198" s="86">
        <f t="shared" si="46"/>
        <v>47.192</v>
      </c>
      <c r="AW198" s="87">
        <f>E198*0.41</f>
        <v>241.85899999999998</v>
      </c>
      <c r="AX198" s="79">
        <v>64900.3376</v>
      </c>
      <c r="AY198" s="20">
        <f>N198-AT198-AX198+AU198+AV198+AW198</f>
        <v>-250929.98959999997</v>
      </c>
      <c r="AZ198" s="117">
        <v>273583.51</v>
      </c>
    </row>
    <row r="199" spans="1:52" ht="15">
      <c r="A199" s="1">
        <v>191</v>
      </c>
      <c r="B199" s="1" t="s">
        <v>169</v>
      </c>
      <c r="C199" s="1">
        <v>397.5</v>
      </c>
      <c r="D199" s="1">
        <v>0</v>
      </c>
      <c r="E199" s="1">
        <f t="shared" si="54"/>
        <v>397.5</v>
      </c>
      <c r="F199" s="1">
        <v>11.4</v>
      </c>
      <c r="G199" s="2">
        <f t="shared" si="52"/>
        <v>4531.5</v>
      </c>
      <c r="H199" s="2">
        <f aca="true" t="shared" si="57" ref="H199:H262">G199*6</f>
        <v>27189</v>
      </c>
      <c r="I199" s="1">
        <v>11.81</v>
      </c>
      <c r="J199" s="2">
        <f t="shared" si="55"/>
        <v>4694.475</v>
      </c>
      <c r="K199" s="2">
        <f aca="true" t="shared" si="58" ref="K199:K262">J199*6</f>
        <v>28166.850000000002</v>
      </c>
      <c r="L199" s="11">
        <f t="shared" si="56"/>
        <v>55355.850000000006</v>
      </c>
      <c r="M199" s="25">
        <v>-39715.48</v>
      </c>
      <c r="N199" s="33">
        <f t="shared" si="41"/>
        <v>15640.370000000003</v>
      </c>
      <c r="O199" s="1">
        <v>0</v>
      </c>
      <c r="P199" s="1">
        <v>980.61</v>
      </c>
      <c r="Q199" s="31">
        <v>0</v>
      </c>
      <c r="R199" s="31">
        <v>1465.97</v>
      </c>
      <c r="S199" s="1">
        <v>0</v>
      </c>
      <c r="T199" s="1">
        <v>3087.4</v>
      </c>
      <c r="U199" s="1">
        <v>0</v>
      </c>
      <c r="V199" s="1">
        <v>2108.52</v>
      </c>
      <c r="W199" s="1">
        <v>0</v>
      </c>
      <c r="X199" s="1">
        <v>948.11</v>
      </c>
      <c r="Y199" s="1">
        <v>0</v>
      </c>
      <c r="Z199" s="1">
        <v>1111.74</v>
      </c>
      <c r="AA199" s="31">
        <v>0</v>
      </c>
      <c r="AB199" s="31">
        <v>983.82</v>
      </c>
      <c r="AC199" s="31">
        <v>0</v>
      </c>
      <c r="AD199" s="31">
        <v>8672.51</v>
      </c>
      <c r="AE199" s="31">
        <v>0</v>
      </c>
      <c r="AF199" s="31">
        <v>2311.17</v>
      </c>
      <c r="AG199" s="1">
        <v>0</v>
      </c>
      <c r="AH199" s="1">
        <v>1590.38</v>
      </c>
      <c r="AI199" s="1">
        <v>0</v>
      </c>
      <c r="AJ199" s="1">
        <v>13379.45</v>
      </c>
      <c r="AK199" s="1">
        <v>0</v>
      </c>
      <c r="AL199" s="1">
        <v>983.82</v>
      </c>
      <c r="AM199" s="7">
        <f aca="true" t="shared" si="59" ref="AM199:AM262">O199+Q199+S199+U199+W199+Y199+AA199+AC199+AE199+AG199+AI199+AK199</f>
        <v>0</v>
      </c>
      <c r="AN199" s="7">
        <f aca="true" t="shared" si="60" ref="AN199:AN262">P199+R199+T199+V199+X199+Z199+AB199+AD199+AF199+AH199+AJ199+AL199</f>
        <v>37623.5</v>
      </c>
      <c r="AO199" s="24">
        <f aca="true" t="shared" si="61" ref="AO199:AO262">AM199+AN199</f>
        <v>37623.5</v>
      </c>
      <c r="AP199" s="8"/>
      <c r="AQ199" s="8">
        <v>1250.31</v>
      </c>
      <c r="AR199" s="8"/>
      <c r="AS199" s="8"/>
      <c r="AT199" s="77">
        <f t="shared" si="45"/>
        <v>38873.81</v>
      </c>
      <c r="AU199" s="85">
        <f>E199*0.67</f>
        <v>266.325</v>
      </c>
      <c r="AV199" s="86">
        <f t="shared" si="46"/>
        <v>31.8</v>
      </c>
      <c r="AW199" s="87">
        <f>E199*0.41</f>
        <v>162.975</v>
      </c>
      <c r="AX199" s="79">
        <v>-177.635</v>
      </c>
      <c r="AY199" s="20">
        <f>N199-AT199-AX199+AU199+AV199+AW199</f>
        <v>-22594.704999999998</v>
      </c>
      <c r="AZ199" s="117">
        <v>133006.74</v>
      </c>
    </row>
    <row r="200" spans="1:52" ht="15">
      <c r="A200" s="1">
        <v>192</v>
      </c>
      <c r="B200" s="1" t="s">
        <v>170</v>
      </c>
      <c r="C200" s="1">
        <v>353.3</v>
      </c>
      <c r="D200" s="1">
        <v>0</v>
      </c>
      <c r="E200" s="1">
        <f t="shared" si="54"/>
        <v>353.3</v>
      </c>
      <c r="F200" s="1">
        <v>7.84</v>
      </c>
      <c r="G200" s="2">
        <f t="shared" si="52"/>
        <v>2769.872</v>
      </c>
      <c r="H200" s="2">
        <f t="shared" si="57"/>
        <v>16619.232</v>
      </c>
      <c r="I200" s="1">
        <v>8.12</v>
      </c>
      <c r="J200" s="2">
        <f t="shared" si="55"/>
        <v>2868.796</v>
      </c>
      <c r="K200" s="2">
        <f t="shared" si="58"/>
        <v>17212.775999999998</v>
      </c>
      <c r="L200" s="11">
        <f t="shared" si="56"/>
        <v>33832.008</v>
      </c>
      <c r="M200" s="25"/>
      <c r="N200" s="33">
        <f aca="true" t="shared" si="62" ref="N200:N263">L200+M200</f>
        <v>33832.008</v>
      </c>
      <c r="O200" s="1">
        <v>0</v>
      </c>
      <c r="P200" s="1">
        <v>1103.85</v>
      </c>
      <c r="Q200" s="31">
        <v>0</v>
      </c>
      <c r="R200" s="31">
        <v>1022.04</v>
      </c>
      <c r="S200" s="1">
        <v>0</v>
      </c>
      <c r="T200" s="1">
        <v>1022.04</v>
      </c>
      <c r="U200" s="1">
        <v>0</v>
      </c>
      <c r="V200" s="1">
        <v>2182.45</v>
      </c>
      <c r="W200" s="1">
        <v>0</v>
      </c>
      <c r="X200" s="1">
        <v>1022.04</v>
      </c>
      <c r="Y200" s="1">
        <v>0</v>
      </c>
      <c r="Z200" s="1">
        <v>1022.04</v>
      </c>
      <c r="AA200" s="31">
        <v>0</v>
      </c>
      <c r="AB200" s="31">
        <v>1053.83</v>
      </c>
      <c r="AC200" s="31">
        <v>0</v>
      </c>
      <c r="AD200" s="31">
        <v>1053.83</v>
      </c>
      <c r="AE200" s="31">
        <v>0</v>
      </c>
      <c r="AF200" s="31">
        <v>1053.83</v>
      </c>
      <c r="AG200" s="1">
        <v>0</v>
      </c>
      <c r="AH200" s="1">
        <v>1578.58</v>
      </c>
      <c r="AI200" s="1">
        <v>0</v>
      </c>
      <c r="AJ200" s="1">
        <v>1053.83</v>
      </c>
      <c r="AK200" s="1">
        <v>0</v>
      </c>
      <c r="AL200" s="1">
        <v>1053.83</v>
      </c>
      <c r="AM200" s="7">
        <f t="shared" si="59"/>
        <v>0</v>
      </c>
      <c r="AN200" s="7">
        <f t="shared" si="60"/>
        <v>14222.189999999999</v>
      </c>
      <c r="AO200" s="24">
        <f t="shared" si="61"/>
        <v>14222.189999999999</v>
      </c>
      <c r="AP200" s="8"/>
      <c r="AQ200" s="8">
        <v>1250.31</v>
      </c>
      <c r="AR200" s="8"/>
      <c r="AS200" s="8"/>
      <c r="AT200" s="77">
        <f aca="true" t="shared" si="63" ref="AT200:AT263">AO200+AP200+AQ200+AR200+AS200</f>
        <v>15472.499999999998</v>
      </c>
      <c r="AU200" s="85">
        <f>E200*0.67</f>
        <v>236.711</v>
      </c>
      <c r="AV200" s="86">
        <f t="shared" si="46"/>
        <v>28.264000000000003</v>
      </c>
      <c r="AW200" s="86">
        <f>E200*0.08</f>
        <v>28.264000000000003</v>
      </c>
      <c r="AX200" s="79">
        <v>-3096.8784</v>
      </c>
      <c r="AY200" s="20">
        <f>N200-AT200-AX200+AU200+AV200+AW200</f>
        <v>21749.6254</v>
      </c>
      <c r="AZ200" s="117">
        <v>79934.36</v>
      </c>
    </row>
    <row r="201" spans="1:52" ht="15">
      <c r="A201" s="1">
        <v>193</v>
      </c>
      <c r="B201" s="1" t="s">
        <v>335</v>
      </c>
      <c r="C201" s="1">
        <v>2913.2</v>
      </c>
      <c r="D201" s="1">
        <v>0</v>
      </c>
      <c r="E201" s="1">
        <f t="shared" si="54"/>
        <v>2913.2</v>
      </c>
      <c r="F201" s="1">
        <v>12.86</v>
      </c>
      <c r="G201" s="2">
        <f t="shared" si="52"/>
        <v>37463.75199999999</v>
      </c>
      <c r="H201" s="2">
        <f t="shared" si="57"/>
        <v>224782.51199999996</v>
      </c>
      <c r="I201" s="1">
        <v>13.33</v>
      </c>
      <c r="J201" s="2">
        <f t="shared" si="55"/>
        <v>38832.956</v>
      </c>
      <c r="K201" s="2">
        <f t="shared" si="58"/>
        <v>232997.73599999998</v>
      </c>
      <c r="L201" s="11">
        <f t="shared" si="56"/>
        <v>457780.2479999999</v>
      </c>
      <c r="M201" s="25"/>
      <c r="N201" s="33">
        <f t="shared" si="62"/>
        <v>457780.2479999999</v>
      </c>
      <c r="O201" s="1">
        <v>0</v>
      </c>
      <c r="P201" s="1">
        <v>17138.38</v>
      </c>
      <c r="Q201" s="31">
        <v>0</v>
      </c>
      <c r="R201" s="31">
        <v>134471.37</v>
      </c>
      <c r="S201" s="1">
        <v>0</v>
      </c>
      <c r="T201" s="1">
        <v>14701.8</v>
      </c>
      <c r="U201" s="1">
        <v>0</v>
      </c>
      <c r="V201" s="1">
        <v>24135.15</v>
      </c>
      <c r="W201" s="1">
        <v>0</v>
      </c>
      <c r="X201" s="1">
        <v>18987.79</v>
      </c>
      <c r="Y201" s="1">
        <v>0</v>
      </c>
      <c r="Z201" s="1">
        <v>34581.62</v>
      </c>
      <c r="AA201" s="31">
        <v>0</v>
      </c>
      <c r="AB201" s="31">
        <v>25187.27</v>
      </c>
      <c r="AC201" s="31">
        <v>0</v>
      </c>
      <c r="AD201" s="31">
        <v>19186.35</v>
      </c>
      <c r="AE201" s="31">
        <v>0</v>
      </c>
      <c r="AF201" s="31">
        <v>21316.66</v>
      </c>
      <c r="AG201" s="1">
        <v>0</v>
      </c>
      <c r="AH201" s="1">
        <v>14137.6</v>
      </c>
      <c r="AI201" s="1">
        <v>0</v>
      </c>
      <c r="AJ201" s="1">
        <v>12554.5</v>
      </c>
      <c r="AK201" s="1">
        <v>0</v>
      </c>
      <c r="AL201" s="1">
        <v>15573.38</v>
      </c>
      <c r="AM201" s="7">
        <f t="shared" si="59"/>
        <v>0</v>
      </c>
      <c r="AN201" s="7">
        <f t="shared" si="60"/>
        <v>351971.86999999994</v>
      </c>
      <c r="AO201" s="24">
        <f t="shared" si="61"/>
        <v>351971.86999999994</v>
      </c>
      <c r="AP201" s="8"/>
      <c r="AQ201" s="8">
        <f>1250.31+1035</f>
        <v>2285.31</v>
      </c>
      <c r="AR201" s="8"/>
      <c r="AS201" s="8"/>
      <c r="AT201" s="77">
        <f t="shared" si="63"/>
        <v>354257.17999999993</v>
      </c>
      <c r="AU201" s="85">
        <f>E201*0.67</f>
        <v>1951.844</v>
      </c>
      <c r="AV201" s="86">
        <f t="shared" si="46"/>
        <v>233.05599999999998</v>
      </c>
      <c r="AW201" s="86">
        <f>E201*0.08</f>
        <v>233.05599999999998</v>
      </c>
      <c r="AX201" s="79">
        <v>111145.9838</v>
      </c>
      <c r="AY201" s="20">
        <f>N201-AT201-AX201+AU201+AV201+AW201</f>
        <v>-5204.959800000032</v>
      </c>
      <c r="AZ201" s="117">
        <v>486833.6</v>
      </c>
    </row>
    <row r="202" spans="1:52" ht="15">
      <c r="A202" s="1">
        <v>194</v>
      </c>
      <c r="B202" s="1" t="s">
        <v>171</v>
      </c>
      <c r="C202" s="1">
        <v>121.9</v>
      </c>
      <c r="D202" s="1">
        <v>0</v>
      </c>
      <c r="E202" s="1">
        <f aca="true" t="shared" si="64" ref="E202:E265">C202+D202</f>
        <v>121.9</v>
      </c>
      <c r="F202" s="1">
        <v>5.89</v>
      </c>
      <c r="G202" s="2">
        <f t="shared" si="52"/>
        <v>717.991</v>
      </c>
      <c r="H202" s="2">
        <f t="shared" si="57"/>
        <v>4307.946</v>
      </c>
      <c r="I202" s="1">
        <v>6.1</v>
      </c>
      <c r="J202" s="2">
        <f t="shared" si="55"/>
        <v>743.59</v>
      </c>
      <c r="K202" s="2">
        <f t="shared" si="58"/>
        <v>4461.54</v>
      </c>
      <c r="L202" s="11">
        <f t="shared" si="56"/>
        <v>8769.486</v>
      </c>
      <c r="M202" s="25"/>
      <c r="N202" s="33">
        <f t="shared" si="62"/>
        <v>8769.486</v>
      </c>
      <c r="O202" s="1">
        <v>0</v>
      </c>
      <c r="P202" s="1">
        <v>291.34</v>
      </c>
      <c r="Q202" s="31">
        <v>0</v>
      </c>
      <c r="R202" s="31">
        <v>291.34</v>
      </c>
      <c r="S202" s="1">
        <v>0</v>
      </c>
      <c r="T202" s="1">
        <v>291.34</v>
      </c>
      <c r="U202" s="1">
        <v>524.75</v>
      </c>
      <c r="V202" s="1">
        <v>927</v>
      </c>
      <c r="W202" s="1">
        <v>0</v>
      </c>
      <c r="X202" s="1">
        <v>291.34</v>
      </c>
      <c r="Y202" s="1">
        <v>0</v>
      </c>
      <c r="Z202" s="1">
        <v>291.34</v>
      </c>
      <c r="AA202" s="31">
        <v>0</v>
      </c>
      <c r="AB202" s="31">
        <v>302.31</v>
      </c>
      <c r="AC202" s="31">
        <v>0</v>
      </c>
      <c r="AD202" s="31">
        <v>302.31</v>
      </c>
      <c r="AE202" s="31">
        <v>0</v>
      </c>
      <c r="AF202" s="31">
        <v>302.31</v>
      </c>
      <c r="AG202" s="1">
        <v>524.75</v>
      </c>
      <c r="AH202" s="1">
        <v>302.31</v>
      </c>
      <c r="AI202" s="1">
        <v>0</v>
      </c>
      <c r="AJ202" s="1">
        <v>302.31</v>
      </c>
      <c r="AK202" s="1">
        <v>0</v>
      </c>
      <c r="AL202" s="1">
        <v>302.31</v>
      </c>
      <c r="AM202" s="7">
        <f t="shared" si="59"/>
        <v>1049.5</v>
      </c>
      <c r="AN202" s="7">
        <f t="shared" si="60"/>
        <v>4197.56</v>
      </c>
      <c r="AO202" s="24">
        <f t="shared" si="61"/>
        <v>5247.06</v>
      </c>
      <c r="AP202" s="8"/>
      <c r="AQ202" s="8">
        <v>1250.31</v>
      </c>
      <c r="AR202" s="63"/>
      <c r="AS202" s="63"/>
      <c r="AT202" s="77">
        <f t="shared" si="63"/>
        <v>6497.370000000001</v>
      </c>
      <c r="AU202" s="83"/>
      <c r="AV202" s="84"/>
      <c r="AW202" s="84"/>
      <c r="AX202" s="79">
        <v>0</v>
      </c>
      <c r="AY202" s="20">
        <f>N202-AT202-AX202+AU202+AV202+AW202</f>
        <v>2272.116</v>
      </c>
      <c r="AZ202" s="117">
        <v>176943.31</v>
      </c>
    </row>
    <row r="203" spans="1:52" ht="15">
      <c r="A203" s="1">
        <v>195</v>
      </c>
      <c r="B203" s="1" t="s">
        <v>172</v>
      </c>
      <c r="C203" s="1">
        <v>162</v>
      </c>
      <c r="D203" s="1">
        <v>0</v>
      </c>
      <c r="E203" s="1">
        <f t="shared" si="64"/>
        <v>162</v>
      </c>
      <c r="F203" s="1">
        <v>7.14</v>
      </c>
      <c r="G203" s="2">
        <f t="shared" si="52"/>
        <v>1156.6799999999998</v>
      </c>
      <c r="H203" s="2">
        <f t="shared" si="57"/>
        <v>6940.079999999999</v>
      </c>
      <c r="I203" s="1">
        <v>7.39</v>
      </c>
      <c r="J203" s="2">
        <f t="shared" si="55"/>
        <v>1197.1799999999998</v>
      </c>
      <c r="K203" s="2">
        <f t="shared" si="58"/>
        <v>7183.079999999999</v>
      </c>
      <c r="L203" s="11">
        <f t="shared" si="56"/>
        <v>14123.159999999998</v>
      </c>
      <c r="M203" s="25"/>
      <c r="N203" s="33">
        <f t="shared" si="62"/>
        <v>14123.159999999998</v>
      </c>
      <c r="O203" s="1">
        <v>0</v>
      </c>
      <c r="P203" s="1">
        <v>387.18</v>
      </c>
      <c r="Q203" s="31">
        <v>0</v>
      </c>
      <c r="R203" s="31">
        <v>387.18</v>
      </c>
      <c r="S203" s="1">
        <v>0</v>
      </c>
      <c r="T203" s="1">
        <v>387.18</v>
      </c>
      <c r="U203" s="1">
        <v>524.75</v>
      </c>
      <c r="V203" s="1">
        <v>387.18</v>
      </c>
      <c r="W203" s="1">
        <v>0</v>
      </c>
      <c r="X203" s="1">
        <v>387.18</v>
      </c>
      <c r="Y203" s="1">
        <v>0</v>
      </c>
      <c r="Z203" s="1">
        <v>387.18</v>
      </c>
      <c r="AA203" s="31">
        <v>0</v>
      </c>
      <c r="AB203" s="31">
        <v>401.76</v>
      </c>
      <c r="AC203" s="31">
        <v>0</v>
      </c>
      <c r="AD203" s="31">
        <v>401.76</v>
      </c>
      <c r="AE203" s="31">
        <v>0</v>
      </c>
      <c r="AF203" s="31">
        <v>401.76</v>
      </c>
      <c r="AG203" s="1">
        <v>524.75</v>
      </c>
      <c r="AH203" s="1">
        <v>401.76</v>
      </c>
      <c r="AI203" s="1">
        <v>0</v>
      </c>
      <c r="AJ203" s="1">
        <v>401.76</v>
      </c>
      <c r="AK203" s="1">
        <v>0</v>
      </c>
      <c r="AL203" s="1">
        <v>401.76</v>
      </c>
      <c r="AM203" s="7">
        <f t="shared" si="59"/>
        <v>1049.5</v>
      </c>
      <c r="AN203" s="7">
        <f t="shared" si="60"/>
        <v>4733.640000000001</v>
      </c>
      <c r="AO203" s="24">
        <f t="shared" si="61"/>
        <v>5783.140000000001</v>
      </c>
      <c r="AP203" s="8"/>
      <c r="AQ203" s="8">
        <v>1250.31</v>
      </c>
      <c r="AR203" s="63"/>
      <c r="AS203" s="63"/>
      <c r="AT203" s="77">
        <f t="shared" si="63"/>
        <v>7033.450000000001</v>
      </c>
      <c r="AU203" s="83"/>
      <c r="AV203" s="84"/>
      <c r="AW203" s="84"/>
      <c r="AX203" s="79">
        <v>0</v>
      </c>
      <c r="AY203" s="20">
        <f>N203-AT203-AX203+AU203+AV203+AW203</f>
        <v>7089.709999999997</v>
      </c>
      <c r="AZ203" s="117">
        <v>160168.47</v>
      </c>
    </row>
    <row r="204" spans="1:52" ht="15">
      <c r="A204" s="1">
        <v>196</v>
      </c>
      <c r="B204" s="1" t="s">
        <v>173</v>
      </c>
      <c r="C204" s="1">
        <v>672.2</v>
      </c>
      <c r="D204" s="1">
        <v>0</v>
      </c>
      <c r="E204" s="1">
        <f t="shared" si="64"/>
        <v>672.2</v>
      </c>
      <c r="F204" s="1">
        <v>9.32</v>
      </c>
      <c r="G204" s="2">
        <f t="shared" si="52"/>
        <v>6264.904</v>
      </c>
      <c r="H204" s="2">
        <f t="shared" si="57"/>
        <v>37589.424</v>
      </c>
      <c r="I204" s="1">
        <v>13.35</v>
      </c>
      <c r="J204" s="2">
        <f t="shared" si="55"/>
        <v>8973.87</v>
      </c>
      <c r="K204" s="2">
        <f t="shared" si="58"/>
        <v>53843.22</v>
      </c>
      <c r="L204" s="11">
        <f t="shared" si="56"/>
        <v>91432.644</v>
      </c>
      <c r="M204" s="25"/>
      <c r="N204" s="33">
        <f t="shared" si="62"/>
        <v>91432.644</v>
      </c>
      <c r="O204" s="1">
        <v>0</v>
      </c>
      <c r="P204" s="1">
        <v>1606.56</v>
      </c>
      <c r="Q204" s="31">
        <v>0</v>
      </c>
      <c r="R204" s="31">
        <v>1606.56</v>
      </c>
      <c r="S204" s="1">
        <v>0</v>
      </c>
      <c r="T204" s="1">
        <v>1606.56</v>
      </c>
      <c r="U204" s="1">
        <v>524.75</v>
      </c>
      <c r="V204" s="1">
        <v>2242.22</v>
      </c>
      <c r="W204" s="1">
        <v>1976.27</v>
      </c>
      <c r="X204" s="1">
        <v>1606.56</v>
      </c>
      <c r="Y204" s="1">
        <v>1976.27</v>
      </c>
      <c r="Z204" s="1">
        <v>1606.56</v>
      </c>
      <c r="AA204" s="31">
        <v>6039.48</v>
      </c>
      <c r="AB204" s="31">
        <v>1667.06</v>
      </c>
      <c r="AC204" s="31">
        <v>2050.21</v>
      </c>
      <c r="AD204" s="31">
        <v>1667.06</v>
      </c>
      <c r="AE204" s="31">
        <v>2050.21</v>
      </c>
      <c r="AF204" s="31">
        <v>1667.06</v>
      </c>
      <c r="AG204" s="1">
        <v>1627.16</v>
      </c>
      <c r="AH204" s="1">
        <v>1667.06</v>
      </c>
      <c r="AI204" s="1">
        <v>1102.41</v>
      </c>
      <c r="AJ204" s="1">
        <v>1667.06</v>
      </c>
      <c r="AK204" s="1">
        <v>2069.9</v>
      </c>
      <c r="AL204" s="1">
        <v>1667.06</v>
      </c>
      <c r="AM204" s="7">
        <f t="shared" si="59"/>
        <v>19416.66</v>
      </c>
      <c r="AN204" s="7">
        <f t="shared" si="60"/>
        <v>20277.38</v>
      </c>
      <c r="AO204" s="24">
        <f t="shared" si="61"/>
        <v>39694.04</v>
      </c>
      <c r="AP204" s="8"/>
      <c r="AQ204" s="8">
        <v>1250.31</v>
      </c>
      <c r="AR204" s="8"/>
      <c r="AS204" s="8"/>
      <c r="AT204" s="77">
        <f t="shared" si="63"/>
        <v>40944.35</v>
      </c>
      <c r="AU204" s="85">
        <f>E204*0.67</f>
        <v>450.3740000000001</v>
      </c>
      <c r="AV204" s="86">
        <f aca="true" t="shared" si="65" ref="AV204:AV265">E204*0.08</f>
        <v>53.776</v>
      </c>
      <c r="AW204" s="86">
        <f>E204*0.08</f>
        <v>53.776</v>
      </c>
      <c r="AX204" s="79">
        <v>-3367.8288000000002</v>
      </c>
      <c r="AY204" s="20">
        <f>N204-AT204-AX204+AU204+AV204+AW204</f>
        <v>54414.048800000004</v>
      </c>
      <c r="AZ204" s="117">
        <v>95151.69</v>
      </c>
    </row>
    <row r="205" spans="1:52" ht="15">
      <c r="A205" s="1">
        <v>197</v>
      </c>
      <c r="B205" s="1" t="s">
        <v>174</v>
      </c>
      <c r="C205" s="1">
        <v>132.5</v>
      </c>
      <c r="D205" s="1">
        <v>0</v>
      </c>
      <c r="E205" s="1">
        <f t="shared" si="64"/>
        <v>132.5</v>
      </c>
      <c r="F205" s="1">
        <v>5.89</v>
      </c>
      <c r="G205" s="2">
        <f t="shared" si="52"/>
        <v>780.425</v>
      </c>
      <c r="H205" s="2">
        <f t="shared" si="57"/>
        <v>4682.549999999999</v>
      </c>
      <c r="I205" s="1">
        <v>6.1</v>
      </c>
      <c r="J205" s="2">
        <f t="shared" si="55"/>
        <v>808.25</v>
      </c>
      <c r="K205" s="2">
        <f t="shared" si="58"/>
        <v>4849.5</v>
      </c>
      <c r="L205" s="11">
        <f t="shared" si="56"/>
        <v>9532.05</v>
      </c>
      <c r="M205" s="25"/>
      <c r="N205" s="33">
        <f t="shared" si="62"/>
        <v>9532.05</v>
      </c>
      <c r="O205" s="1">
        <v>0</v>
      </c>
      <c r="P205" s="1">
        <v>316.68</v>
      </c>
      <c r="Q205" s="31">
        <v>0</v>
      </c>
      <c r="R205" s="31">
        <v>316.68</v>
      </c>
      <c r="S205" s="1">
        <v>0</v>
      </c>
      <c r="T205" s="1">
        <v>316.68</v>
      </c>
      <c r="U205" s="1">
        <v>524.75</v>
      </c>
      <c r="V205" s="1">
        <v>952.34</v>
      </c>
      <c r="W205" s="1">
        <v>0</v>
      </c>
      <c r="X205" s="1">
        <v>316.68</v>
      </c>
      <c r="Y205" s="1">
        <v>0</v>
      </c>
      <c r="Z205" s="1">
        <v>316.68</v>
      </c>
      <c r="AA205" s="31">
        <v>0</v>
      </c>
      <c r="AB205" s="31">
        <v>328.6</v>
      </c>
      <c r="AC205" s="31">
        <v>0</v>
      </c>
      <c r="AD205" s="31">
        <v>328.6</v>
      </c>
      <c r="AE205" s="31">
        <v>0</v>
      </c>
      <c r="AF205" s="31">
        <v>328.6</v>
      </c>
      <c r="AG205" s="1">
        <v>524.75</v>
      </c>
      <c r="AH205" s="1">
        <v>328.6</v>
      </c>
      <c r="AI205" s="1">
        <v>0</v>
      </c>
      <c r="AJ205" s="1">
        <v>328.6</v>
      </c>
      <c r="AK205" s="1">
        <v>0</v>
      </c>
      <c r="AL205" s="1">
        <v>328.6</v>
      </c>
      <c r="AM205" s="7">
        <f t="shared" si="59"/>
        <v>1049.5</v>
      </c>
      <c r="AN205" s="7">
        <f t="shared" si="60"/>
        <v>4507.34</v>
      </c>
      <c r="AO205" s="24">
        <f t="shared" si="61"/>
        <v>5556.84</v>
      </c>
      <c r="AP205" s="8"/>
      <c r="AQ205" s="8">
        <v>1250.31</v>
      </c>
      <c r="AR205" s="63"/>
      <c r="AS205" s="63"/>
      <c r="AT205" s="77">
        <f t="shared" si="63"/>
        <v>6807.15</v>
      </c>
      <c r="AU205" s="83"/>
      <c r="AV205" s="84"/>
      <c r="AW205" s="84"/>
      <c r="AX205" s="79">
        <v>0</v>
      </c>
      <c r="AY205" s="20">
        <f>N205-AT205-AX205+AU205+AV205+AW205</f>
        <v>2724.8999999999996</v>
      </c>
      <c r="AZ205" s="117">
        <v>38660.96</v>
      </c>
    </row>
    <row r="206" spans="1:52" ht="15">
      <c r="A206" s="1">
        <v>198</v>
      </c>
      <c r="B206" s="1" t="s">
        <v>175</v>
      </c>
      <c r="C206" s="1">
        <v>723</v>
      </c>
      <c r="D206" s="1">
        <v>0</v>
      </c>
      <c r="E206" s="1">
        <f t="shared" si="64"/>
        <v>723</v>
      </c>
      <c r="F206" s="1">
        <v>12.07</v>
      </c>
      <c r="G206" s="2">
        <f t="shared" si="52"/>
        <v>8726.61</v>
      </c>
      <c r="H206" s="2">
        <f t="shared" si="57"/>
        <v>52359.66</v>
      </c>
      <c r="I206" s="1">
        <v>12.51</v>
      </c>
      <c r="J206" s="2">
        <f t="shared" si="55"/>
        <v>9044.73</v>
      </c>
      <c r="K206" s="2">
        <f t="shared" si="58"/>
        <v>54268.38</v>
      </c>
      <c r="L206" s="11">
        <f t="shared" si="56"/>
        <v>106628.04000000001</v>
      </c>
      <c r="M206" s="25"/>
      <c r="N206" s="33">
        <f t="shared" si="62"/>
        <v>106628.04000000001</v>
      </c>
      <c r="O206" s="1">
        <v>0</v>
      </c>
      <c r="P206" s="1">
        <v>1905.38</v>
      </c>
      <c r="Q206" s="31">
        <v>0</v>
      </c>
      <c r="R206" s="31">
        <v>1905.38</v>
      </c>
      <c r="S206" s="1">
        <v>0</v>
      </c>
      <c r="T206" s="1">
        <v>1905.38</v>
      </c>
      <c r="U206" s="1">
        <v>10918.74</v>
      </c>
      <c r="V206" s="1">
        <v>13322.24</v>
      </c>
      <c r="W206" s="1">
        <v>0</v>
      </c>
      <c r="X206" s="1">
        <v>31901.91</v>
      </c>
      <c r="Y206" s="1">
        <v>0</v>
      </c>
      <c r="Z206" s="1">
        <v>1905.38</v>
      </c>
      <c r="AA206" s="31">
        <v>0</v>
      </c>
      <c r="AB206" s="31">
        <v>1970.44</v>
      </c>
      <c r="AC206" s="31">
        <v>0</v>
      </c>
      <c r="AD206" s="31">
        <v>1970.44</v>
      </c>
      <c r="AE206" s="31">
        <v>702.72</v>
      </c>
      <c r="AF206" s="31">
        <v>2727.4</v>
      </c>
      <c r="AG206" s="1">
        <v>524.75</v>
      </c>
      <c r="AH206" s="1">
        <v>22219.81</v>
      </c>
      <c r="AI206" s="1">
        <v>977.18</v>
      </c>
      <c r="AJ206" s="1">
        <v>1970.44</v>
      </c>
      <c r="AK206" s="1">
        <v>0</v>
      </c>
      <c r="AL206" s="1">
        <v>1970.44</v>
      </c>
      <c r="AM206" s="7">
        <f t="shared" si="59"/>
        <v>13123.39</v>
      </c>
      <c r="AN206" s="7">
        <f t="shared" si="60"/>
        <v>85674.64000000001</v>
      </c>
      <c r="AO206" s="24">
        <f t="shared" si="61"/>
        <v>98798.03000000001</v>
      </c>
      <c r="AP206" s="8"/>
      <c r="AQ206" s="8">
        <v>1250.31</v>
      </c>
      <c r="AR206" s="8"/>
      <c r="AS206" s="8"/>
      <c r="AT206" s="77">
        <f t="shared" si="63"/>
        <v>100048.34000000001</v>
      </c>
      <c r="AU206" s="85">
        <f>E206*0.67</f>
        <v>484.41</v>
      </c>
      <c r="AV206" s="86">
        <f t="shared" si="65"/>
        <v>57.84</v>
      </c>
      <c r="AW206" s="86">
        <f aca="true" t="shared" si="66" ref="AW206:AW263">E206*0.08</f>
        <v>57.84</v>
      </c>
      <c r="AX206" s="79">
        <v>-0.5852000000004183</v>
      </c>
      <c r="AY206" s="20">
        <f>N206-AT206-AX206+AU206+AV206+AW206</f>
        <v>7180.375199999998</v>
      </c>
      <c r="AZ206" s="117">
        <v>58719.41</v>
      </c>
    </row>
    <row r="207" spans="1:52" ht="15">
      <c r="A207" s="1">
        <v>199</v>
      </c>
      <c r="B207" s="1" t="s">
        <v>176</v>
      </c>
      <c r="C207" s="1">
        <v>716.8</v>
      </c>
      <c r="D207" s="1">
        <v>0</v>
      </c>
      <c r="E207" s="1">
        <f t="shared" si="64"/>
        <v>716.8</v>
      </c>
      <c r="F207" s="1">
        <v>12.07</v>
      </c>
      <c r="G207" s="2">
        <f t="shared" si="52"/>
        <v>8651.776</v>
      </c>
      <c r="H207" s="2">
        <f t="shared" si="57"/>
        <v>51910.656</v>
      </c>
      <c r="I207" s="1">
        <v>12.51</v>
      </c>
      <c r="J207" s="2">
        <f t="shared" si="55"/>
        <v>8967.168</v>
      </c>
      <c r="K207" s="2">
        <f t="shared" si="58"/>
        <v>53803.008</v>
      </c>
      <c r="L207" s="11">
        <f t="shared" si="56"/>
        <v>105713.664</v>
      </c>
      <c r="M207" s="25"/>
      <c r="N207" s="33">
        <f t="shared" si="62"/>
        <v>105713.664</v>
      </c>
      <c r="O207" s="1">
        <v>1130.02</v>
      </c>
      <c r="P207" s="1">
        <v>1886.98</v>
      </c>
      <c r="Q207" s="31">
        <v>1130.016</v>
      </c>
      <c r="R207" s="31">
        <v>1886.98</v>
      </c>
      <c r="S207" s="1">
        <v>1130.02</v>
      </c>
      <c r="T207" s="1">
        <v>1886.98</v>
      </c>
      <c r="U207" s="1">
        <v>1654.77</v>
      </c>
      <c r="V207" s="1">
        <v>2522.64</v>
      </c>
      <c r="W207" s="1">
        <v>2102.69</v>
      </c>
      <c r="X207" s="1">
        <v>1886.98</v>
      </c>
      <c r="Y207" s="1">
        <v>2102.69</v>
      </c>
      <c r="Z207" s="1">
        <v>3151.77</v>
      </c>
      <c r="AA207" s="31">
        <v>3848.61</v>
      </c>
      <c r="AB207" s="31">
        <v>3654.03</v>
      </c>
      <c r="AC207" s="31">
        <v>25803.8</v>
      </c>
      <c r="AD207" s="31">
        <v>1951.35</v>
      </c>
      <c r="AE207" s="31">
        <v>6103.04</v>
      </c>
      <c r="AF207" s="31">
        <v>1951.35</v>
      </c>
      <c r="AG207" s="1">
        <v>1697.68</v>
      </c>
      <c r="AH207" s="1">
        <v>2587.01</v>
      </c>
      <c r="AI207" s="1">
        <v>2150.11</v>
      </c>
      <c r="AJ207" s="1">
        <v>1951.35</v>
      </c>
      <c r="AK207" s="1">
        <v>3676.04</v>
      </c>
      <c r="AL207" s="1">
        <v>1951.35</v>
      </c>
      <c r="AM207" s="7">
        <f t="shared" si="59"/>
        <v>52529.486000000004</v>
      </c>
      <c r="AN207" s="7">
        <f t="shared" si="60"/>
        <v>27268.769999999997</v>
      </c>
      <c r="AO207" s="24">
        <f t="shared" si="61"/>
        <v>79798.256</v>
      </c>
      <c r="AP207" s="8"/>
      <c r="AQ207" s="8">
        <v>1250.31</v>
      </c>
      <c r="AR207" s="8"/>
      <c r="AS207" s="8"/>
      <c r="AT207" s="77">
        <f t="shared" si="63"/>
        <v>81048.56599999999</v>
      </c>
      <c r="AU207" s="85">
        <f>E207*0.67</f>
        <v>480.256</v>
      </c>
      <c r="AV207" s="86">
        <f t="shared" si="65"/>
        <v>57.343999999999994</v>
      </c>
      <c r="AW207" s="86">
        <f t="shared" si="66"/>
        <v>57.343999999999994</v>
      </c>
      <c r="AX207" s="79">
        <v>16.05119999999966</v>
      </c>
      <c r="AY207" s="20">
        <f>N207-AT207-AX207+AU207+AV207+AW207</f>
        <v>25243.990800000018</v>
      </c>
      <c r="AZ207" s="117">
        <v>125338.75</v>
      </c>
    </row>
    <row r="208" spans="1:52" ht="15">
      <c r="A208" s="1">
        <v>200</v>
      </c>
      <c r="B208" s="1" t="s">
        <v>177</v>
      </c>
      <c r="C208" s="1">
        <v>645.1</v>
      </c>
      <c r="D208" s="1">
        <v>99.5</v>
      </c>
      <c r="E208" s="1">
        <f t="shared" si="64"/>
        <v>744.6</v>
      </c>
      <c r="F208" s="1">
        <v>12.07</v>
      </c>
      <c r="G208" s="2">
        <f t="shared" si="52"/>
        <v>8987.322</v>
      </c>
      <c r="H208" s="2">
        <f t="shared" si="57"/>
        <v>53923.932</v>
      </c>
      <c r="I208" s="1">
        <v>12.51</v>
      </c>
      <c r="J208" s="2">
        <f t="shared" si="55"/>
        <v>9314.946</v>
      </c>
      <c r="K208" s="2">
        <f t="shared" si="58"/>
        <v>55889.676</v>
      </c>
      <c r="L208" s="11">
        <f t="shared" si="56"/>
        <v>109813.60800000001</v>
      </c>
      <c r="M208" s="25"/>
      <c r="N208" s="33">
        <f t="shared" si="62"/>
        <v>109813.60800000001</v>
      </c>
      <c r="O208" s="1">
        <v>1175.2</v>
      </c>
      <c r="P208" s="1">
        <v>1955.33</v>
      </c>
      <c r="Q208" s="31">
        <v>1175.204</v>
      </c>
      <c r="R208" s="31">
        <v>1955.33</v>
      </c>
      <c r="S208" s="1">
        <v>1175.2</v>
      </c>
      <c r="T208" s="1">
        <v>1955.33</v>
      </c>
      <c r="U208" s="1">
        <v>1699.95</v>
      </c>
      <c r="V208" s="1">
        <v>2590.99</v>
      </c>
      <c r="W208" s="1">
        <v>2186.77</v>
      </c>
      <c r="X208" s="1">
        <v>1955.33</v>
      </c>
      <c r="Y208" s="1">
        <v>2186.77</v>
      </c>
      <c r="Z208" s="1">
        <v>1955.33</v>
      </c>
      <c r="AA208" s="31">
        <v>9220.12</v>
      </c>
      <c r="AB208" s="31">
        <v>46880.88</v>
      </c>
      <c r="AC208" s="31">
        <v>2268.59</v>
      </c>
      <c r="AD208" s="31">
        <v>2022.27</v>
      </c>
      <c r="AE208" s="31">
        <v>47883.63</v>
      </c>
      <c r="AF208" s="31">
        <v>2396.99</v>
      </c>
      <c r="AG208" s="1">
        <v>15089.68</v>
      </c>
      <c r="AH208" s="1">
        <v>6928.96</v>
      </c>
      <c r="AI208" s="1">
        <v>3134.31</v>
      </c>
      <c r="AJ208" s="1">
        <v>7959.64</v>
      </c>
      <c r="AK208" s="1">
        <v>2187.32</v>
      </c>
      <c r="AL208" s="1">
        <v>2022.27</v>
      </c>
      <c r="AM208" s="7">
        <f t="shared" si="59"/>
        <v>89382.744</v>
      </c>
      <c r="AN208" s="7">
        <f t="shared" si="60"/>
        <v>80578.65</v>
      </c>
      <c r="AO208" s="24">
        <f t="shared" si="61"/>
        <v>169961.394</v>
      </c>
      <c r="AP208" s="8"/>
      <c r="AQ208" s="8">
        <v>1250.31</v>
      </c>
      <c r="AR208" s="8"/>
      <c r="AS208" s="8"/>
      <c r="AT208" s="77">
        <f t="shared" si="63"/>
        <v>171211.704</v>
      </c>
      <c r="AU208" s="85">
        <f>E208*0.67</f>
        <v>498.88200000000006</v>
      </c>
      <c r="AV208" s="86">
        <f t="shared" si="65"/>
        <v>59.568000000000005</v>
      </c>
      <c r="AW208" s="86">
        <f t="shared" si="66"/>
        <v>59.568000000000005</v>
      </c>
      <c r="AX208" s="79">
        <v>-12.456400000000077</v>
      </c>
      <c r="AY208" s="20">
        <f>N208-AT208-AX208+AU208+AV208+AW208</f>
        <v>-60767.62159999999</v>
      </c>
      <c r="AZ208" s="117">
        <v>164637.73</v>
      </c>
    </row>
    <row r="209" spans="1:52" ht="15">
      <c r="A209" s="1">
        <v>201</v>
      </c>
      <c r="B209" s="1" t="s">
        <v>178</v>
      </c>
      <c r="C209" s="1">
        <v>2076.8</v>
      </c>
      <c r="D209" s="1">
        <v>0</v>
      </c>
      <c r="E209" s="1">
        <f t="shared" si="64"/>
        <v>2076.8</v>
      </c>
      <c r="F209" s="1">
        <v>13.81</v>
      </c>
      <c r="G209" s="2">
        <f t="shared" si="52"/>
        <v>28680.608000000004</v>
      </c>
      <c r="H209" s="2">
        <f t="shared" si="57"/>
        <v>172083.64800000002</v>
      </c>
      <c r="I209" s="1">
        <v>14.3</v>
      </c>
      <c r="J209" s="2">
        <f t="shared" si="55"/>
        <v>29698.240000000005</v>
      </c>
      <c r="K209" s="2">
        <f t="shared" si="58"/>
        <v>178189.44000000003</v>
      </c>
      <c r="L209" s="11">
        <f t="shared" si="56"/>
        <v>350273.08800000005</v>
      </c>
      <c r="M209" s="25"/>
      <c r="N209" s="33">
        <f t="shared" si="62"/>
        <v>350273.08800000005</v>
      </c>
      <c r="O209" s="1">
        <v>0</v>
      </c>
      <c r="P209" s="1">
        <v>24562.81</v>
      </c>
      <c r="Q209" s="31">
        <v>0</v>
      </c>
      <c r="R209" s="31">
        <v>73717.93</v>
      </c>
      <c r="S209" s="1">
        <v>0</v>
      </c>
      <c r="T209" s="1">
        <v>22259.6</v>
      </c>
      <c r="U209" s="1">
        <v>0</v>
      </c>
      <c r="V209" s="1">
        <v>9852.94</v>
      </c>
      <c r="W209" s="1">
        <v>0</v>
      </c>
      <c r="X209" s="1">
        <v>12679.98</v>
      </c>
      <c r="Y209" s="1">
        <v>0</v>
      </c>
      <c r="Z209" s="1">
        <v>15598.19</v>
      </c>
      <c r="AA209" s="31">
        <v>0</v>
      </c>
      <c r="AB209" s="31">
        <v>28533.37</v>
      </c>
      <c r="AC209" s="31">
        <v>0</v>
      </c>
      <c r="AD209" s="31">
        <v>22157.36</v>
      </c>
      <c r="AE209" s="31">
        <v>0</v>
      </c>
      <c r="AF209" s="31">
        <v>17725.6</v>
      </c>
      <c r="AG209" s="1">
        <v>0</v>
      </c>
      <c r="AH209" s="1">
        <v>23040.71</v>
      </c>
      <c r="AI209" s="1">
        <v>0</v>
      </c>
      <c r="AJ209" s="1">
        <v>36413.45</v>
      </c>
      <c r="AK209" s="1">
        <v>0</v>
      </c>
      <c r="AL209" s="1">
        <v>127581.31</v>
      </c>
      <c r="AM209" s="7">
        <f t="shared" si="59"/>
        <v>0</v>
      </c>
      <c r="AN209" s="7">
        <f t="shared" si="60"/>
        <v>414123.25</v>
      </c>
      <c r="AO209" s="24">
        <f t="shared" si="61"/>
        <v>414123.25</v>
      </c>
      <c r="AP209" s="8"/>
      <c r="AQ209" s="8">
        <v>1250.31</v>
      </c>
      <c r="AR209" s="8"/>
      <c r="AS209" s="8"/>
      <c r="AT209" s="77">
        <f t="shared" si="63"/>
        <v>415373.56</v>
      </c>
      <c r="AU209" s="85">
        <f>E209*0.67</f>
        <v>1391.4560000000001</v>
      </c>
      <c r="AV209" s="86">
        <f t="shared" si="65"/>
        <v>166.144</v>
      </c>
      <c r="AW209" s="86">
        <f t="shared" si="66"/>
        <v>166.144</v>
      </c>
      <c r="AX209" s="79">
        <v>-22752.4248</v>
      </c>
      <c r="AY209" s="20">
        <f>N209-AT209-AX209+AU209+AV209+AW209</f>
        <v>-40624.30319999995</v>
      </c>
      <c r="AZ209" s="117">
        <v>500482.45</v>
      </c>
    </row>
    <row r="210" spans="1:52" ht="15">
      <c r="A210" s="1">
        <v>202</v>
      </c>
      <c r="B210" s="1" t="s">
        <v>330</v>
      </c>
      <c r="C210" s="1">
        <v>4075.1</v>
      </c>
      <c r="D210" s="1">
        <v>0</v>
      </c>
      <c r="E210" s="1">
        <f t="shared" si="64"/>
        <v>4075.1</v>
      </c>
      <c r="F210" s="1">
        <v>12.86</v>
      </c>
      <c r="G210" s="2">
        <f t="shared" si="52"/>
        <v>52405.786</v>
      </c>
      <c r="H210" s="2">
        <f t="shared" si="57"/>
        <v>314434.716</v>
      </c>
      <c r="I210" s="1">
        <v>13.33</v>
      </c>
      <c r="J210" s="2">
        <f t="shared" si="55"/>
        <v>54321.083</v>
      </c>
      <c r="K210" s="2">
        <f t="shared" si="58"/>
        <v>325926.498</v>
      </c>
      <c r="L210" s="11">
        <f t="shared" si="56"/>
        <v>640361.214</v>
      </c>
      <c r="M210" s="25"/>
      <c r="N210" s="33">
        <f t="shared" si="62"/>
        <v>640361.214</v>
      </c>
      <c r="O210" s="1">
        <v>0</v>
      </c>
      <c r="P210" s="1">
        <v>31347.9</v>
      </c>
      <c r="Q210" s="31">
        <v>0</v>
      </c>
      <c r="R210" s="31">
        <v>191850.13</v>
      </c>
      <c r="S210" s="1">
        <v>0</v>
      </c>
      <c r="T210" s="1">
        <v>21563.78</v>
      </c>
      <c r="U210" s="1">
        <v>0</v>
      </c>
      <c r="V210" s="1">
        <v>18031.95</v>
      </c>
      <c r="W210" s="1">
        <v>0</v>
      </c>
      <c r="X210" s="1">
        <v>27317.57</v>
      </c>
      <c r="Y210" s="1">
        <v>0</v>
      </c>
      <c r="Z210" s="1">
        <v>36832.67</v>
      </c>
      <c r="AA210" s="31">
        <v>0</v>
      </c>
      <c r="AB210" s="31">
        <v>38059.06</v>
      </c>
      <c r="AC210" s="31">
        <v>0</v>
      </c>
      <c r="AD210" s="31">
        <v>25633.01</v>
      </c>
      <c r="AE210" s="31">
        <v>0</v>
      </c>
      <c r="AF210" s="31">
        <v>32381.32</v>
      </c>
      <c r="AG210" s="1">
        <v>0</v>
      </c>
      <c r="AH210" s="1">
        <v>25092.62</v>
      </c>
      <c r="AI210" s="1">
        <v>0</v>
      </c>
      <c r="AJ210" s="1">
        <v>22443.01</v>
      </c>
      <c r="AK210" s="1">
        <v>0</v>
      </c>
      <c r="AL210" s="1">
        <v>27246.09</v>
      </c>
      <c r="AM210" s="7">
        <f t="shared" si="59"/>
        <v>0</v>
      </c>
      <c r="AN210" s="7">
        <f t="shared" si="60"/>
        <v>497799.11000000004</v>
      </c>
      <c r="AO210" s="24">
        <f t="shared" si="61"/>
        <v>497799.11000000004</v>
      </c>
      <c r="AP210" s="8"/>
      <c r="AQ210" s="8">
        <v>1250.31</v>
      </c>
      <c r="AR210" s="8"/>
      <c r="AS210" s="8"/>
      <c r="AT210" s="77">
        <f t="shared" si="63"/>
        <v>499049.42000000004</v>
      </c>
      <c r="AU210" s="85">
        <f>E210*0.67</f>
        <v>2730.317</v>
      </c>
      <c r="AV210" s="86">
        <f t="shared" si="65"/>
        <v>326.008</v>
      </c>
      <c r="AW210" s="86">
        <f t="shared" si="66"/>
        <v>326.008</v>
      </c>
      <c r="AX210" s="79">
        <v>-26107.56390000001</v>
      </c>
      <c r="AY210" s="20">
        <f>N210-AT210-AX210+AU210+AV210+AW210</f>
        <v>170801.69090000002</v>
      </c>
      <c r="AZ210" s="117">
        <v>574782.28</v>
      </c>
    </row>
    <row r="211" spans="1:52" ht="15">
      <c r="A211" s="1">
        <v>203</v>
      </c>
      <c r="B211" s="1" t="s">
        <v>179</v>
      </c>
      <c r="C211" s="1">
        <v>625.4</v>
      </c>
      <c r="D211" s="1">
        <v>122.5</v>
      </c>
      <c r="E211" s="1">
        <f t="shared" si="64"/>
        <v>747.9</v>
      </c>
      <c r="F211" s="1">
        <v>8.51</v>
      </c>
      <c r="G211" s="2">
        <f t="shared" si="52"/>
        <v>6364.629</v>
      </c>
      <c r="H211" s="2">
        <f t="shared" si="57"/>
        <v>38187.774</v>
      </c>
      <c r="I211" s="1">
        <v>8.81</v>
      </c>
      <c r="J211" s="2">
        <f t="shared" si="55"/>
        <v>6588.999</v>
      </c>
      <c r="K211" s="2">
        <f t="shared" si="58"/>
        <v>39533.994</v>
      </c>
      <c r="L211" s="11">
        <f t="shared" si="56"/>
        <v>77721.768</v>
      </c>
      <c r="M211" s="25">
        <v>-30241.09</v>
      </c>
      <c r="N211" s="33">
        <f t="shared" si="62"/>
        <v>47480.678</v>
      </c>
      <c r="O211" s="1">
        <v>0</v>
      </c>
      <c r="P211" s="1">
        <v>7433.63</v>
      </c>
      <c r="Q211" s="31">
        <v>0</v>
      </c>
      <c r="R211" s="31">
        <v>4687.91</v>
      </c>
      <c r="S211" s="1">
        <v>0</v>
      </c>
      <c r="T211" s="1">
        <v>4687.91</v>
      </c>
      <c r="U211" s="1">
        <v>0</v>
      </c>
      <c r="V211" s="1">
        <v>11704.96</v>
      </c>
      <c r="W211" s="1">
        <v>0</v>
      </c>
      <c r="X211" s="1">
        <v>28703.31</v>
      </c>
      <c r="Y211" s="1">
        <v>0</v>
      </c>
      <c r="Z211" s="1">
        <v>1786.29</v>
      </c>
      <c r="AA211" s="31">
        <v>0</v>
      </c>
      <c r="AB211" s="31">
        <v>2275.12</v>
      </c>
      <c r="AC211" s="31">
        <v>0</v>
      </c>
      <c r="AD211" s="31">
        <v>34645.78</v>
      </c>
      <c r="AE211" s="31">
        <v>0</v>
      </c>
      <c r="AF211" s="31">
        <v>5686.61</v>
      </c>
      <c r="AG211" s="1">
        <v>0</v>
      </c>
      <c r="AH211" s="1">
        <v>3662.81</v>
      </c>
      <c r="AI211" s="1">
        <v>0</v>
      </c>
      <c r="AJ211" s="1">
        <v>1853.55</v>
      </c>
      <c r="AK211" s="1">
        <v>0</v>
      </c>
      <c r="AL211" s="1">
        <v>3389.17</v>
      </c>
      <c r="AM211" s="7">
        <f t="shared" si="59"/>
        <v>0</v>
      </c>
      <c r="AN211" s="7">
        <f t="shared" si="60"/>
        <v>110517.05</v>
      </c>
      <c r="AO211" s="24">
        <f t="shared" si="61"/>
        <v>110517.05</v>
      </c>
      <c r="AP211" s="8"/>
      <c r="AQ211" s="8">
        <v>1250.31</v>
      </c>
      <c r="AR211" s="8">
        <f aca="true" t="shared" si="67" ref="AR211:AR219">E211*1.1</f>
        <v>822.69</v>
      </c>
      <c r="AS211" s="8">
        <f aca="true" t="shared" si="68" ref="AS211:AS219">E211*1.83</f>
        <v>1368.657</v>
      </c>
      <c r="AT211" s="77">
        <f t="shared" si="63"/>
        <v>113958.70700000001</v>
      </c>
      <c r="AU211" s="85"/>
      <c r="AV211" s="86">
        <f t="shared" si="65"/>
        <v>59.832</v>
      </c>
      <c r="AW211" s="86">
        <f t="shared" si="66"/>
        <v>59.832</v>
      </c>
      <c r="AX211" s="79">
        <v>4419.0304</v>
      </c>
      <c r="AY211" s="20">
        <f>N211-AT211-AX211+AU211+AV211+AW211</f>
        <v>-70777.39540000002</v>
      </c>
      <c r="AZ211" s="117">
        <v>80665.28</v>
      </c>
    </row>
    <row r="212" spans="1:52" ht="15">
      <c r="A212" s="1">
        <v>204</v>
      </c>
      <c r="B212" s="1" t="s">
        <v>180</v>
      </c>
      <c r="C212" s="1">
        <v>470.1</v>
      </c>
      <c r="D212" s="1">
        <v>0</v>
      </c>
      <c r="E212" s="1">
        <f t="shared" si="64"/>
        <v>470.1</v>
      </c>
      <c r="F212" s="1">
        <v>8.51</v>
      </c>
      <c r="G212" s="2">
        <f t="shared" si="52"/>
        <v>4000.551</v>
      </c>
      <c r="H212" s="2">
        <f t="shared" si="57"/>
        <v>24003.306</v>
      </c>
      <c r="I212" s="1">
        <v>8.81</v>
      </c>
      <c r="J212" s="2">
        <f t="shared" si="55"/>
        <v>4141.581</v>
      </c>
      <c r="K212" s="2">
        <f t="shared" si="58"/>
        <v>24849.486</v>
      </c>
      <c r="L212" s="11">
        <f t="shared" si="56"/>
        <v>48852.792</v>
      </c>
      <c r="M212" s="25">
        <v>-141484.91</v>
      </c>
      <c r="N212" s="33">
        <f t="shared" si="62"/>
        <v>-92632.118</v>
      </c>
      <c r="O212" s="1">
        <v>0</v>
      </c>
      <c r="P212" s="1">
        <v>1156.04</v>
      </c>
      <c r="Q212" s="31">
        <v>0</v>
      </c>
      <c r="R212" s="31">
        <v>3745.77</v>
      </c>
      <c r="S212" s="1">
        <v>0</v>
      </c>
      <c r="T212" s="1">
        <v>4627.54</v>
      </c>
      <c r="U212" s="1">
        <v>0</v>
      </c>
      <c r="V212" s="1">
        <v>2283.95</v>
      </c>
      <c r="W212" s="1">
        <v>0</v>
      </c>
      <c r="X212" s="1">
        <v>1123.54</v>
      </c>
      <c r="Y212" s="1">
        <v>0</v>
      </c>
      <c r="Z212" s="1">
        <v>1123.54</v>
      </c>
      <c r="AA212" s="31">
        <v>0</v>
      </c>
      <c r="AB212" s="31">
        <v>1165.85</v>
      </c>
      <c r="AC212" s="31">
        <v>0</v>
      </c>
      <c r="AD212" s="31">
        <v>11165.45</v>
      </c>
      <c r="AE212" s="31">
        <v>0</v>
      </c>
      <c r="AF212" s="31">
        <v>2499.04</v>
      </c>
      <c r="AG212" s="1">
        <v>0</v>
      </c>
      <c r="AH212" s="1">
        <v>1690.6</v>
      </c>
      <c r="AI212" s="1">
        <v>0</v>
      </c>
      <c r="AJ212" s="1">
        <v>3925.64</v>
      </c>
      <c r="AK212" s="1">
        <v>0</v>
      </c>
      <c r="AL212" s="1">
        <v>1165.85</v>
      </c>
      <c r="AM212" s="7">
        <f t="shared" si="59"/>
        <v>0</v>
      </c>
      <c r="AN212" s="7">
        <f t="shared" si="60"/>
        <v>35672.81</v>
      </c>
      <c r="AO212" s="24">
        <f t="shared" si="61"/>
        <v>35672.81</v>
      </c>
      <c r="AP212" s="8"/>
      <c r="AQ212" s="8">
        <v>1250.31</v>
      </c>
      <c r="AR212" s="8">
        <f t="shared" si="67"/>
        <v>517.11</v>
      </c>
      <c r="AS212" s="8">
        <f t="shared" si="68"/>
        <v>860.2830000000001</v>
      </c>
      <c r="AT212" s="77">
        <f t="shared" si="63"/>
        <v>38300.513</v>
      </c>
      <c r="AU212" s="85"/>
      <c r="AV212" s="86">
        <f t="shared" si="65"/>
        <v>37.608000000000004</v>
      </c>
      <c r="AW212" s="86">
        <f t="shared" si="66"/>
        <v>37.608000000000004</v>
      </c>
      <c r="AX212" s="79">
        <v>16.876799999999974</v>
      </c>
      <c r="AY212" s="20">
        <f>N212-AT212-AX212+AU212+AV212+AW212</f>
        <v>-130874.2918</v>
      </c>
      <c r="AZ212" s="117">
        <v>48323.02</v>
      </c>
    </row>
    <row r="213" spans="1:94" s="16" customFormat="1" ht="15">
      <c r="A213" s="1">
        <v>205</v>
      </c>
      <c r="B213" s="1" t="s">
        <v>181</v>
      </c>
      <c r="C213" s="1">
        <v>465.4</v>
      </c>
      <c r="D213" s="1">
        <v>0</v>
      </c>
      <c r="E213" s="1">
        <f t="shared" si="64"/>
        <v>465.4</v>
      </c>
      <c r="F213" s="1">
        <v>8.51</v>
      </c>
      <c r="G213" s="2">
        <f t="shared" si="52"/>
        <v>3960.5539999999996</v>
      </c>
      <c r="H213" s="2">
        <f t="shared" si="57"/>
        <v>23763.323999999997</v>
      </c>
      <c r="I213" s="1">
        <v>8.81</v>
      </c>
      <c r="J213" s="2">
        <f t="shared" si="55"/>
        <v>4100.174</v>
      </c>
      <c r="K213" s="2">
        <f t="shared" si="58"/>
        <v>24601.044</v>
      </c>
      <c r="L213" s="11">
        <f t="shared" si="56"/>
        <v>48364.368</v>
      </c>
      <c r="M213" s="25">
        <v>-5441.47</v>
      </c>
      <c r="N213" s="33">
        <f t="shared" si="62"/>
        <v>42922.898</v>
      </c>
      <c r="O213" s="1">
        <v>0</v>
      </c>
      <c r="P213" s="1">
        <v>1112.31</v>
      </c>
      <c r="Q213" s="31">
        <v>0</v>
      </c>
      <c r="R213" s="31">
        <v>1112.31</v>
      </c>
      <c r="S213" s="1">
        <v>0</v>
      </c>
      <c r="T213" s="1">
        <v>1112.31</v>
      </c>
      <c r="U213" s="1">
        <v>0</v>
      </c>
      <c r="V213" s="1">
        <v>2272.72</v>
      </c>
      <c r="W213" s="1">
        <v>0</v>
      </c>
      <c r="X213" s="1">
        <v>1112.31</v>
      </c>
      <c r="Y213" s="1">
        <v>0</v>
      </c>
      <c r="Z213" s="1">
        <v>1112.31</v>
      </c>
      <c r="AA213" s="31">
        <v>0</v>
      </c>
      <c r="AB213" s="31">
        <v>1154.19</v>
      </c>
      <c r="AC213" s="31">
        <v>0</v>
      </c>
      <c r="AD213" s="31">
        <v>1154.19</v>
      </c>
      <c r="AE213" s="31">
        <v>0</v>
      </c>
      <c r="AF213" s="31">
        <v>1154.19</v>
      </c>
      <c r="AG213" s="1">
        <v>0</v>
      </c>
      <c r="AH213" s="1">
        <v>1678.94</v>
      </c>
      <c r="AI213" s="1">
        <v>0</v>
      </c>
      <c r="AJ213" s="1">
        <v>1154.19</v>
      </c>
      <c r="AK213" s="1">
        <v>0</v>
      </c>
      <c r="AL213" s="1">
        <v>1154.19</v>
      </c>
      <c r="AM213" s="7">
        <f t="shared" si="59"/>
        <v>0</v>
      </c>
      <c r="AN213" s="7">
        <f t="shared" si="60"/>
        <v>15284.160000000002</v>
      </c>
      <c r="AO213" s="24">
        <f t="shared" si="61"/>
        <v>15284.160000000002</v>
      </c>
      <c r="AP213" s="8"/>
      <c r="AQ213" s="8">
        <v>1250.31</v>
      </c>
      <c r="AR213" s="8">
        <f t="shared" si="67"/>
        <v>511.94</v>
      </c>
      <c r="AS213" s="8">
        <f t="shared" si="68"/>
        <v>851.682</v>
      </c>
      <c r="AT213" s="77">
        <f t="shared" si="63"/>
        <v>17898.092</v>
      </c>
      <c r="AU213" s="85"/>
      <c r="AV213" s="86">
        <f t="shared" si="65"/>
        <v>37.232</v>
      </c>
      <c r="AW213" s="86">
        <f t="shared" si="66"/>
        <v>37.232</v>
      </c>
      <c r="AX213" s="79">
        <v>-1813.802</v>
      </c>
      <c r="AY213" s="20">
        <f>N213-AT213-AX213+AU213+AV213+AW213</f>
        <v>26913.072</v>
      </c>
      <c r="AZ213" s="117">
        <v>5248.63</v>
      </c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</row>
    <row r="214" spans="1:52" ht="15">
      <c r="A214" s="1">
        <v>206</v>
      </c>
      <c r="B214" s="1" t="s">
        <v>182</v>
      </c>
      <c r="C214" s="1">
        <v>458.4</v>
      </c>
      <c r="D214" s="1">
        <v>0</v>
      </c>
      <c r="E214" s="1">
        <f t="shared" si="64"/>
        <v>458.4</v>
      </c>
      <c r="F214" s="1">
        <v>12.07</v>
      </c>
      <c r="G214" s="2">
        <f t="shared" si="52"/>
        <v>5532.888</v>
      </c>
      <c r="H214" s="2">
        <f t="shared" si="57"/>
        <v>33197.328</v>
      </c>
      <c r="I214" s="1">
        <v>12.51</v>
      </c>
      <c r="J214" s="2">
        <f t="shared" si="55"/>
        <v>5734.584</v>
      </c>
      <c r="K214" s="2">
        <f t="shared" si="58"/>
        <v>34407.504</v>
      </c>
      <c r="L214" s="11">
        <f t="shared" si="56"/>
        <v>67604.832</v>
      </c>
      <c r="M214" s="25">
        <v>-45870.75</v>
      </c>
      <c r="N214" s="33">
        <f t="shared" si="62"/>
        <v>21734.081999999995</v>
      </c>
      <c r="O214" s="1">
        <v>0</v>
      </c>
      <c r="P214" s="1">
        <v>1544.26</v>
      </c>
      <c r="Q214" s="31">
        <v>0</v>
      </c>
      <c r="R214" s="31">
        <v>4113.58</v>
      </c>
      <c r="S214" s="1">
        <v>0</v>
      </c>
      <c r="T214" s="1">
        <v>17108.68</v>
      </c>
      <c r="U214" s="1">
        <v>0</v>
      </c>
      <c r="V214" s="1">
        <v>2255.99</v>
      </c>
      <c r="W214" s="1">
        <v>0</v>
      </c>
      <c r="X214" s="1">
        <v>1095.58</v>
      </c>
      <c r="Y214" s="1">
        <v>0</v>
      </c>
      <c r="Z214" s="1">
        <v>1095.58</v>
      </c>
      <c r="AA214" s="31">
        <v>0</v>
      </c>
      <c r="AB214" s="31">
        <v>1136.83</v>
      </c>
      <c r="AC214" s="31">
        <v>0</v>
      </c>
      <c r="AD214" s="31">
        <v>1136.83</v>
      </c>
      <c r="AE214" s="31">
        <v>0</v>
      </c>
      <c r="AF214" s="31">
        <v>1136.83</v>
      </c>
      <c r="AG214" s="1">
        <v>0</v>
      </c>
      <c r="AH214" s="1">
        <v>1661.58</v>
      </c>
      <c r="AI214" s="1">
        <v>0</v>
      </c>
      <c r="AJ214" s="1">
        <v>1136.83</v>
      </c>
      <c r="AK214" s="1">
        <v>0</v>
      </c>
      <c r="AL214" s="1">
        <v>1136.83</v>
      </c>
      <c r="AM214" s="7">
        <f t="shared" si="59"/>
        <v>0</v>
      </c>
      <c r="AN214" s="7">
        <f t="shared" si="60"/>
        <v>34559.400000000016</v>
      </c>
      <c r="AO214" s="24">
        <f t="shared" si="61"/>
        <v>34559.400000000016</v>
      </c>
      <c r="AP214" s="8"/>
      <c r="AQ214" s="8">
        <v>1250.31</v>
      </c>
      <c r="AR214" s="8">
        <f t="shared" si="67"/>
        <v>504.24</v>
      </c>
      <c r="AS214" s="8">
        <f t="shared" si="68"/>
        <v>838.872</v>
      </c>
      <c r="AT214" s="77">
        <f t="shared" si="63"/>
        <v>37152.822000000015</v>
      </c>
      <c r="AU214" s="85"/>
      <c r="AV214" s="86">
        <f t="shared" si="65"/>
        <v>36.672</v>
      </c>
      <c r="AW214" s="86">
        <f t="shared" si="66"/>
        <v>36.672</v>
      </c>
      <c r="AX214" s="79">
        <v>9967.891599999999</v>
      </c>
      <c r="AY214" s="20">
        <f>N214-AT214-AX214+AU214+AV214+AW214</f>
        <v>-25313.28760000002</v>
      </c>
      <c r="AZ214" s="117">
        <v>6179.33</v>
      </c>
    </row>
    <row r="215" spans="1:52" ht="15">
      <c r="A215" s="1">
        <v>207</v>
      </c>
      <c r="B215" s="1" t="s">
        <v>183</v>
      </c>
      <c r="C215" s="1">
        <v>452.2</v>
      </c>
      <c r="D215" s="1">
        <v>0</v>
      </c>
      <c r="E215" s="1">
        <f t="shared" si="64"/>
        <v>452.2</v>
      </c>
      <c r="F215" s="1">
        <v>12.07</v>
      </c>
      <c r="G215" s="2">
        <f t="shared" si="52"/>
        <v>5458.054</v>
      </c>
      <c r="H215" s="2">
        <f t="shared" si="57"/>
        <v>32748.324</v>
      </c>
      <c r="I215" s="1">
        <v>12.51</v>
      </c>
      <c r="J215" s="2">
        <f t="shared" si="55"/>
        <v>5657.022</v>
      </c>
      <c r="K215" s="2">
        <f t="shared" si="58"/>
        <v>33942.132</v>
      </c>
      <c r="L215" s="11">
        <f t="shared" si="56"/>
        <v>66690.456</v>
      </c>
      <c r="M215" s="25">
        <v>-75042.23</v>
      </c>
      <c r="N215" s="33">
        <f t="shared" si="62"/>
        <v>-8351.77399999999</v>
      </c>
      <c r="O215" s="1">
        <v>0</v>
      </c>
      <c r="P215" s="1">
        <v>1290.91</v>
      </c>
      <c r="Q215" s="31">
        <v>0</v>
      </c>
      <c r="R215" s="31">
        <v>4541.72</v>
      </c>
      <c r="S215" s="1">
        <v>0</v>
      </c>
      <c r="T215" s="1">
        <v>3852.19</v>
      </c>
      <c r="U215" s="1">
        <v>0</v>
      </c>
      <c r="V215" s="1">
        <v>5991.12</v>
      </c>
      <c r="W215" s="1">
        <v>0</v>
      </c>
      <c r="X215" s="1">
        <v>1258.41</v>
      </c>
      <c r="Y215" s="1">
        <v>0</v>
      </c>
      <c r="Z215" s="1">
        <v>1258.41</v>
      </c>
      <c r="AA215" s="31">
        <v>0</v>
      </c>
      <c r="AB215" s="31">
        <v>1299.11</v>
      </c>
      <c r="AC215" s="31">
        <v>0</v>
      </c>
      <c r="AD215" s="31">
        <v>7680.96</v>
      </c>
      <c r="AE215" s="31">
        <v>0</v>
      </c>
      <c r="AF215" s="31">
        <v>1299.11</v>
      </c>
      <c r="AG215" s="1">
        <v>0</v>
      </c>
      <c r="AH215" s="1">
        <v>9449.84</v>
      </c>
      <c r="AI215" s="1">
        <v>0</v>
      </c>
      <c r="AJ215" s="1">
        <v>2957.65</v>
      </c>
      <c r="AK215" s="1">
        <v>0</v>
      </c>
      <c r="AL215" s="1">
        <v>1299.11</v>
      </c>
      <c r="AM215" s="7">
        <f t="shared" si="59"/>
        <v>0</v>
      </c>
      <c r="AN215" s="7">
        <f t="shared" si="60"/>
        <v>42178.54</v>
      </c>
      <c r="AO215" s="24">
        <f t="shared" si="61"/>
        <v>42178.54</v>
      </c>
      <c r="AP215" s="8"/>
      <c r="AQ215" s="8">
        <v>1250.31</v>
      </c>
      <c r="AR215" s="8">
        <f t="shared" si="67"/>
        <v>497.42</v>
      </c>
      <c r="AS215" s="8">
        <f t="shared" si="68"/>
        <v>827.5260000000001</v>
      </c>
      <c r="AT215" s="77">
        <f t="shared" si="63"/>
        <v>44753.795999999995</v>
      </c>
      <c r="AU215" s="85"/>
      <c r="AV215" s="86">
        <f t="shared" si="65"/>
        <v>36.176</v>
      </c>
      <c r="AW215" s="86">
        <f t="shared" si="66"/>
        <v>36.176</v>
      </c>
      <c r="AX215" s="79">
        <v>-3185.3271999999997</v>
      </c>
      <c r="AY215" s="20">
        <f>N215-AT215-AX215+AU215+AV215+AW215</f>
        <v>-49847.89079999999</v>
      </c>
      <c r="AZ215" s="117">
        <v>60833.88</v>
      </c>
    </row>
    <row r="216" spans="1:52" ht="15">
      <c r="A216" s="1">
        <v>208</v>
      </c>
      <c r="B216" s="1" t="s">
        <v>184</v>
      </c>
      <c r="C216" s="1">
        <v>4870.43</v>
      </c>
      <c r="D216" s="1">
        <v>0</v>
      </c>
      <c r="E216" s="1">
        <f t="shared" si="64"/>
        <v>4870.43</v>
      </c>
      <c r="F216" s="1">
        <v>13.9</v>
      </c>
      <c r="G216" s="2">
        <f t="shared" si="52"/>
        <v>67698.977</v>
      </c>
      <c r="H216" s="2">
        <f t="shared" si="57"/>
        <v>406193.86199999996</v>
      </c>
      <c r="I216" s="1">
        <v>14.41</v>
      </c>
      <c r="J216" s="2">
        <f t="shared" si="55"/>
        <v>70182.89630000001</v>
      </c>
      <c r="K216" s="2">
        <f t="shared" si="58"/>
        <v>421097.3778</v>
      </c>
      <c r="L216" s="11">
        <f t="shared" si="56"/>
        <v>827291.2398</v>
      </c>
      <c r="M216" s="25"/>
      <c r="N216" s="33">
        <f t="shared" si="62"/>
        <v>827291.2398</v>
      </c>
      <c r="O216" s="1">
        <v>9401.73</v>
      </c>
      <c r="P216" s="1">
        <v>14567.23</v>
      </c>
      <c r="Q216" s="31">
        <v>10338.669</v>
      </c>
      <c r="R216" s="31">
        <v>11819.1</v>
      </c>
      <c r="S216" s="1">
        <v>15627.87</v>
      </c>
      <c r="T216" s="1">
        <v>14485.42</v>
      </c>
      <c r="U216" s="1">
        <v>59621.39</v>
      </c>
      <c r="V216" s="1">
        <v>46344.82</v>
      </c>
      <c r="W216" s="1">
        <v>26981.4</v>
      </c>
      <c r="X216" s="1">
        <v>16766.29</v>
      </c>
      <c r="Y216" s="1">
        <v>216669.7</v>
      </c>
      <c r="Z216" s="1">
        <v>12240.67</v>
      </c>
      <c r="AA216" s="31">
        <v>26409.11</v>
      </c>
      <c r="AB216" s="31">
        <v>21441.4</v>
      </c>
      <c r="AC216" s="31">
        <v>29454.52</v>
      </c>
      <c r="AD216" s="31">
        <v>12679.05</v>
      </c>
      <c r="AE216" s="31">
        <v>43679.513</v>
      </c>
      <c r="AF216" s="31">
        <v>15256.91</v>
      </c>
      <c r="AG216" s="1">
        <v>41907.5</v>
      </c>
      <c r="AH216" s="1">
        <v>26972.24</v>
      </c>
      <c r="AI216" s="1">
        <v>9760.85</v>
      </c>
      <c r="AJ216" s="1">
        <v>23993.49</v>
      </c>
      <c r="AK216" s="1">
        <v>12296.47</v>
      </c>
      <c r="AL216" s="1">
        <v>27908.08</v>
      </c>
      <c r="AM216" s="7">
        <f t="shared" si="59"/>
        <v>502148.72199999995</v>
      </c>
      <c r="AN216" s="7">
        <f t="shared" si="60"/>
        <v>244474.7</v>
      </c>
      <c r="AO216" s="24">
        <f t="shared" si="61"/>
        <v>746623.422</v>
      </c>
      <c r="AP216" s="8"/>
      <c r="AQ216" s="8">
        <f>21544.99-13628.28+1250.31+6330+6330</f>
        <v>21827.02</v>
      </c>
      <c r="AR216" s="8">
        <f t="shared" si="67"/>
        <v>5357.473000000001</v>
      </c>
      <c r="AS216" s="8">
        <f t="shared" si="68"/>
        <v>8912.886900000001</v>
      </c>
      <c r="AT216" s="77">
        <f t="shared" si="63"/>
        <v>782720.8019000001</v>
      </c>
      <c r="AU216" s="85">
        <f>E216*0.67</f>
        <v>3263.1881000000003</v>
      </c>
      <c r="AV216" s="86">
        <f t="shared" si="65"/>
        <v>389.6344</v>
      </c>
      <c r="AW216" s="86">
        <f t="shared" si="66"/>
        <v>389.6344</v>
      </c>
      <c r="AX216" s="79">
        <v>-21532.006200000003</v>
      </c>
      <c r="AY216" s="20">
        <f>N216-AT216-AX216+AU216+AV216+AW216</f>
        <v>70144.9009999999</v>
      </c>
      <c r="AZ216" s="117">
        <v>374329.77</v>
      </c>
    </row>
    <row r="217" spans="1:52" ht="15">
      <c r="A217" s="1">
        <v>209</v>
      </c>
      <c r="B217" s="1" t="s">
        <v>185</v>
      </c>
      <c r="C217" s="1">
        <v>753.3</v>
      </c>
      <c r="D217" s="1">
        <v>0</v>
      </c>
      <c r="E217" s="1">
        <f t="shared" si="64"/>
        <v>753.3</v>
      </c>
      <c r="F217" s="1">
        <v>12.07</v>
      </c>
      <c r="G217" s="2">
        <f t="shared" si="52"/>
        <v>9092.331</v>
      </c>
      <c r="H217" s="2">
        <f t="shared" si="57"/>
        <v>54553.986000000004</v>
      </c>
      <c r="I217" s="1">
        <v>12.51</v>
      </c>
      <c r="J217" s="2">
        <f t="shared" si="55"/>
        <v>9423.783</v>
      </c>
      <c r="K217" s="2">
        <f t="shared" si="58"/>
        <v>56542.698</v>
      </c>
      <c r="L217" s="11">
        <f t="shared" si="56"/>
        <v>111096.68400000001</v>
      </c>
      <c r="M217" s="25">
        <v>-34350.03</v>
      </c>
      <c r="N217" s="33">
        <f t="shared" si="62"/>
        <v>76746.65400000001</v>
      </c>
      <c r="O217" s="1">
        <v>0</v>
      </c>
      <c r="P217" s="1">
        <v>36324.19</v>
      </c>
      <c r="Q217" s="31">
        <v>0</v>
      </c>
      <c r="R217" s="31">
        <v>2907.98</v>
      </c>
      <c r="S217" s="1">
        <v>0</v>
      </c>
      <c r="T217" s="1">
        <v>6548.04</v>
      </c>
      <c r="U217" s="1">
        <v>0</v>
      </c>
      <c r="V217" s="1">
        <v>3316.1</v>
      </c>
      <c r="W217" s="1">
        <v>0</v>
      </c>
      <c r="X217" s="1">
        <v>18309.44</v>
      </c>
      <c r="Y217" s="1">
        <v>0</v>
      </c>
      <c r="Z217" s="1">
        <v>2577.26</v>
      </c>
      <c r="AA217" s="31">
        <v>0</v>
      </c>
      <c r="AB217" s="31">
        <v>5594.74</v>
      </c>
      <c r="AC217" s="31">
        <v>0</v>
      </c>
      <c r="AD217" s="31">
        <v>2223.48</v>
      </c>
      <c r="AE217" s="31">
        <v>0</v>
      </c>
      <c r="AF217" s="31">
        <v>2223.48</v>
      </c>
      <c r="AG217" s="1">
        <v>0</v>
      </c>
      <c r="AH217" s="1">
        <v>2748.23</v>
      </c>
      <c r="AI217" s="1">
        <v>0</v>
      </c>
      <c r="AJ217" s="1">
        <v>2223.48</v>
      </c>
      <c r="AK217" s="1">
        <v>0</v>
      </c>
      <c r="AL217" s="1">
        <v>2223.48</v>
      </c>
      <c r="AM217" s="7">
        <f t="shared" si="59"/>
        <v>0</v>
      </c>
      <c r="AN217" s="7">
        <f t="shared" si="60"/>
        <v>87219.89999999998</v>
      </c>
      <c r="AO217" s="24">
        <f t="shared" si="61"/>
        <v>87219.89999999998</v>
      </c>
      <c r="AP217" s="8"/>
      <c r="AQ217" s="8">
        <f>1250.31+3798</f>
        <v>5048.3099999999995</v>
      </c>
      <c r="AR217" s="8">
        <f t="shared" si="67"/>
        <v>828.63</v>
      </c>
      <c r="AS217" s="8">
        <f t="shared" si="68"/>
        <v>1378.539</v>
      </c>
      <c r="AT217" s="77">
        <f t="shared" si="63"/>
        <v>94475.37899999999</v>
      </c>
      <c r="AU217" s="85"/>
      <c r="AV217" s="86">
        <f t="shared" si="65"/>
        <v>60.263999999999996</v>
      </c>
      <c r="AW217" s="86">
        <f t="shared" si="66"/>
        <v>60.263999999999996</v>
      </c>
      <c r="AX217" s="79">
        <v>19435.074</v>
      </c>
      <c r="AY217" s="20">
        <f>N217-AT217-AX217+AU217+AV217+AW217</f>
        <v>-37043.27099999997</v>
      </c>
      <c r="AZ217" s="117">
        <v>74919.24</v>
      </c>
    </row>
    <row r="218" spans="1:52" ht="15">
      <c r="A218" s="1">
        <v>210</v>
      </c>
      <c r="B218" s="1" t="s">
        <v>186</v>
      </c>
      <c r="C218" s="1">
        <v>1015.2</v>
      </c>
      <c r="D218" s="1">
        <v>480.6</v>
      </c>
      <c r="E218" s="1">
        <f t="shared" si="64"/>
        <v>1495.8000000000002</v>
      </c>
      <c r="F218" s="1">
        <v>12.07</v>
      </c>
      <c r="G218" s="2">
        <f t="shared" si="52"/>
        <v>18054.306000000004</v>
      </c>
      <c r="H218" s="2">
        <f t="shared" si="57"/>
        <v>108325.83600000002</v>
      </c>
      <c r="I218" s="1">
        <v>12.51</v>
      </c>
      <c r="J218" s="2">
        <f t="shared" si="55"/>
        <v>18712.458000000002</v>
      </c>
      <c r="K218" s="2">
        <f t="shared" si="58"/>
        <v>112274.74800000002</v>
      </c>
      <c r="L218" s="11">
        <f t="shared" si="56"/>
        <v>220600.58400000003</v>
      </c>
      <c r="M218" s="25">
        <v>-111622.77</v>
      </c>
      <c r="N218" s="33">
        <f t="shared" si="62"/>
        <v>108977.81400000003</v>
      </c>
      <c r="O218" s="1">
        <v>0</v>
      </c>
      <c r="P218" s="1">
        <v>11817.71</v>
      </c>
      <c r="Q218" s="31">
        <v>0</v>
      </c>
      <c r="R218" s="31">
        <v>17619.7</v>
      </c>
      <c r="S218" s="1">
        <v>0</v>
      </c>
      <c r="T218" s="1">
        <v>7835.81</v>
      </c>
      <c r="U218" s="1">
        <v>0</v>
      </c>
      <c r="V218" s="1">
        <v>5621.78</v>
      </c>
      <c r="W218" s="1">
        <v>0</v>
      </c>
      <c r="X218" s="1">
        <v>32763.48</v>
      </c>
      <c r="Y218" s="1">
        <v>0</v>
      </c>
      <c r="Z218" s="1">
        <v>3568.75</v>
      </c>
      <c r="AA218" s="31">
        <v>0</v>
      </c>
      <c r="AB218" s="31">
        <v>6148.72</v>
      </c>
      <c r="AC218" s="31">
        <v>0</v>
      </c>
      <c r="AD218" s="31">
        <v>6896.66</v>
      </c>
      <c r="AE218" s="31">
        <v>0</v>
      </c>
      <c r="AF218" s="31">
        <v>3703.14</v>
      </c>
      <c r="AG218" s="1">
        <v>0</v>
      </c>
      <c r="AH218" s="1">
        <v>4718.45</v>
      </c>
      <c r="AI218" s="1">
        <v>0</v>
      </c>
      <c r="AJ218" s="1">
        <v>10738.43</v>
      </c>
      <c r="AK218" s="1">
        <v>0</v>
      </c>
      <c r="AL218" s="1">
        <v>21710.48</v>
      </c>
      <c r="AM218" s="7">
        <f t="shared" si="59"/>
        <v>0</v>
      </c>
      <c r="AN218" s="7">
        <f t="shared" si="60"/>
        <v>133143.11000000002</v>
      </c>
      <c r="AO218" s="24">
        <f t="shared" si="61"/>
        <v>133143.11000000002</v>
      </c>
      <c r="AP218" s="8"/>
      <c r="AQ218" s="8">
        <v>1250.31</v>
      </c>
      <c r="AR218" s="8">
        <f t="shared" si="67"/>
        <v>1645.3800000000003</v>
      </c>
      <c r="AS218" s="8">
        <f t="shared" si="68"/>
        <v>2737.3140000000003</v>
      </c>
      <c r="AT218" s="77">
        <f t="shared" si="63"/>
        <v>138776.11400000003</v>
      </c>
      <c r="AU218" s="85"/>
      <c r="AV218" s="86">
        <f t="shared" si="65"/>
        <v>119.66400000000002</v>
      </c>
      <c r="AW218" s="86">
        <f t="shared" si="66"/>
        <v>119.66400000000002</v>
      </c>
      <c r="AX218" s="79">
        <v>-7306.8072</v>
      </c>
      <c r="AY218" s="20">
        <f>N218-AT218-AX218+AU218+AV218+AW218</f>
        <v>-22252.164800000002</v>
      </c>
      <c r="AZ218" s="117">
        <v>24846.8</v>
      </c>
    </row>
    <row r="219" spans="1:52" ht="15">
      <c r="A219" s="1">
        <v>211</v>
      </c>
      <c r="B219" s="1" t="s">
        <v>187</v>
      </c>
      <c r="C219" s="1">
        <v>1466.8</v>
      </c>
      <c r="D219" s="1">
        <v>705.6</v>
      </c>
      <c r="E219" s="1">
        <f t="shared" si="64"/>
        <v>2172.4</v>
      </c>
      <c r="F219" s="1">
        <v>12.85</v>
      </c>
      <c r="G219" s="2">
        <f t="shared" si="52"/>
        <v>27915.34</v>
      </c>
      <c r="H219" s="2">
        <f t="shared" si="57"/>
        <v>167492.04</v>
      </c>
      <c r="I219" s="1">
        <v>13.31</v>
      </c>
      <c r="J219" s="2">
        <f t="shared" si="55"/>
        <v>28914.644000000004</v>
      </c>
      <c r="K219" s="2">
        <f t="shared" si="58"/>
        <v>173487.86400000003</v>
      </c>
      <c r="L219" s="11">
        <f t="shared" si="56"/>
        <v>340979.90400000004</v>
      </c>
      <c r="M219" s="25">
        <v>-179120.89</v>
      </c>
      <c r="N219" s="33">
        <f t="shared" si="62"/>
        <v>161859.01400000002</v>
      </c>
      <c r="O219" s="1">
        <v>0</v>
      </c>
      <c r="P219" s="1">
        <v>11011.77</v>
      </c>
      <c r="Q219" s="31">
        <v>0</v>
      </c>
      <c r="R219" s="31">
        <v>19415.38</v>
      </c>
      <c r="S219" s="1">
        <v>0</v>
      </c>
      <c r="T219" s="1">
        <v>22993.69</v>
      </c>
      <c r="U219" s="1">
        <v>0</v>
      </c>
      <c r="V219" s="1">
        <v>7944.24</v>
      </c>
      <c r="W219" s="1">
        <v>0</v>
      </c>
      <c r="X219" s="1">
        <v>33678.74</v>
      </c>
      <c r="Y219" s="1">
        <v>0</v>
      </c>
      <c r="Z219" s="1">
        <v>24447.4</v>
      </c>
      <c r="AA219" s="31">
        <v>0</v>
      </c>
      <c r="AB219" s="31">
        <v>10280.43</v>
      </c>
      <c r="AC219" s="31">
        <v>0</v>
      </c>
      <c r="AD219" s="31">
        <v>38316.7</v>
      </c>
      <c r="AE219" s="31">
        <v>0</v>
      </c>
      <c r="AF219" s="31">
        <v>10768.6</v>
      </c>
      <c r="AG219" s="1">
        <v>0</v>
      </c>
      <c r="AH219" s="1">
        <v>46428.2</v>
      </c>
      <c r="AI219" s="1">
        <v>0</v>
      </c>
      <c r="AJ219" s="1">
        <v>47591.26</v>
      </c>
      <c r="AK219" s="1">
        <v>0</v>
      </c>
      <c r="AL219" s="1">
        <v>11554.68</v>
      </c>
      <c r="AM219" s="7">
        <f t="shared" si="59"/>
        <v>0</v>
      </c>
      <c r="AN219" s="7">
        <f t="shared" si="60"/>
        <v>284431.08999999997</v>
      </c>
      <c r="AO219" s="24">
        <f t="shared" si="61"/>
        <v>284431.08999999997</v>
      </c>
      <c r="AP219" s="8"/>
      <c r="AQ219" s="8">
        <v>1250.31</v>
      </c>
      <c r="AR219" s="8">
        <f t="shared" si="67"/>
        <v>2389.6400000000003</v>
      </c>
      <c r="AS219" s="8">
        <f t="shared" si="68"/>
        <v>3975.492</v>
      </c>
      <c r="AT219" s="77">
        <f t="shared" si="63"/>
        <v>292046.532</v>
      </c>
      <c r="AU219" s="85"/>
      <c r="AV219" s="86">
        <f t="shared" si="65"/>
        <v>173.792</v>
      </c>
      <c r="AW219" s="86">
        <f t="shared" si="66"/>
        <v>173.792</v>
      </c>
      <c r="AX219" s="79">
        <v>19433.7402</v>
      </c>
      <c r="AY219" s="20">
        <f>N219-AT219-AX219+AU219+AV219+AW219</f>
        <v>-149273.6742</v>
      </c>
      <c r="AZ219" s="117">
        <v>64760.78</v>
      </c>
    </row>
    <row r="220" spans="1:52" ht="15">
      <c r="A220" s="1">
        <v>212</v>
      </c>
      <c r="B220" s="1" t="s">
        <v>188</v>
      </c>
      <c r="C220" s="1">
        <v>5673.9</v>
      </c>
      <c r="D220" s="1">
        <v>147.5</v>
      </c>
      <c r="E220" s="1">
        <f t="shared" si="64"/>
        <v>5821.4</v>
      </c>
      <c r="F220" s="1">
        <v>13.9</v>
      </c>
      <c r="G220" s="2">
        <f t="shared" si="52"/>
        <v>80917.45999999999</v>
      </c>
      <c r="H220" s="2">
        <f t="shared" si="57"/>
        <v>485504.75999999995</v>
      </c>
      <c r="I220" s="1">
        <v>14.41</v>
      </c>
      <c r="J220" s="2">
        <f t="shared" si="55"/>
        <v>83886.374</v>
      </c>
      <c r="K220" s="2">
        <f t="shared" si="58"/>
        <v>503318.24399999995</v>
      </c>
      <c r="L220" s="11">
        <f t="shared" si="56"/>
        <v>988823.004</v>
      </c>
      <c r="M220" s="25"/>
      <c r="N220" s="33">
        <f t="shared" si="62"/>
        <v>988823.004</v>
      </c>
      <c r="O220" s="1">
        <v>33677.94</v>
      </c>
      <c r="P220" s="1">
        <v>24005.76</v>
      </c>
      <c r="Q220" s="31">
        <v>19700.87</v>
      </c>
      <c r="R220" s="31">
        <v>83099.85</v>
      </c>
      <c r="S220" s="1">
        <v>37494.77</v>
      </c>
      <c r="T220" s="1">
        <v>20634.93</v>
      </c>
      <c r="U220" s="1">
        <v>11437.68</v>
      </c>
      <c r="V220" s="1">
        <v>17465.66</v>
      </c>
      <c r="W220" s="1">
        <v>23287.74</v>
      </c>
      <c r="X220" s="1">
        <v>22548.75</v>
      </c>
      <c r="Y220" s="1">
        <v>24714.72</v>
      </c>
      <c r="Z220" s="1">
        <v>39664.03</v>
      </c>
      <c r="AA220" s="31">
        <v>64296.08</v>
      </c>
      <c r="AB220" s="31">
        <v>35740.56</v>
      </c>
      <c r="AC220" s="31">
        <v>32518.08</v>
      </c>
      <c r="AD220" s="31">
        <v>16072.49</v>
      </c>
      <c r="AE220" s="31">
        <v>48417.56</v>
      </c>
      <c r="AF220" s="31">
        <v>35002</v>
      </c>
      <c r="AG220" s="1">
        <v>224544.79</v>
      </c>
      <c r="AH220" s="1">
        <v>18938.88</v>
      </c>
      <c r="AI220" s="1">
        <v>16648.2</v>
      </c>
      <c r="AJ220" s="1">
        <v>15214.07</v>
      </c>
      <c r="AK220" s="1">
        <v>16806.2</v>
      </c>
      <c r="AL220" s="1">
        <v>16514.27</v>
      </c>
      <c r="AM220" s="7">
        <f t="shared" si="59"/>
        <v>553544.6299999999</v>
      </c>
      <c r="AN220" s="7">
        <f t="shared" si="60"/>
        <v>344901.25000000006</v>
      </c>
      <c r="AO220" s="24">
        <f t="shared" si="61"/>
        <v>898445.8799999999</v>
      </c>
      <c r="AP220" s="8"/>
      <c r="AQ220" s="8">
        <v>1250.31</v>
      </c>
      <c r="AR220" s="8"/>
      <c r="AS220" s="8"/>
      <c r="AT220" s="77">
        <f t="shared" si="63"/>
        <v>899696.19</v>
      </c>
      <c r="AU220" s="85">
        <f>E220*0.67</f>
        <v>3900.338</v>
      </c>
      <c r="AV220" s="86">
        <f t="shared" si="65"/>
        <v>465.712</v>
      </c>
      <c r="AW220" s="86">
        <f t="shared" si="66"/>
        <v>465.712</v>
      </c>
      <c r="AX220" s="79">
        <v>-46488.0338</v>
      </c>
      <c r="AY220" s="20">
        <f>N220-AT220-AX220+AU220+AV220+AW220</f>
        <v>140446.6098</v>
      </c>
      <c r="AZ220" s="117">
        <v>378121.15</v>
      </c>
    </row>
    <row r="221" spans="1:52" ht="15">
      <c r="A221" s="1">
        <v>213</v>
      </c>
      <c r="B221" s="1" t="s">
        <v>189</v>
      </c>
      <c r="C221" s="1">
        <v>2470.3</v>
      </c>
      <c r="D221" s="1">
        <v>0</v>
      </c>
      <c r="E221" s="1">
        <f t="shared" si="64"/>
        <v>2470.3</v>
      </c>
      <c r="F221" s="1">
        <v>13.89</v>
      </c>
      <c r="G221" s="2">
        <f t="shared" si="52"/>
        <v>34312.467000000004</v>
      </c>
      <c r="H221" s="2">
        <f t="shared" si="57"/>
        <v>205874.80200000003</v>
      </c>
      <c r="I221" s="1">
        <v>14.39</v>
      </c>
      <c r="J221" s="2">
        <f t="shared" si="55"/>
        <v>35547.617000000006</v>
      </c>
      <c r="K221" s="2">
        <f t="shared" si="58"/>
        <v>213285.70200000005</v>
      </c>
      <c r="L221" s="11">
        <f t="shared" si="56"/>
        <v>419160.5040000001</v>
      </c>
      <c r="M221" s="25"/>
      <c r="N221" s="33">
        <f t="shared" si="62"/>
        <v>419160.5040000001</v>
      </c>
      <c r="O221" s="1">
        <v>8516.43</v>
      </c>
      <c r="P221" s="1">
        <v>10004.45</v>
      </c>
      <c r="Q221" s="31">
        <v>4687.403</v>
      </c>
      <c r="R221" s="31">
        <v>7414.86</v>
      </c>
      <c r="S221" s="1">
        <v>10755.7</v>
      </c>
      <c r="T221" s="1">
        <v>7414.86</v>
      </c>
      <c r="U221" s="1">
        <v>11093.99</v>
      </c>
      <c r="V221" s="1">
        <v>6717.33</v>
      </c>
      <c r="W221" s="1">
        <v>9009.69</v>
      </c>
      <c r="X221" s="1">
        <v>11414.34</v>
      </c>
      <c r="Y221" s="1">
        <v>9786.19</v>
      </c>
      <c r="Z221" s="1">
        <v>15691.96</v>
      </c>
      <c r="AA221" s="31">
        <v>99053.03</v>
      </c>
      <c r="AB221" s="31">
        <v>7637.18</v>
      </c>
      <c r="AC221" s="31">
        <v>9313.03</v>
      </c>
      <c r="AD221" s="31">
        <v>6303.99</v>
      </c>
      <c r="AE221" s="31">
        <v>12133.041000000001</v>
      </c>
      <c r="AF221" s="31">
        <v>10303.56</v>
      </c>
      <c r="AG221" s="1">
        <v>4897.18</v>
      </c>
      <c r="AH221" s="1">
        <v>14948.9</v>
      </c>
      <c r="AI221" s="1">
        <v>10223.73</v>
      </c>
      <c r="AJ221" s="1">
        <v>8032.16</v>
      </c>
      <c r="AK221" s="1">
        <v>5631.47</v>
      </c>
      <c r="AL221" s="1">
        <v>8026.88</v>
      </c>
      <c r="AM221" s="7">
        <f t="shared" si="59"/>
        <v>195100.88400000002</v>
      </c>
      <c r="AN221" s="7">
        <f t="shared" si="60"/>
        <v>113910.47</v>
      </c>
      <c r="AO221" s="24">
        <f t="shared" si="61"/>
        <v>309011.35400000005</v>
      </c>
      <c r="AP221" s="8"/>
      <c r="AQ221" s="8">
        <f>1250.31+1725</f>
        <v>2975.31</v>
      </c>
      <c r="AR221" s="8"/>
      <c r="AS221" s="8"/>
      <c r="AT221" s="77">
        <f t="shared" si="63"/>
        <v>311986.66400000005</v>
      </c>
      <c r="AU221" s="85">
        <f>E221*0.67</f>
        <v>1655.101</v>
      </c>
      <c r="AV221" s="86">
        <f t="shared" si="65"/>
        <v>197.62400000000002</v>
      </c>
      <c r="AW221" s="86">
        <f t="shared" si="66"/>
        <v>197.62400000000002</v>
      </c>
      <c r="AX221" s="79">
        <v>-15992.426800000001</v>
      </c>
      <c r="AY221" s="20">
        <f>N221-AT221-AX221+AU221+AV221+AW221</f>
        <v>125216.61580000001</v>
      </c>
      <c r="AZ221" s="117">
        <v>53207.78</v>
      </c>
    </row>
    <row r="222" spans="1:52" ht="15">
      <c r="A222" s="1">
        <v>214</v>
      </c>
      <c r="B222" s="26" t="s">
        <v>358</v>
      </c>
      <c r="C222" s="1">
        <v>1640.7</v>
      </c>
      <c r="D222" s="1">
        <v>0</v>
      </c>
      <c r="E222" s="1">
        <f t="shared" si="64"/>
        <v>1640.7</v>
      </c>
      <c r="F222" s="1">
        <v>13.3</v>
      </c>
      <c r="G222" s="2">
        <f t="shared" si="52"/>
        <v>21821.31</v>
      </c>
      <c r="H222" s="2">
        <f t="shared" si="57"/>
        <v>130927.86000000002</v>
      </c>
      <c r="I222" s="1">
        <v>13.78</v>
      </c>
      <c r="J222" s="2">
        <f t="shared" si="55"/>
        <v>22608.846</v>
      </c>
      <c r="K222" s="2">
        <f t="shared" si="58"/>
        <v>135653.076</v>
      </c>
      <c r="L222" s="11">
        <f t="shared" si="56"/>
        <v>266580.936</v>
      </c>
      <c r="M222" s="25"/>
      <c r="N222" s="33">
        <f t="shared" si="62"/>
        <v>266580.936</v>
      </c>
      <c r="O222" s="1">
        <v>2870.6</v>
      </c>
      <c r="P222" s="1">
        <v>4678.73</v>
      </c>
      <c r="Q222" s="31">
        <v>3268.7870000000003</v>
      </c>
      <c r="R222" s="31">
        <v>4426.17</v>
      </c>
      <c r="S222" s="1">
        <v>12598.83</v>
      </c>
      <c r="T222" s="1">
        <v>4515.1</v>
      </c>
      <c r="U222" s="1">
        <v>6777.93</v>
      </c>
      <c r="V222" s="1">
        <v>4734.58</v>
      </c>
      <c r="W222" s="1">
        <v>5998.24</v>
      </c>
      <c r="X222" s="1">
        <v>4426.17</v>
      </c>
      <c r="Y222" s="1">
        <v>9085.49</v>
      </c>
      <c r="Z222" s="1">
        <v>4098.92</v>
      </c>
      <c r="AA222" s="31">
        <v>6185.44</v>
      </c>
      <c r="AB222" s="31">
        <v>4668.16</v>
      </c>
      <c r="AC222" s="31">
        <v>6185.44</v>
      </c>
      <c r="AD222" s="31">
        <v>4737.45</v>
      </c>
      <c r="AE222" s="31">
        <v>6185.439</v>
      </c>
      <c r="AF222" s="31">
        <v>4246.59</v>
      </c>
      <c r="AG222" s="1">
        <v>3428.79</v>
      </c>
      <c r="AH222" s="1">
        <v>7385.16</v>
      </c>
      <c r="AI222" s="1">
        <v>10080.04</v>
      </c>
      <c r="AJ222" s="1">
        <v>4246.59</v>
      </c>
      <c r="AK222" s="1">
        <v>3720.32</v>
      </c>
      <c r="AL222" s="1">
        <v>6392.17</v>
      </c>
      <c r="AM222" s="7">
        <f t="shared" si="59"/>
        <v>76385.34600000002</v>
      </c>
      <c r="AN222" s="7">
        <f t="shared" si="60"/>
        <v>58555.78999999999</v>
      </c>
      <c r="AO222" s="24">
        <f t="shared" si="61"/>
        <v>134941.136</v>
      </c>
      <c r="AP222" s="8"/>
      <c r="AQ222" s="8">
        <v>1250.31</v>
      </c>
      <c r="AR222" s="8"/>
      <c r="AS222" s="8"/>
      <c r="AT222" s="77">
        <f t="shared" si="63"/>
        <v>136191.446</v>
      </c>
      <c r="AU222" s="85"/>
      <c r="AV222" s="86">
        <f t="shared" si="65"/>
        <v>131.256</v>
      </c>
      <c r="AW222" s="86">
        <f t="shared" si="66"/>
        <v>131.256</v>
      </c>
      <c r="AX222" s="79">
        <v>-29198.305800000002</v>
      </c>
      <c r="AY222" s="20">
        <f>N222-AT222-AX222+AU222+AV222+AW222</f>
        <v>159850.30779999998</v>
      </c>
      <c r="AZ222" s="117">
        <v>406476.31</v>
      </c>
    </row>
    <row r="223" spans="1:52" ht="15">
      <c r="A223" s="1">
        <v>215</v>
      </c>
      <c r="B223" s="1" t="s">
        <v>190</v>
      </c>
      <c r="C223" s="1">
        <v>1479.2</v>
      </c>
      <c r="D223" s="1">
        <v>305.1</v>
      </c>
      <c r="E223" s="1">
        <f t="shared" si="64"/>
        <v>1784.3000000000002</v>
      </c>
      <c r="F223" s="1">
        <v>12.88</v>
      </c>
      <c r="G223" s="2">
        <f t="shared" si="52"/>
        <v>22981.784000000003</v>
      </c>
      <c r="H223" s="2">
        <f t="shared" si="57"/>
        <v>137890.70400000003</v>
      </c>
      <c r="I223" s="1">
        <v>13.35</v>
      </c>
      <c r="J223" s="2">
        <f t="shared" si="55"/>
        <v>23820.405000000002</v>
      </c>
      <c r="K223" s="2">
        <f t="shared" si="58"/>
        <v>142922.43000000002</v>
      </c>
      <c r="L223" s="11">
        <f t="shared" si="56"/>
        <v>280813.1340000001</v>
      </c>
      <c r="M223" s="25">
        <v>-173907.3</v>
      </c>
      <c r="N223" s="33">
        <f t="shared" si="62"/>
        <v>106905.83400000009</v>
      </c>
      <c r="O223" s="1">
        <v>0</v>
      </c>
      <c r="P223" s="1">
        <v>31994.39</v>
      </c>
      <c r="Q223" s="31">
        <v>0</v>
      </c>
      <c r="R223" s="31">
        <v>25297.19</v>
      </c>
      <c r="S223" s="1">
        <v>0</v>
      </c>
      <c r="T223" s="1">
        <v>9336.13</v>
      </c>
      <c r="U223" s="1">
        <v>0</v>
      </c>
      <c r="V223" s="1">
        <v>15152.17</v>
      </c>
      <c r="W223" s="1">
        <v>0</v>
      </c>
      <c r="X223" s="1">
        <v>10328.07</v>
      </c>
      <c r="Y223" s="1">
        <v>0</v>
      </c>
      <c r="Z223" s="1">
        <v>10865.54</v>
      </c>
      <c r="AA223" s="31">
        <v>0</v>
      </c>
      <c r="AB223" s="31">
        <v>10271.56</v>
      </c>
      <c r="AC223" s="31">
        <v>0</v>
      </c>
      <c r="AD223" s="31">
        <v>10271.56</v>
      </c>
      <c r="AE223" s="31">
        <v>0</v>
      </c>
      <c r="AF223" s="31">
        <v>12476.03</v>
      </c>
      <c r="AG223" s="1">
        <v>0</v>
      </c>
      <c r="AH223" s="1">
        <v>8858.29</v>
      </c>
      <c r="AI223" s="1">
        <v>0</v>
      </c>
      <c r="AJ223" s="1">
        <v>7697.88</v>
      </c>
      <c r="AK223" s="1">
        <v>0</v>
      </c>
      <c r="AL223" s="1">
        <v>7697.88</v>
      </c>
      <c r="AM223" s="7">
        <f t="shared" si="59"/>
        <v>0</v>
      </c>
      <c r="AN223" s="7">
        <f t="shared" si="60"/>
        <v>160246.69000000003</v>
      </c>
      <c r="AO223" s="24">
        <f t="shared" si="61"/>
        <v>160246.69000000003</v>
      </c>
      <c r="AP223" s="8"/>
      <c r="AQ223" s="8">
        <f>1250.31+5064</f>
        <v>6314.3099999999995</v>
      </c>
      <c r="AR223" s="8">
        <f>E223*1.1</f>
        <v>1962.7300000000002</v>
      </c>
      <c r="AS223" s="8">
        <f>E223*1.83</f>
        <v>3265.2690000000002</v>
      </c>
      <c r="AT223" s="77">
        <f t="shared" si="63"/>
        <v>171788.99900000004</v>
      </c>
      <c r="AU223" s="85"/>
      <c r="AV223" s="86">
        <f t="shared" si="65"/>
        <v>142.74400000000003</v>
      </c>
      <c r="AW223" s="86">
        <f t="shared" si="66"/>
        <v>142.74400000000003</v>
      </c>
      <c r="AX223" s="79">
        <v>53258.836800000005</v>
      </c>
      <c r="AY223" s="20">
        <f>N223-AT223-AX223+AU223+AV223+AW223</f>
        <v>-117856.51379999994</v>
      </c>
      <c r="AZ223" s="117">
        <v>122020.39</v>
      </c>
    </row>
    <row r="224" spans="1:52" ht="15">
      <c r="A224" s="1">
        <v>216</v>
      </c>
      <c r="B224" s="1" t="s">
        <v>191</v>
      </c>
      <c r="C224" s="1">
        <v>1134.8</v>
      </c>
      <c r="D224" s="1">
        <v>158.6</v>
      </c>
      <c r="E224" s="1">
        <f t="shared" si="64"/>
        <v>1293.3999999999999</v>
      </c>
      <c r="F224" s="1">
        <v>12.07</v>
      </c>
      <c r="G224" s="2">
        <f t="shared" si="52"/>
        <v>15611.337999999998</v>
      </c>
      <c r="H224" s="2">
        <f t="shared" si="57"/>
        <v>93668.02799999999</v>
      </c>
      <c r="I224" s="1">
        <v>12.51</v>
      </c>
      <c r="J224" s="2">
        <f t="shared" si="55"/>
        <v>16180.433999999997</v>
      </c>
      <c r="K224" s="2">
        <f t="shared" si="58"/>
        <v>97082.60399999999</v>
      </c>
      <c r="L224" s="11">
        <f t="shared" si="56"/>
        <v>190750.63199999998</v>
      </c>
      <c r="M224" s="25">
        <v>-78990.83</v>
      </c>
      <c r="N224" s="33">
        <f t="shared" si="62"/>
        <v>111759.80199999998</v>
      </c>
      <c r="O224" s="1">
        <v>0</v>
      </c>
      <c r="P224" s="1">
        <v>6835.99</v>
      </c>
      <c r="Q224" s="31">
        <v>0</v>
      </c>
      <c r="R224" s="31">
        <v>12047.79</v>
      </c>
      <c r="S224" s="1">
        <v>0</v>
      </c>
      <c r="T224" s="1">
        <v>17112.73</v>
      </c>
      <c r="U224" s="1">
        <v>0</v>
      </c>
      <c r="V224" s="1">
        <v>11055.58</v>
      </c>
      <c r="W224" s="1">
        <v>0</v>
      </c>
      <c r="X224" s="1">
        <v>4148.07</v>
      </c>
      <c r="Y224" s="1">
        <v>0</v>
      </c>
      <c r="Z224" s="1">
        <v>4148.07</v>
      </c>
      <c r="AA224" s="31">
        <v>0</v>
      </c>
      <c r="AB224" s="31">
        <v>9906.49</v>
      </c>
      <c r="AC224" s="31">
        <v>0</v>
      </c>
      <c r="AD224" s="31">
        <v>21647.72</v>
      </c>
      <c r="AE224" s="31">
        <v>0</v>
      </c>
      <c r="AF224" s="31">
        <v>6244.13</v>
      </c>
      <c r="AG224" s="1">
        <v>0</v>
      </c>
      <c r="AH224" s="1">
        <v>59916.95</v>
      </c>
      <c r="AI224" s="1">
        <v>0</v>
      </c>
      <c r="AJ224" s="1">
        <v>4700.81</v>
      </c>
      <c r="AK224" s="1">
        <v>0</v>
      </c>
      <c r="AL224" s="1">
        <v>6837.79</v>
      </c>
      <c r="AM224" s="7">
        <f t="shared" si="59"/>
        <v>0</v>
      </c>
      <c r="AN224" s="7">
        <f t="shared" si="60"/>
        <v>164602.12000000002</v>
      </c>
      <c r="AO224" s="24">
        <f t="shared" si="61"/>
        <v>164602.12000000002</v>
      </c>
      <c r="AP224" s="8"/>
      <c r="AQ224" s="8">
        <v>1250.31</v>
      </c>
      <c r="AR224" s="8">
        <f>E224*1.1</f>
        <v>1422.74</v>
      </c>
      <c r="AS224" s="8">
        <f>E224*1.83</f>
        <v>2366.922</v>
      </c>
      <c r="AT224" s="77">
        <f t="shared" si="63"/>
        <v>169642.092</v>
      </c>
      <c r="AU224" s="85">
        <f>E224*0.67</f>
        <v>866.578</v>
      </c>
      <c r="AV224" s="86">
        <f t="shared" si="65"/>
        <v>103.472</v>
      </c>
      <c r="AW224" s="86">
        <f t="shared" si="66"/>
        <v>103.472</v>
      </c>
      <c r="AX224" s="79">
        <v>-1237.2984000000001</v>
      </c>
      <c r="AY224" s="20">
        <f>N224-AT224-AX224+AU224+AV224+AW224</f>
        <v>-55571.46960000002</v>
      </c>
      <c r="AZ224" s="117">
        <v>151075.8</v>
      </c>
    </row>
    <row r="225" spans="1:52" ht="15">
      <c r="A225" s="1">
        <v>217</v>
      </c>
      <c r="B225" s="1" t="s">
        <v>192</v>
      </c>
      <c r="C225" s="1">
        <v>1340.1</v>
      </c>
      <c r="D225" s="1">
        <v>460.4</v>
      </c>
      <c r="E225" s="1">
        <f t="shared" si="64"/>
        <v>1800.5</v>
      </c>
      <c r="F225" s="1">
        <v>9.16</v>
      </c>
      <c r="G225" s="2">
        <f t="shared" si="52"/>
        <v>16492.58</v>
      </c>
      <c r="H225" s="2">
        <f t="shared" si="57"/>
        <v>98955.48000000001</v>
      </c>
      <c r="I225" s="1">
        <v>9.49</v>
      </c>
      <c r="J225" s="2">
        <f t="shared" si="55"/>
        <v>17086.745</v>
      </c>
      <c r="K225" s="2">
        <f t="shared" si="58"/>
        <v>102520.47</v>
      </c>
      <c r="L225" s="11">
        <f t="shared" si="56"/>
        <v>201475.95</v>
      </c>
      <c r="M225" s="25">
        <v>-301265.15</v>
      </c>
      <c r="N225" s="33">
        <f t="shared" si="62"/>
        <v>-99789.20000000001</v>
      </c>
      <c r="O225" s="1">
        <v>0</v>
      </c>
      <c r="P225" s="1">
        <v>4513.35</v>
      </c>
      <c r="Q225" s="31">
        <v>0</v>
      </c>
      <c r="R225" s="31">
        <v>40690.2</v>
      </c>
      <c r="S225" s="1">
        <v>0</v>
      </c>
      <c r="T225" s="1">
        <v>10019.65</v>
      </c>
      <c r="U225" s="1">
        <v>0</v>
      </c>
      <c r="V225" s="1">
        <v>5641.26</v>
      </c>
      <c r="W225" s="1">
        <v>0</v>
      </c>
      <c r="X225" s="1">
        <v>7567.36</v>
      </c>
      <c r="Y225" s="1">
        <v>0</v>
      </c>
      <c r="Z225" s="1">
        <v>29121.16</v>
      </c>
      <c r="AA225" s="31">
        <v>0</v>
      </c>
      <c r="AB225" s="31">
        <v>101897.57</v>
      </c>
      <c r="AC225" s="31">
        <v>0</v>
      </c>
      <c r="AD225" s="31">
        <v>15215.43</v>
      </c>
      <c r="AE225" s="31">
        <v>0</v>
      </c>
      <c r="AF225" s="31">
        <v>5976.08</v>
      </c>
      <c r="AG225" s="1">
        <v>0</v>
      </c>
      <c r="AH225" s="1">
        <v>5803.3</v>
      </c>
      <c r="AI225" s="1">
        <v>0</v>
      </c>
      <c r="AJ225" s="1">
        <v>4642.89</v>
      </c>
      <c r="AK225" s="1">
        <v>0</v>
      </c>
      <c r="AL225" s="1">
        <v>4642.89</v>
      </c>
      <c r="AM225" s="7">
        <f t="shared" si="59"/>
        <v>0</v>
      </c>
      <c r="AN225" s="7">
        <f t="shared" si="60"/>
        <v>235731.13999999998</v>
      </c>
      <c r="AO225" s="24">
        <f t="shared" si="61"/>
        <v>235731.13999999998</v>
      </c>
      <c r="AP225" s="8"/>
      <c r="AQ225" s="8">
        <v>1250.31</v>
      </c>
      <c r="AR225" s="8">
        <f>E225*1.1</f>
        <v>1980.5500000000002</v>
      </c>
      <c r="AS225" s="8">
        <f>E225*1.83</f>
        <v>3294.915</v>
      </c>
      <c r="AT225" s="77">
        <f t="shared" si="63"/>
        <v>242256.91499999998</v>
      </c>
      <c r="AU225" s="85"/>
      <c r="AV225" s="86">
        <f t="shared" si="65"/>
        <v>144.04</v>
      </c>
      <c r="AW225" s="86">
        <f t="shared" si="66"/>
        <v>144.04</v>
      </c>
      <c r="AX225" s="79">
        <v>-4711.368799999999</v>
      </c>
      <c r="AY225" s="20">
        <f>N225-AT225-AX225+AU225+AV225+AW225</f>
        <v>-337046.66620000004</v>
      </c>
      <c r="AZ225" s="117">
        <v>29087.61</v>
      </c>
    </row>
    <row r="226" spans="1:52" ht="15">
      <c r="A226" s="1">
        <v>218</v>
      </c>
      <c r="B226" s="1" t="s">
        <v>193</v>
      </c>
      <c r="C226" s="1">
        <v>1295.9</v>
      </c>
      <c r="D226" s="1">
        <v>0</v>
      </c>
      <c r="E226" s="1">
        <f t="shared" si="64"/>
        <v>1295.9</v>
      </c>
      <c r="F226" s="1">
        <v>12.93</v>
      </c>
      <c r="G226" s="2">
        <f t="shared" si="52"/>
        <v>16755.987</v>
      </c>
      <c r="H226" s="2">
        <f t="shared" si="57"/>
        <v>100535.922</v>
      </c>
      <c r="I226" s="1">
        <v>13.78</v>
      </c>
      <c r="J226" s="2">
        <f t="shared" si="55"/>
        <v>17857.502</v>
      </c>
      <c r="K226" s="2">
        <f t="shared" si="58"/>
        <v>107145.012</v>
      </c>
      <c r="L226" s="11">
        <f t="shared" si="56"/>
        <v>207680.934</v>
      </c>
      <c r="M226" s="25">
        <v>-93675.31</v>
      </c>
      <c r="N226" s="33">
        <f t="shared" si="62"/>
        <v>114005.62400000001</v>
      </c>
      <c r="O226" s="1">
        <v>0</v>
      </c>
      <c r="P226" s="1">
        <v>7917.62</v>
      </c>
      <c r="Q226" s="31">
        <v>0</v>
      </c>
      <c r="R226" s="31">
        <v>6317.33</v>
      </c>
      <c r="S226" s="1">
        <v>0</v>
      </c>
      <c r="T226" s="1">
        <v>10345.2</v>
      </c>
      <c r="U226" s="1">
        <v>0</v>
      </c>
      <c r="V226" s="1">
        <v>8078.39</v>
      </c>
      <c r="W226" s="1">
        <v>0</v>
      </c>
      <c r="X226" s="1">
        <v>7081.07</v>
      </c>
      <c r="Y226" s="1">
        <v>0</v>
      </c>
      <c r="Z226" s="1">
        <v>7081.07</v>
      </c>
      <c r="AA226" s="31">
        <v>0</v>
      </c>
      <c r="AB226" s="31">
        <v>8428.86</v>
      </c>
      <c r="AC226" s="31">
        <v>0</v>
      </c>
      <c r="AD226" s="31">
        <v>9570.3</v>
      </c>
      <c r="AE226" s="31">
        <v>0</v>
      </c>
      <c r="AF226" s="31">
        <v>13409.03</v>
      </c>
      <c r="AG226" s="1">
        <v>0</v>
      </c>
      <c r="AH226" s="1">
        <v>25645.78</v>
      </c>
      <c r="AI226" s="1">
        <v>0</v>
      </c>
      <c r="AJ226" s="1">
        <v>8157.94</v>
      </c>
      <c r="AK226" s="1">
        <v>0</v>
      </c>
      <c r="AL226" s="1">
        <v>5513.88</v>
      </c>
      <c r="AM226" s="7">
        <f t="shared" si="59"/>
        <v>0</v>
      </c>
      <c r="AN226" s="7">
        <f t="shared" si="60"/>
        <v>117546.47</v>
      </c>
      <c r="AO226" s="24">
        <f t="shared" si="61"/>
        <v>117546.47</v>
      </c>
      <c r="AP226" s="8"/>
      <c r="AQ226" s="8">
        <f>1250.31+5064</f>
        <v>6314.3099999999995</v>
      </c>
      <c r="AR226" s="8">
        <f>E226*1.1</f>
        <v>1425.4900000000002</v>
      </c>
      <c r="AS226" s="8">
        <f>E226*1.83</f>
        <v>2371.4970000000003</v>
      </c>
      <c r="AT226" s="77">
        <f t="shared" si="63"/>
        <v>127657.767</v>
      </c>
      <c r="AU226" s="85"/>
      <c r="AV226" s="86">
        <f t="shared" si="65"/>
        <v>103.67200000000001</v>
      </c>
      <c r="AW226" s="86">
        <f t="shared" si="66"/>
        <v>103.67200000000001</v>
      </c>
      <c r="AX226" s="79">
        <v>2361.2259999999987</v>
      </c>
      <c r="AY226" s="20">
        <f>N226-AT226-AX226+AU226+AV226+AW226</f>
        <v>-15806.024999999994</v>
      </c>
      <c r="AZ226" s="117">
        <v>17170.13</v>
      </c>
    </row>
    <row r="227" spans="1:52" ht="15">
      <c r="A227" s="1">
        <v>219</v>
      </c>
      <c r="B227" s="1" t="s">
        <v>194</v>
      </c>
      <c r="C227" s="1">
        <v>1277.6</v>
      </c>
      <c r="D227" s="1">
        <v>482.6</v>
      </c>
      <c r="E227" s="1">
        <f t="shared" si="64"/>
        <v>1760.1999999999998</v>
      </c>
      <c r="F227" s="1">
        <v>12.35</v>
      </c>
      <c r="G227" s="2">
        <f t="shared" si="52"/>
        <v>21738.469999999998</v>
      </c>
      <c r="H227" s="2">
        <f t="shared" si="57"/>
        <v>130430.81999999998</v>
      </c>
      <c r="I227" s="1">
        <v>12.79</v>
      </c>
      <c r="J227" s="2">
        <f t="shared" si="55"/>
        <v>22512.957999999995</v>
      </c>
      <c r="K227" s="2">
        <f t="shared" si="58"/>
        <v>135077.74799999996</v>
      </c>
      <c r="L227" s="11">
        <f t="shared" si="56"/>
        <v>265508.56799999997</v>
      </c>
      <c r="M227" s="25"/>
      <c r="N227" s="33">
        <f t="shared" si="62"/>
        <v>265508.56799999997</v>
      </c>
      <c r="O227" s="1">
        <v>0</v>
      </c>
      <c r="P227" s="1">
        <v>8197.73</v>
      </c>
      <c r="Q227" s="31">
        <v>0</v>
      </c>
      <c r="R227" s="31">
        <v>9339.97</v>
      </c>
      <c r="S227" s="1">
        <v>0</v>
      </c>
      <c r="T227" s="1">
        <v>15617.62</v>
      </c>
      <c r="U227" s="1">
        <v>0</v>
      </c>
      <c r="V227" s="1">
        <v>7771.84</v>
      </c>
      <c r="W227" s="1">
        <v>0</v>
      </c>
      <c r="X227" s="1">
        <v>20466.33</v>
      </c>
      <c r="Y227" s="1">
        <v>0</v>
      </c>
      <c r="Z227" s="1">
        <v>42495.05</v>
      </c>
      <c r="AA227" s="31">
        <v>0</v>
      </c>
      <c r="AB227" s="31">
        <v>4634.69</v>
      </c>
      <c r="AC227" s="31">
        <v>0</v>
      </c>
      <c r="AD227" s="31">
        <v>24878.21</v>
      </c>
      <c r="AE227" s="31">
        <v>0</v>
      </c>
      <c r="AF227" s="31">
        <v>30083.69</v>
      </c>
      <c r="AG227" s="1">
        <v>0</v>
      </c>
      <c r="AH227" s="1">
        <v>6527.94</v>
      </c>
      <c r="AI227" s="1">
        <v>0</v>
      </c>
      <c r="AJ227" s="1">
        <v>6750.18</v>
      </c>
      <c r="AK227" s="1">
        <v>0</v>
      </c>
      <c r="AL227" s="1">
        <v>5522.27</v>
      </c>
      <c r="AM227" s="7">
        <f t="shared" si="59"/>
        <v>0</v>
      </c>
      <c r="AN227" s="7">
        <f t="shared" si="60"/>
        <v>182285.52</v>
      </c>
      <c r="AO227" s="24">
        <f t="shared" si="61"/>
        <v>182285.52</v>
      </c>
      <c r="AP227" s="8"/>
      <c r="AQ227" s="8">
        <v>1250.31</v>
      </c>
      <c r="AR227" s="8"/>
      <c r="AS227" s="8"/>
      <c r="AT227" s="77">
        <f t="shared" si="63"/>
        <v>183535.83</v>
      </c>
      <c r="AU227" s="85">
        <f>E227*0.67</f>
        <v>1179.334</v>
      </c>
      <c r="AV227" s="86">
        <f t="shared" si="65"/>
        <v>140.816</v>
      </c>
      <c r="AW227" s="86">
        <f t="shared" si="66"/>
        <v>140.816</v>
      </c>
      <c r="AX227" s="79">
        <v>21838.6538</v>
      </c>
      <c r="AY227" s="20">
        <f>N227-AT227-AX227+AU227+AV227+AW227</f>
        <v>61595.05019999998</v>
      </c>
      <c r="AZ227" s="117">
        <v>63600.07</v>
      </c>
    </row>
    <row r="228" spans="1:52" ht="15">
      <c r="A228" s="1">
        <v>220</v>
      </c>
      <c r="B228" s="1" t="s">
        <v>195</v>
      </c>
      <c r="C228" s="1">
        <v>1135.1</v>
      </c>
      <c r="D228" s="1">
        <v>158</v>
      </c>
      <c r="E228" s="1">
        <f t="shared" si="64"/>
        <v>1293.1</v>
      </c>
      <c r="F228" s="1">
        <v>12.62</v>
      </c>
      <c r="G228" s="2">
        <f t="shared" si="52"/>
        <v>16318.921999999999</v>
      </c>
      <c r="H228" s="2">
        <f t="shared" si="57"/>
        <v>97913.53199999999</v>
      </c>
      <c r="I228" s="1">
        <v>13.08</v>
      </c>
      <c r="J228" s="2">
        <f t="shared" si="55"/>
        <v>16913.748</v>
      </c>
      <c r="K228" s="2">
        <f t="shared" si="58"/>
        <v>101482.488</v>
      </c>
      <c r="L228" s="11">
        <f t="shared" si="56"/>
        <v>199396.02</v>
      </c>
      <c r="M228" s="25">
        <v>-136758.13</v>
      </c>
      <c r="N228" s="33">
        <f t="shared" si="62"/>
        <v>62637.889999999985</v>
      </c>
      <c r="O228" s="1">
        <v>0</v>
      </c>
      <c r="P228" s="1">
        <v>4447.08</v>
      </c>
      <c r="Q228" s="31">
        <v>0</v>
      </c>
      <c r="R228" s="31">
        <v>34219.84</v>
      </c>
      <c r="S228" s="1">
        <v>0</v>
      </c>
      <c r="T228" s="1">
        <v>5180.2</v>
      </c>
      <c r="U228" s="1">
        <v>0</v>
      </c>
      <c r="V228" s="1">
        <v>6026.95</v>
      </c>
      <c r="W228" s="1">
        <v>0</v>
      </c>
      <c r="X228" s="1">
        <v>3759.04</v>
      </c>
      <c r="Y228" s="1">
        <v>0</v>
      </c>
      <c r="Z228" s="1">
        <v>3268.16</v>
      </c>
      <c r="AA228" s="31">
        <v>0</v>
      </c>
      <c r="AB228" s="31">
        <v>13283.79</v>
      </c>
      <c r="AC228" s="31">
        <v>0</v>
      </c>
      <c r="AD228" s="31">
        <v>25681.79</v>
      </c>
      <c r="AE228" s="31">
        <v>0</v>
      </c>
      <c r="AF228" s="31">
        <v>19886.13</v>
      </c>
      <c r="AG228" s="1">
        <v>0</v>
      </c>
      <c r="AH228" s="1">
        <v>13770.11</v>
      </c>
      <c r="AI228" s="1">
        <v>0</v>
      </c>
      <c r="AJ228" s="1">
        <v>3384.54</v>
      </c>
      <c r="AK228" s="1">
        <v>0</v>
      </c>
      <c r="AL228" s="1">
        <v>3384.54</v>
      </c>
      <c r="AM228" s="7">
        <f t="shared" si="59"/>
        <v>0</v>
      </c>
      <c r="AN228" s="7">
        <f t="shared" si="60"/>
        <v>136292.17</v>
      </c>
      <c r="AO228" s="24">
        <f t="shared" si="61"/>
        <v>136292.17</v>
      </c>
      <c r="AP228" s="8"/>
      <c r="AQ228" s="8">
        <v>1250.31</v>
      </c>
      <c r="AR228" s="8">
        <f>E228*1.1</f>
        <v>1422.41</v>
      </c>
      <c r="AS228" s="8">
        <f>E228*1.83</f>
        <v>2366.373</v>
      </c>
      <c r="AT228" s="77">
        <f t="shared" si="63"/>
        <v>141331.263</v>
      </c>
      <c r="AU228" s="85"/>
      <c r="AV228" s="86">
        <f t="shared" si="65"/>
        <v>103.448</v>
      </c>
      <c r="AW228" s="86">
        <f t="shared" si="66"/>
        <v>103.448</v>
      </c>
      <c r="AX228" s="79">
        <v>22446.868000000002</v>
      </c>
      <c r="AY228" s="20">
        <f>N228-AT228-AX228+AU228+AV228+AW228</f>
        <v>-100933.34500000002</v>
      </c>
      <c r="AZ228" s="117">
        <v>57705.67</v>
      </c>
    </row>
    <row r="229" spans="1:52" ht="15">
      <c r="A229" s="1">
        <v>221</v>
      </c>
      <c r="B229" s="1" t="s">
        <v>196</v>
      </c>
      <c r="C229" s="1">
        <v>1238.2</v>
      </c>
      <c r="D229" s="1">
        <v>142.5</v>
      </c>
      <c r="E229" s="1">
        <f t="shared" si="64"/>
        <v>1380.7</v>
      </c>
      <c r="F229" s="1">
        <v>12.07</v>
      </c>
      <c r="G229" s="2">
        <f t="shared" si="52"/>
        <v>16665.049000000003</v>
      </c>
      <c r="H229" s="2">
        <f t="shared" si="57"/>
        <v>99990.29400000002</v>
      </c>
      <c r="I229" s="1">
        <v>12.51</v>
      </c>
      <c r="J229" s="2">
        <f t="shared" si="55"/>
        <v>17272.557</v>
      </c>
      <c r="K229" s="2">
        <f t="shared" si="58"/>
        <v>103635.342</v>
      </c>
      <c r="L229" s="11">
        <f t="shared" si="56"/>
        <v>203625.63600000003</v>
      </c>
      <c r="M229" s="25">
        <v>-120744.07</v>
      </c>
      <c r="N229" s="33">
        <f t="shared" si="62"/>
        <v>82881.56600000002</v>
      </c>
      <c r="O229" s="1">
        <v>0</v>
      </c>
      <c r="P229" s="1">
        <v>5752.74</v>
      </c>
      <c r="Q229" s="31">
        <v>0</v>
      </c>
      <c r="R229" s="31">
        <v>14295.58</v>
      </c>
      <c r="S229" s="1">
        <v>0</v>
      </c>
      <c r="T229" s="1">
        <v>8257.68</v>
      </c>
      <c r="U229" s="1">
        <v>0</v>
      </c>
      <c r="V229" s="1">
        <v>174630.05</v>
      </c>
      <c r="W229" s="1">
        <v>0</v>
      </c>
      <c r="X229" s="1">
        <v>36999.65</v>
      </c>
      <c r="Y229" s="1">
        <v>0</v>
      </c>
      <c r="Z229" s="1">
        <v>3477.52</v>
      </c>
      <c r="AA229" s="31">
        <v>0</v>
      </c>
      <c r="AB229" s="31">
        <v>4882.9</v>
      </c>
      <c r="AC229" s="31">
        <v>0</v>
      </c>
      <c r="AD229" s="31">
        <v>17294.57</v>
      </c>
      <c r="AE229" s="31">
        <v>0</v>
      </c>
      <c r="AF229" s="31">
        <v>3601.79</v>
      </c>
      <c r="AG229" s="1">
        <v>0</v>
      </c>
      <c r="AH229" s="1">
        <v>5731.92</v>
      </c>
      <c r="AI229" s="1">
        <v>0</v>
      </c>
      <c r="AJ229" s="1">
        <v>3601.79</v>
      </c>
      <c r="AK229" s="1">
        <v>0</v>
      </c>
      <c r="AL229" s="1">
        <v>3601.79</v>
      </c>
      <c r="AM229" s="7">
        <f t="shared" si="59"/>
        <v>0</v>
      </c>
      <c r="AN229" s="7">
        <f t="shared" si="60"/>
        <v>282127.97999999986</v>
      </c>
      <c r="AO229" s="24">
        <f t="shared" si="61"/>
        <v>282127.97999999986</v>
      </c>
      <c r="AP229" s="8"/>
      <c r="AQ229" s="8">
        <v>1250.31</v>
      </c>
      <c r="AR229" s="8">
        <f>E229*1.1</f>
        <v>1518.7700000000002</v>
      </c>
      <c r="AS229" s="8">
        <f>E229*1.83</f>
        <v>2526.681</v>
      </c>
      <c r="AT229" s="77">
        <f t="shared" si="63"/>
        <v>287423.74099999986</v>
      </c>
      <c r="AU229" s="85">
        <f>E229*0.67</f>
        <v>925.0690000000001</v>
      </c>
      <c r="AV229" s="86">
        <f t="shared" si="65"/>
        <v>110.456</v>
      </c>
      <c r="AW229" s="86">
        <f t="shared" si="66"/>
        <v>110.456</v>
      </c>
      <c r="AX229" s="79">
        <v>13751.601999999999</v>
      </c>
      <c r="AY229" s="20">
        <f>N229-AT229-AX229+AU229+AV229+AW229</f>
        <v>-217147.79599999983</v>
      </c>
      <c r="AZ229" s="117">
        <v>68592</v>
      </c>
    </row>
    <row r="230" spans="1:52" ht="15">
      <c r="A230" s="1">
        <v>222</v>
      </c>
      <c r="B230" s="1" t="s">
        <v>197</v>
      </c>
      <c r="C230" s="1">
        <v>1953.2</v>
      </c>
      <c r="D230" s="1">
        <v>608.2</v>
      </c>
      <c r="E230" s="1">
        <f t="shared" si="64"/>
        <v>2561.4</v>
      </c>
      <c r="F230" s="1">
        <v>13.25</v>
      </c>
      <c r="G230" s="2">
        <f t="shared" si="52"/>
        <v>33938.55</v>
      </c>
      <c r="H230" s="2">
        <f t="shared" si="57"/>
        <v>203631.30000000002</v>
      </c>
      <c r="I230" s="1">
        <v>13.73</v>
      </c>
      <c r="J230" s="2">
        <f t="shared" si="55"/>
        <v>35168.022000000004</v>
      </c>
      <c r="K230" s="2">
        <f t="shared" si="58"/>
        <v>211008.13200000004</v>
      </c>
      <c r="L230" s="11">
        <f t="shared" si="56"/>
        <v>414639.43200000003</v>
      </c>
      <c r="M230" s="25">
        <v>-30087.85</v>
      </c>
      <c r="N230" s="33">
        <f t="shared" si="62"/>
        <v>384551.58200000005</v>
      </c>
      <c r="O230" s="1">
        <v>33002.43</v>
      </c>
      <c r="P230" s="1">
        <v>6290.79</v>
      </c>
      <c r="Q230" s="31">
        <v>7797.398</v>
      </c>
      <c r="R230" s="31">
        <v>6290.79</v>
      </c>
      <c r="S230" s="1">
        <v>4373.84</v>
      </c>
      <c r="T230" s="1">
        <v>7548.52</v>
      </c>
      <c r="U230" s="1">
        <v>6214.11</v>
      </c>
      <c r="V230" s="1">
        <v>6926.45</v>
      </c>
      <c r="W230" s="1">
        <v>9327.31</v>
      </c>
      <c r="X230" s="1">
        <v>7967.9</v>
      </c>
      <c r="Y230" s="1">
        <v>9284.81</v>
      </c>
      <c r="Z230" s="1">
        <v>6290.79</v>
      </c>
      <c r="AA230" s="31">
        <v>13628.19</v>
      </c>
      <c r="AB230" s="31">
        <v>18619.57</v>
      </c>
      <c r="AC230" s="31">
        <v>9642.91</v>
      </c>
      <c r="AD230" s="31">
        <v>6520.99</v>
      </c>
      <c r="AE230" s="31">
        <v>10280.076000000001</v>
      </c>
      <c r="AF230" s="31">
        <v>12819.93</v>
      </c>
      <c r="AG230" s="1">
        <v>10050.85</v>
      </c>
      <c r="AH230" s="1">
        <v>9725.67</v>
      </c>
      <c r="AI230" s="1">
        <v>5504.49</v>
      </c>
      <c r="AJ230" s="1">
        <v>6520.99</v>
      </c>
      <c r="AK230" s="1">
        <v>4527.31</v>
      </c>
      <c r="AL230" s="1">
        <v>7366.45</v>
      </c>
      <c r="AM230" s="7">
        <f t="shared" si="59"/>
        <v>123633.72400000002</v>
      </c>
      <c r="AN230" s="7">
        <f t="shared" si="60"/>
        <v>102888.84000000001</v>
      </c>
      <c r="AO230" s="24">
        <f t="shared" si="61"/>
        <v>226522.564</v>
      </c>
      <c r="AP230" s="8"/>
      <c r="AQ230" s="8">
        <f>1250.31+1380</f>
        <v>2630.31</v>
      </c>
      <c r="AR230" s="8">
        <f>E230*1.1</f>
        <v>2817.5400000000004</v>
      </c>
      <c r="AS230" s="8">
        <f>E230*1.83</f>
        <v>4687.362</v>
      </c>
      <c r="AT230" s="77">
        <f t="shared" si="63"/>
        <v>236657.776</v>
      </c>
      <c r="AU230" s="85"/>
      <c r="AV230" s="86">
        <f t="shared" si="65"/>
        <v>204.912</v>
      </c>
      <c r="AW230" s="86">
        <f t="shared" si="66"/>
        <v>204.912</v>
      </c>
      <c r="AX230" s="79">
        <v>44630.0584</v>
      </c>
      <c r="AY230" s="20">
        <f>N230-AT230-AX230+AU230+AV230+AW230</f>
        <v>103673.57160000002</v>
      </c>
      <c r="AZ230" s="117">
        <v>141441.05</v>
      </c>
    </row>
    <row r="231" spans="1:52" ht="15">
      <c r="A231" s="1">
        <v>223</v>
      </c>
      <c r="B231" s="1" t="s">
        <v>198</v>
      </c>
      <c r="C231" s="1">
        <v>1840.3</v>
      </c>
      <c r="D231" s="1">
        <v>82.7</v>
      </c>
      <c r="E231" s="1">
        <f t="shared" si="64"/>
        <v>1923</v>
      </c>
      <c r="F231" s="1">
        <v>12.97</v>
      </c>
      <c r="G231" s="2">
        <f t="shared" si="52"/>
        <v>24941.31</v>
      </c>
      <c r="H231" s="2">
        <f t="shared" si="57"/>
        <v>149647.86000000002</v>
      </c>
      <c r="I231" s="1">
        <v>13.44</v>
      </c>
      <c r="J231" s="2">
        <f t="shared" si="55"/>
        <v>25845.12</v>
      </c>
      <c r="K231" s="2">
        <f t="shared" si="58"/>
        <v>155070.72</v>
      </c>
      <c r="L231" s="11">
        <f t="shared" si="56"/>
        <v>304718.58</v>
      </c>
      <c r="M231" s="25"/>
      <c r="N231" s="33">
        <f t="shared" si="62"/>
        <v>304718.58</v>
      </c>
      <c r="O231" s="1">
        <v>0</v>
      </c>
      <c r="P231" s="1">
        <v>7844.46</v>
      </c>
      <c r="Q231" s="31">
        <v>0</v>
      </c>
      <c r="R231" s="31">
        <v>13404.48</v>
      </c>
      <c r="S231" s="1">
        <v>0</v>
      </c>
      <c r="T231" s="1">
        <v>35843.29</v>
      </c>
      <c r="U231" s="1">
        <v>0</v>
      </c>
      <c r="V231" s="1">
        <v>8972.37</v>
      </c>
      <c r="W231" s="1">
        <v>0</v>
      </c>
      <c r="X231" s="1">
        <v>11682.78</v>
      </c>
      <c r="Y231" s="1">
        <v>0</v>
      </c>
      <c r="Z231" s="1">
        <v>13796.95</v>
      </c>
      <c r="AA231" s="31">
        <v>0</v>
      </c>
      <c r="AB231" s="31">
        <v>25191.11</v>
      </c>
      <c r="AC231" s="31">
        <v>0</v>
      </c>
      <c r="AD231" s="31">
        <v>19281.55</v>
      </c>
      <c r="AE231" s="31">
        <v>0</v>
      </c>
      <c r="AF231" s="31">
        <v>22395.86</v>
      </c>
      <c r="AG231" s="1">
        <v>0</v>
      </c>
      <c r="AH231" s="1">
        <v>24992.97</v>
      </c>
      <c r="AI231" s="1">
        <v>0</v>
      </c>
      <c r="AJ231" s="1">
        <v>8100.41</v>
      </c>
      <c r="AK231" s="1">
        <v>0</v>
      </c>
      <c r="AL231" s="1">
        <v>10745.93</v>
      </c>
      <c r="AM231" s="7">
        <f t="shared" si="59"/>
        <v>0</v>
      </c>
      <c r="AN231" s="7">
        <f t="shared" si="60"/>
        <v>202252.15999999997</v>
      </c>
      <c r="AO231" s="24">
        <f t="shared" si="61"/>
        <v>202252.15999999997</v>
      </c>
      <c r="AP231" s="8"/>
      <c r="AQ231" s="8">
        <v>1250.31</v>
      </c>
      <c r="AR231" s="8"/>
      <c r="AS231" s="8"/>
      <c r="AT231" s="77">
        <f t="shared" si="63"/>
        <v>203502.46999999997</v>
      </c>
      <c r="AU231" s="85"/>
      <c r="AV231" s="86">
        <f t="shared" si="65"/>
        <v>153.84</v>
      </c>
      <c r="AW231" s="86">
        <f t="shared" si="66"/>
        <v>153.84</v>
      </c>
      <c r="AX231" s="79">
        <v>20546.5452</v>
      </c>
      <c r="AY231" s="20">
        <f>N231-AT231-AX231+AU231+AV231+AW231</f>
        <v>80977.24480000004</v>
      </c>
      <c r="AZ231" s="117">
        <v>104068.78</v>
      </c>
    </row>
    <row r="232" spans="1:52" ht="15">
      <c r="A232" s="1">
        <v>224</v>
      </c>
      <c r="B232" s="1" t="s">
        <v>199</v>
      </c>
      <c r="C232" s="1">
        <v>1373.6</v>
      </c>
      <c r="D232" s="1">
        <v>487.8</v>
      </c>
      <c r="E232" s="1">
        <f t="shared" si="64"/>
        <v>1861.3999999999999</v>
      </c>
      <c r="F232" s="1">
        <v>12.07</v>
      </c>
      <c r="G232" s="2">
        <f t="shared" si="52"/>
        <v>22467.097999999998</v>
      </c>
      <c r="H232" s="2">
        <f t="shared" si="57"/>
        <v>134802.588</v>
      </c>
      <c r="I232" s="1">
        <v>12.51</v>
      </c>
      <c r="J232" s="2">
        <f t="shared" si="55"/>
        <v>23286.113999999998</v>
      </c>
      <c r="K232" s="2">
        <f t="shared" si="58"/>
        <v>139716.68399999998</v>
      </c>
      <c r="L232" s="11">
        <f t="shared" si="56"/>
        <v>274519.272</v>
      </c>
      <c r="M232" s="25"/>
      <c r="N232" s="33">
        <f t="shared" si="62"/>
        <v>274519.272</v>
      </c>
      <c r="O232" s="1">
        <v>0</v>
      </c>
      <c r="P232" s="1">
        <v>12499.28</v>
      </c>
      <c r="Q232" s="31">
        <v>0</v>
      </c>
      <c r="R232" s="31">
        <v>13963.23</v>
      </c>
      <c r="S232" s="1">
        <v>0</v>
      </c>
      <c r="T232" s="1">
        <v>20662.51</v>
      </c>
      <c r="U232" s="1">
        <v>0</v>
      </c>
      <c r="V232" s="1">
        <v>8714.72</v>
      </c>
      <c r="W232" s="1">
        <v>0</v>
      </c>
      <c r="X232" s="1">
        <v>60914.14</v>
      </c>
      <c r="Y232" s="1">
        <v>0</v>
      </c>
      <c r="Z232" s="1">
        <v>15118.51</v>
      </c>
      <c r="AA232" s="31">
        <v>0</v>
      </c>
      <c r="AB232" s="31">
        <v>44099.54</v>
      </c>
      <c r="AC232" s="31">
        <v>0</v>
      </c>
      <c r="AD232" s="31">
        <v>33244.06</v>
      </c>
      <c r="AE232" s="31">
        <v>0</v>
      </c>
      <c r="AF232" s="31">
        <v>46291.01</v>
      </c>
      <c r="AG232" s="1">
        <v>0</v>
      </c>
      <c r="AH232" s="1">
        <v>45591.08</v>
      </c>
      <c r="AI232" s="1">
        <v>0</v>
      </c>
      <c r="AJ232" s="1">
        <v>9337.61</v>
      </c>
      <c r="AK232" s="1">
        <v>0</v>
      </c>
      <c r="AL232" s="1">
        <v>7833.02</v>
      </c>
      <c r="AM232" s="7">
        <f t="shared" si="59"/>
        <v>0</v>
      </c>
      <c r="AN232" s="7">
        <f t="shared" si="60"/>
        <v>318268.71</v>
      </c>
      <c r="AO232" s="24">
        <f t="shared" si="61"/>
        <v>318268.71</v>
      </c>
      <c r="AP232" s="8"/>
      <c r="AQ232" s="8">
        <v>1250.31</v>
      </c>
      <c r="AR232" s="8"/>
      <c r="AS232" s="8"/>
      <c r="AT232" s="77">
        <f t="shared" si="63"/>
        <v>319519.02</v>
      </c>
      <c r="AU232" s="85"/>
      <c r="AV232" s="86">
        <f t="shared" si="65"/>
        <v>148.912</v>
      </c>
      <c r="AW232" s="86">
        <f t="shared" si="66"/>
        <v>148.912</v>
      </c>
      <c r="AX232" s="79">
        <v>1415.3915999999995</v>
      </c>
      <c r="AY232" s="20">
        <f>N232-AT232-AX232+AU232+AV232+AW232</f>
        <v>-46117.31560000003</v>
      </c>
      <c r="AZ232" s="117">
        <v>24445.25</v>
      </c>
    </row>
    <row r="233" spans="1:52" ht="15">
      <c r="A233" s="1">
        <v>225</v>
      </c>
      <c r="B233" s="1" t="s">
        <v>200</v>
      </c>
      <c r="C233" s="1">
        <v>2050.1</v>
      </c>
      <c r="D233" s="1">
        <v>489.5</v>
      </c>
      <c r="E233" s="1">
        <f t="shared" si="64"/>
        <v>2539.6</v>
      </c>
      <c r="F233" s="1">
        <v>12.97</v>
      </c>
      <c r="G233" s="2">
        <f t="shared" si="52"/>
        <v>32938.612</v>
      </c>
      <c r="H233" s="2">
        <f t="shared" si="57"/>
        <v>197631.67200000002</v>
      </c>
      <c r="I233" s="1">
        <v>13.44</v>
      </c>
      <c r="J233" s="2">
        <f t="shared" si="55"/>
        <v>34132.223999999995</v>
      </c>
      <c r="K233" s="2">
        <f t="shared" si="58"/>
        <v>204793.34399999998</v>
      </c>
      <c r="L233" s="11">
        <f t="shared" si="56"/>
        <v>402425.016</v>
      </c>
      <c r="M233" s="25">
        <v>-315948.66</v>
      </c>
      <c r="N233" s="33">
        <f t="shared" si="62"/>
        <v>86476.35600000003</v>
      </c>
      <c r="O233" s="1">
        <v>0</v>
      </c>
      <c r="P233" s="1">
        <v>10289.58</v>
      </c>
      <c r="Q233" s="31">
        <v>0</v>
      </c>
      <c r="R233" s="31">
        <v>11336.62</v>
      </c>
      <c r="S233" s="1">
        <v>0</v>
      </c>
      <c r="T233" s="1">
        <v>83438.26</v>
      </c>
      <c r="U233" s="1">
        <v>0</v>
      </c>
      <c r="V233" s="1">
        <v>12562.88</v>
      </c>
      <c r="W233" s="1">
        <v>0</v>
      </c>
      <c r="X233" s="1">
        <v>28295.11</v>
      </c>
      <c r="Y233" s="1">
        <v>0</v>
      </c>
      <c r="Z233" s="1">
        <v>53578.39</v>
      </c>
      <c r="AA233" s="31">
        <v>0</v>
      </c>
      <c r="AB233" s="31">
        <v>40700.86</v>
      </c>
      <c r="AC233" s="31">
        <v>0</v>
      </c>
      <c r="AD233" s="31">
        <v>111806.65</v>
      </c>
      <c r="AE233" s="31">
        <v>0</v>
      </c>
      <c r="AF233" s="31">
        <v>40323.63</v>
      </c>
      <c r="AG233" s="1">
        <v>0</v>
      </c>
      <c r="AH233" s="1">
        <v>24121.81</v>
      </c>
      <c r="AI233" s="1">
        <v>0</v>
      </c>
      <c r="AJ233" s="1">
        <v>16702.73</v>
      </c>
      <c r="AK233" s="1">
        <v>0</v>
      </c>
      <c r="AL233" s="1">
        <v>39103.28</v>
      </c>
      <c r="AM233" s="7">
        <f t="shared" si="59"/>
        <v>0</v>
      </c>
      <c r="AN233" s="7">
        <f t="shared" si="60"/>
        <v>472259.79999999993</v>
      </c>
      <c r="AO233" s="24">
        <f t="shared" si="61"/>
        <v>472259.79999999993</v>
      </c>
      <c r="AP233" s="8"/>
      <c r="AQ233" s="8">
        <f>1250.31+5064</f>
        <v>6314.3099999999995</v>
      </c>
      <c r="AR233" s="8">
        <f>E233*1.1</f>
        <v>2793.56</v>
      </c>
      <c r="AS233" s="8">
        <f>E233*1.83</f>
        <v>4647.468</v>
      </c>
      <c r="AT233" s="77">
        <f t="shared" si="63"/>
        <v>486015.1379999999</v>
      </c>
      <c r="AU233" s="85"/>
      <c r="AV233" s="86">
        <f t="shared" si="65"/>
        <v>203.168</v>
      </c>
      <c r="AW233" s="86">
        <f t="shared" si="66"/>
        <v>203.168</v>
      </c>
      <c r="AX233" s="79">
        <v>36859.6684</v>
      </c>
      <c r="AY233" s="20">
        <f>N233-AT233-AX233+AU233+AV233+AW233</f>
        <v>-435992.1143999999</v>
      </c>
      <c r="AZ233" s="117">
        <v>259943.44</v>
      </c>
    </row>
    <row r="234" spans="1:52" ht="15">
      <c r="A234" s="1">
        <v>226</v>
      </c>
      <c r="B234" s="1" t="s">
        <v>201</v>
      </c>
      <c r="C234" s="1">
        <v>1638.03</v>
      </c>
      <c r="D234" s="1">
        <v>171.3</v>
      </c>
      <c r="E234" s="1">
        <f t="shared" si="64"/>
        <v>1809.33</v>
      </c>
      <c r="F234" s="1">
        <v>13.3</v>
      </c>
      <c r="G234" s="2">
        <f t="shared" si="52"/>
        <v>24064.089</v>
      </c>
      <c r="H234" s="2">
        <f t="shared" si="57"/>
        <v>144384.53399999999</v>
      </c>
      <c r="I234" s="1">
        <v>13.78</v>
      </c>
      <c r="J234" s="2">
        <f t="shared" si="55"/>
        <v>24932.567399999996</v>
      </c>
      <c r="K234" s="2">
        <f t="shared" si="58"/>
        <v>149595.40439999997</v>
      </c>
      <c r="L234" s="11">
        <f t="shared" si="56"/>
        <v>293979.9384</v>
      </c>
      <c r="M234" s="25">
        <v>-148067.94</v>
      </c>
      <c r="N234" s="33">
        <f t="shared" si="62"/>
        <v>145911.99839999998</v>
      </c>
      <c r="O234" s="1">
        <v>0</v>
      </c>
      <c r="P234" s="1">
        <v>7632.38</v>
      </c>
      <c r="Q234" s="31">
        <v>0</v>
      </c>
      <c r="R234" s="31">
        <v>11253.79</v>
      </c>
      <c r="S234" s="1">
        <v>0</v>
      </c>
      <c r="T234" s="1">
        <v>12959.85</v>
      </c>
      <c r="U234" s="1">
        <v>0</v>
      </c>
      <c r="V234" s="1">
        <v>13061.47</v>
      </c>
      <c r="W234" s="1">
        <v>0</v>
      </c>
      <c r="X234" s="1">
        <v>55328.68</v>
      </c>
      <c r="Y234" s="1">
        <v>0</v>
      </c>
      <c r="Z234" s="1">
        <v>11075.66</v>
      </c>
      <c r="AA234" s="31">
        <v>0</v>
      </c>
      <c r="AB234" s="31">
        <v>16935.59</v>
      </c>
      <c r="AC234" s="31">
        <v>0</v>
      </c>
      <c r="AD234" s="31">
        <v>11754.96</v>
      </c>
      <c r="AE234" s="31">
        <v>0</v>
      </c>
      <c r="AF234" s="31">
        <v>35554.2</v>
      </c>
      <c r="AG234" s="1">
        <v>0</v>
      </c>
      <c r="AH234" s="1">
        <v>45199.2</v>
      </c>
      <c r="AI234" s="1">
        <v>0</v>
      </c>
      <c r="AJ234" s="1">
        <v>10025.16</v>
      </c>
      <c r="AK234" s="1">
        <v>0</v>
      </c>
      <c r="AL234" s="1">
        <v>8563.82</v>
      </c>
      <c r="AM234" s="7">
        <f t="shared" si="59"/>
        <v>0</v>
      </c>
      <c r="AN234" s="7">
        <f t="shared" si="60"/>
        <v>239344.76000000004</v>
      </c>
      <c r="AO234" s="24">
        <f t="shared" si="61"/>
        <v>239344.76000000004</v>
      </c>
      <c r="AP234" s="8"/>
      <c r="AQ234" s="8">
        <v>1250.31</v>
      </c>
      <c r="AR234" s="8">
        <f>E234*1.1</f>
        <v>1990.2630000000001</v>
      </c>
      <c r="AS234" s="8">
        <f>E234*1.83</f>
        <v>3311.0739</v>
      </c>
      <c r="AT234" s="77">
        <f t="shared" si="63"/>
        <v>245896.40690000003</v>
      </c>
      <c r="AU234" s="85"/>
      <c r="AV234" s="86">
        <f t="shared" si="65"/>
        <v>144.7464</v>
      </c>
      <c r="AW234" s="86">
        <f t="shared" si="66"/>
        <v>144.7464</v>
      </c>
      <c r="AX234" s="79">
        <v>103629.9008</v>
      </c>
      <c r="AY234" s="20">
        <f>N234-AT234-AX234+AU234+AV234+AW234</f>
        <v>-203324.81650000004</v>
      </c>
      <c r="AZ234" s="117">
        <v>258572.44</v>
      </c>
    </row>
    <row r="235" spans="1:52" ht="15">
      <c r="A235" s="1">
        <v>227</v>
      </c>
      <c r="B235" s="1" t="s">
        <v>202</v>
      </c>
      <c r="C235" s="1">
        <v>1567.3</v>
      </c>
      <c r="D235" s="1">
        <v>250.2</v>
      </c>
      <c r="E235" s="1">
        <f t="shared" si="64"/>
        <v>1817.5</v>
      </c>
      <c r="F235" s="1">
        <v>13.3</v>
      </c>
      <c r="G235" s="2">
        <f t="shared" si="52"/>
        <v>24172.75</v>
      </c>
      <c r="H235" s="2">
        <f t="shared" si="57"/>
        <v>145036.5</v>
      </c>
      <c r="I235" s="1">
        <v>13.78</v>
      </c>
      <c r="J235" s="2">
        <f t="shared" si="55"/>
        <v>25045.149999999998</v>
      </c>
      <c r="K235" s="2">
        <f t="shared" si="58"/>
        <v>150270.9</v>
      </c>
      <c r="L235" s="11">
        <f t="shared" si="56"/>
        <v>295307.4</v>
      </c>
      <c r="M235" s="25"/>
      <c r="N235" s="33">
        <f t="shared" si="62"/>
        <v>295307.4</v>
      </c>
      <c r="O235" s="1">
        <v>0</v>
      </c>
      <c r="P235" s="1">
        <v>13225.82</v>
      </c>
      <c r="Q235" s="31">
        <v>0</v>
      </c>
      <c r="R235" s="31">
        <v>13408.79</v>
      </c>
      <c r="S235" s="1">
        <v>0</v>
      </c>
      <c r="T235" s="1">
        <v>19021.36</v>
      </c>
      <c r="U235" s="1">
        <v>0</v>
      </c>
      <c r="V235" s="1">
        <v>8789.82</v>
      </c>
      <c r="W235" s="1">
        <v>0</v>
      </c>
      <c r="X235" s="1">
        <v>11119.01</v>
      </c>
      <c r="Y235" s="1">
        <v>0</v>
      </c>
      <c r="Z235" s="1">
        <v>27426.68</v>
      </c>
      <c r="AA235" s="31">
        <v>0</v>
      </c>
      <c r="AB235" s="31">
        <v>18730.31</v>
      </c>
      <c r="AC235" s="31">
        <v>0</v>
      </c>
      <c r="AD235" s="31">
        <v>17093.35</v>
      </c>
      <c r="AE235" s="31">
        <v>0</v>
      </c>
      <c r="AF235" s="31">
        <v>24976.4</v>
      </c>
      <c r="AG235" s="1">
        <v>0</v>
      </c>
      <c r="AH235" s="1">
        <v>34572.01</v>
      </c>
      <c r="AI235" s="1">
        <v>0</v>
      </c>
      <c r="AJ235" s="1">
        <v>10426.8</v>
      </c>
      <c r="AK235" s="1">
        <v>0</v>
      </c>
      <c r="AL235" s="1">
        <v>7902.03</v>
      </c>
      <c r="AM235" s="7">
        <f t="shared" si="59"/>
        <v>0</v>
      </c>
      <c r="AN235" s="7">
        <f t="shared" si="60"/>
        <v>206692.38</v>
      </c>
      <c r="AO235" s="24">
        <f t="shared" si="61"/>
        <v>206692.38</v>
      </c>
      <c r="AP235" s="8"/>
      <c r="AQ235" s="8">
        <v>1250.31</v>
      </c>
      <c r="AR235" s="8"/>
      <c r="AS235" s="8"/>
      <c r="AT235" s="77">
        <f t="shared" si="63"/>
        <v>207942.69</v>
      </c>
      <c r="AU235" s="85"/>
      <c r="AV235" s="86">
        <f t="shared" si="65"/>
        <v>145.4</v>
      </c>
      <c r="AW235" s="86">
        <f t="shared" si="66"/>
        <v>145.4</v>
      </c>
      <c r="AX235" s="79">
        <v>18400.267200000002</v>
      </c>
      <c r="AY235" s="20">
        <f>N235-AT235-AX235+AU235+AV235+AW235</f>
        <v>69255.2428</v>
      </c>
      <c r="AZ235" s="117">
        <v>173343.4</v>
      </c>
    </row>
    <row r="236" spans="1:52" ht="15">
      <c r="A236" s="1">
        <v>228</v>
      </c>
      <c r="B236" s="1" t="s">
        <v>203</v>
      </c>
      <c r="C236" s="1">
        <v>9195.2</v>
      </c>
      <c r="D236" s="1">
        <v>680.4</v>
      </c>
      <c r="E236" s="1">
        <f t="shared" si="64"/>
        <v>9875.6</v>
      </c>
      <c r="F236" s="1">
        <v>13.9</v>
      </c>
      <c r="G236" s="2">
        <f t="shared" si="52"/>
        <v>137270.84</v>
      </c>
      <c r="H236" s="2">
        <f t="shared" si="57"/>
        <v>823625.04</v>
      </c>
      <c r="I236" s="1">
        <v>14.41</v>
      </c>
      <c r="J236" s="2">
        <f t="shared" si="55"/>
        <v>142307.396</v>
      </c>
      <c r="K236" s="2">
        <f t="shared" si="58"/>
        <v>853844.376</v>
      </c>
      <c r="L236" s="11">
        <f t="shared" si="56"/>
        <v>1677469.4160000002</v>
      </c>
      <c r="M236" s="25"/>
      <c r="N236" s="33">
        <f t="shared" si="62"/>
        <v>1677469.4160000002</v>
      </c>
      <c r="O236" s="1">
        <v>0</v>
      </c>
      <c r="P236" s="1">
        <v>100060.05</v>
      </c>
      <c r="Q236" s="31">
        <v>0</v>
      </c>
      <c r="R236" s="31">
        <v>81665.91</v>
      </c>
      <c r="S236" s="1">
        <v>0</v>
      </c>
      <c r="T236" s="1">
        <v>58051.77</v>
      </c>
      <c r="U236" s="1">
        <v>0</v>
      </c>
      <c r="V236" s="1">
        <v>114157.61</v>
      </c>
      <c r="W236" s="1">
        <v>0</v>
      </c>
      <c r="X236" s="1">
        <v>163303.72</v>
      </c>
      <c r="Y236" s="1">
        <v>0</v>
      </c>
      <c r="Z236" s="1">
        <v>127698.65</v>
      </c>
      <c r="AA236" s="31">
        <v>0</v>
      </c>
      <c r="AB236" s="31">
        <v>216475.19</v>
      </c>
      <c r="AC236" s="31">
        <v>0</v>
      </c>
      <c r="AD236" s="31">
        <v>281541.63</v>
      </c>
      <c r="AE236" s="31">
        <v>0</v>
      </c>
      <c r="AF236" s="31">
        <v>432022.8</v>
      </c>
      <c r="AG236" s="1">
        <v>0</v>
      </c>
      <c r="AH236" s="1">
        <v>101171.32</v>
      </c>
      <c r="AI236" s="1">
        <v>0</v>
      </c>
      <c r="AJ236" s="1">
        <v>54768.14</v>
      </c>
      <c r="AK236" s="1">
        <v>0</v>
      </c>
      <c r="AL236" s="1">
        <v>108254.08</v>
      </c>
      <c r="AM236" s="7">
        <f t="shared" si="59"/>
        <v>0</v>
      </c>
      <c r="AN236" s="7">
        <f t="shared" si="60"/>
        <v>1839170.8700000003</v>
      </c>
      <c r="AO236" s="24">
        <f t="shared" si="61"/>
        <v>1839170.8700000003</v>
      </c>
      <c r="AP236" s="8"/>
      <c r="AQ236" s="8">
        <v>1250.31</v>
      </c>
      <c r="AR236" s="8"/>
      <c r="AS236" s="8"/>
      <c r="AT236" s="77">
        <f t="shared" si="63"/>
        <v>1840421.1800000004</v>
      </c>
      <c r="AU236" s="85">
        <f>E236*0.67</f>
        <v>6616.652000000001</v>
      </c>
      <c r="AV236" s="86">
        <f t="shared" si="65"/>
        <v>790.048</v>
      </c>
      <c r="AW236" s="86">
        <f t="shared" si="66"/>
        <v>790.048</v>
      </c>
      <c r="AX236" s="79">
        <v>-33437.1744</v>
      </c>
      <c r="AY236" s="20">
        <f>N236-AT236-AX236+AU236+AV236+AW236</f>
        <v>-121317.8416000002</v>
      </c>
      <c r="AZ236" s="117">
        <v>703648.59</v>
      </c>
    </row>
    <row r="237" spans="1:52" ht="15">
      <c r="A237" s="1">
        <v>229</v>
      </c>
      <c r="B237" s="1" t="s">
        <v>204</v>
      </c>
      <c r="C237" s="1">
        <v>5425.4</v>
      </c>
      <c r="D237" s="1">
        <v>1453.7</v>
      </c>
      <c r="E237" s="1">
        <f t="shared" si="64"/>
        <v>6879.099999999999</v>
      </c>
      <c r="F237" s="1">
        <v>13.3</v>
      </c>
      <c r="G237" s="2">
        <f t="shared" si="52"/>
        <v>91492.03</v>
      </c>
      <c r="H237" s="2">
        <f t="shared" si="57"/>
        <v>548952.1799999999</v>
      </c>
      <c r="I237" s="1">
        <v>13.78</v>
      </c>
      <c r="J237" s="2">
        <f t="shared" si="55"/>
        <v>94793.99799999999</v>
      </c>
      <c r="K237" s="2">
        <f t="shared" si="58"/>
        <v>568763.9879999999</v>
      </c>
      <c r="L237" s="11">
        <f t="shared" si="56"/>
        <v>1117716.1679999998</v>
      </c>
      <c r="M237" s="25"/>
      <c r="N237" s="33">
        <f t="shared" si="62"/>
        <v>1117716.1679999998</v>
      </c>
      <c r="O237" s="1">
        <v>10927.82</v>
      </c>
      <c r="P237" s="1">
        <v>19869.53</v>
      </c>
      <c r="Q237" s="31">
        <v>27833.686</v>
      </c>
      <c r="R237" s="31">
        <v>27830.84</v>
      </c>
      <c r="S237" s="1">
        <v>11865.88</v>
      </c>
      <c r="T237" s="1">
        <v>24073.11</v>
      </c>
      <c r="U237" s="1">
        <v>17952</v>
      </c>
      <c r="V237" s="1">
        <v>21117.12</v>
      </c>
      <c r="W237" s="1">
        <v>20255.59</v>
      </c>
      <c r="X237" s="1">
        <v>21533.65</v>
      </c>
      <c r="Y237" s="1">
        <v>76065.43</v>
      </c>
      <c r="Z237" s="1">
        <v>57395.29</v>
      </c>
      <c r="AA237" s="31">
        <v>75569.36</v>
      </c>
      <c r="AB237" s="31">
        <v>19108.48</v>
      </c>
      <c r="AC237" s="31">
        <v>20969.36</v>
      </c>
      <c r="AD237" s="31">
        <v>19500.94</v>
      </c>
      <c r="AE237" s="31">
        <v>20969.36</v>
      </c>
      <c r="AF237" s="31">
        <v>32242.59</v>
      </c>
      <c r="AG237" s="1">
        <v>14784.27</v>
      </c>
      <c r="AH237" s="1">
        <v>44061.74</v>
      </c>
      <c r="AI237" s="1">
        <v>11646.9</v>
      </c>
      <c r="AJ237" s="1">
        <v>64580.01</v>
      </c>
      <c r="AK237" s="1">
        <v>13047.04</v>
      </c>
      <c r="AL237" s="1">
        <v>22448.54</v>
      </c>
      <c r="AM237" s="7">
        <f t="shared" si="59"/>
        <v>321886.696</v>
      </c>
      <c r="AN237" s="7">
        <f t="shared" si="60"/>
        <v>373761.84</v>
      </c>
      <c r="AO237" s="24">
        <f t="shared" si="61"/>
        <v>695648.5360000001</v>
      </c>
      <c r="AP237" s="8"/>
      <c r="AQ237" s="8">
        <v>1250.31</v>
      </c>
      <c r="AR237" s="8"/>
      <c r="AS237" s="8"/>
      <c r="AT237" s="77">
        <f t="shared" si="63"/>
        <v>696898.8460000001</v>
      </c>
      <c r="AU237" s="85"/>
      <c r="AV237" s="86">
        <f t="shared" si="65"/>
        <v>550.328</v>
      </c>
      <c r="AW237" s="86">
        <f t="shared" si="66"/>
        <v>550.328</v>
      </c>
      <c r="AX237" s="79">
        <v>125039.18259999999</v>
      </c>
      <c r="AY237" s="20">
        <f>N237-AT237-AX237+AU237+AV237+AW237</f>
        <v>296878.79539999965</v>
      </c>
      <c r="AZ237" s="117">
        <v>432228.08</v>
      </c>
    </row>
    <row r="238" spans="1:52" ht="15">
      <c r="A238" s="1">
        <v>230</v>
      </c>
      <c r="B238" s="1" t="s">
        <v>205</v>
      </c>
      <c r="C238" s="1">
        <v>2272.9</v>
      </c>
      <c r="D238" s="1">
        <v>517</v>
      </c>
      <c r="E238" s="1">
        <f t="shared" si="64"/>
        <v>2789.9</v>
      </c>
      <c r="F238" s="1">
        <v>12.86</v>
      </c>
      <c r="G238" s="2">
        <f t="shared" si="52"/>
        <v>35878.114</v>
      </c>
      <c r="H238" s="2">
        <f t="shared" si="57"/>
        <v>215268.684</v>
      </c>
      <c r="I238" s="1">
        <v>13.32</v>
      </c>
      <c r="J238" s="2">
        <f t="shared" si="55"/>
        <v>37161.468</v>
      </c>
      <c r="K238" s="2">
        <f t="shared" si="58"/>
        <v>222968.80800000002</v>
      </c>
      <c r="L238" s="11">
        <f t="shared" si="56"/>
        <v>438237.492</v>
      </c>
      <c r="M238" s="25"/>
      <c r="N238" s="33">
        <f t="shared" si="62"/>
        <v>438237.492</v>
      </c>
      <c r="O238" s="1">
        <v>14312.53</v>
      </c>
      <c r="P238" s="1">
        <v>10307.22</v>
      </c>
      <c r="Q238" s="31">
        <v>6246.726</v>
      </c>
      <c r="R238" s="31">
        <v>8203.77</v>
      </c>
      <c r="S238" s="1">
        <v>32059.15</v>
      </c>
      <c r="T238" s="1">
        <v>13115.15</v>
      </c>
      <c r="U238" s="1">
        <v>28724.57</v>
      </c>
      <c r="V238" s="1">
        <v>13475.52</v>
      </c>
      <c r="W238" s="1">
        <v>25261.27</v>
      </c>
      <c r="X238" s="1">
        <v>7609.48</v>
      </c>
      <c r="Y238" s="1">
        <v>14767.35</v>
      </c>
      <c r="Z238" s="1">
        <v>18153.34</v>
      </c>
      <c r="AA238" s="31">
        <v>19432.41</v>
      </c>
      <c r="AB238" s="31">
        <v>9714.89</v>
      </c>
      <c r="AC238" s="31">
        <v>17278.24</v>
      </c>
      <c r="AD238" s="31">
        <v>9960.27</v>
      </c>
      <c r="AE238" s="31">
        <v>27750.982</v>
      </c>
      <c r="AF238" s="31">
        <v>14465.63</v>
      </c>
      <c r="AG238" s="1">
        <v>22051.68</v>
      </c>
      <c r="AH238" s="1">
        <v>9424.02</v>
      </c>
      <c r="AI238" s="1">
        <v>23190.85</v>
      </c>
      <c r="AJ238" s="1">
        <v>12164.31</v>
      </c>
      <c r="AK238" s="1">
        <v>14921.45</v>
      </c>
      <c r="AL238" s="1">
        <v>27027.83</v>
      </c>
      <c r="AM238" s="7">
        <f t="shared" si="59"/>
        <v>245997.20799999998</v>
      </c>
      <c r="AN238" s="7">
        <f t="shared" si="60"/>
        <v>153621.43</v>
      </c>
      <c r="AO238" s="24">
        <f t="shared" si="61"/>
        <v>399618.638</v>
      </c>
      <c r="AP238" s="8"/>
      <c r="AQ238" s="8">
        <f>45225-6993.55+1250.31+6330+5064</f>
        <v>50875.759999999995</v>
      </c>
      <c r="AR238" s="8"/>
      <c r="AS238" s="8"/>
      <c r="AT238" s="77">
        <f t="shared" si="63"/>
        <v>450494.398</v>
      </c>
      <c r="AU238" s="85"/>
      <c r="AV238" s="86">
        <f t="shared" si="65"/>
        <v>223.192</v>
      </c>
      <c r="AW238" s="86">
        <f t="shared" si="66"/>
        <v>223.192</v>
      </c>
      <c r="AX238" s="79">
        <v>0</v>
      </c>
      <c r="AY238" s="20">
        <f>N238-AT238-AX238+AU238+AV238+AW238</f>
        <v>-11810.52199999996</v>
      </c>
      <c r="AZ238" s="117">
        <v>1703587.87</v>
      </c>
    </row>
    <row r="239" spans="1:52" ht="15">
      <c r="A239" s="1">
        <v>231</v>
      </c>
      <c r="B239" s="1" t="s">
        <v>206</v>
      </c>
      <c r="C239" s="1">
        <v>2547.6</v>
      </c>
      <c r="D239" s="1">
        <v>667.6</v>
      </c>
      <c r="E239" s="1">
        <f t="shared" si="64"/>
        <v>3215.2</v>
      </c>
      <c r="F239" s="1">
        <v>12.76</v>
      </c>
      <c r="G239" s="2">
        <f t="shared" si="52"/>
        <v>41025.952</v>
      </c>
      <c r="H239" s="2">
        <f t="shared" si="57"/>
        <v>246155.712</v>
      </c>
      <c r="I239" s="1">
        <v>13.22</v>
      </c>
      <c r="J239" s="2">
        <f t="shared" si="55"/>
        <v>42504.944</v>
      </c>
      <c r="K239" s="2">
        <f t="shared" si="58"/>
        <v>255029.66400000002</v>
      </c>
      <c r="L239" s="11">
        <f t="shared" si="56"/>
        <v>501185.37600000005</v>
      </c>
      <c r="M239" s="25"/>
      <c r="N239" s="33">
        <f t="shared" si="62"/>
        <v>501185.37600000005</v>
      </c>
      <c r="O239" s="1">
        <v>0</v>
      </c>
      <c r="P239" s="1">
        <v>18108</v>
      </c>
      <c r="Q239" s="31">
        <v>0</v>
      </c>
      <c r="R239" s="31">
        <v>25680.11</v>
      </c>
      <c r="S239" s="1">
        <v>0</v>
      </c>
      <c r="T239" s="1">
        <v>18285.37</v>
      </c>
      <c r="U239" s="1">
        <v>0</v>
      </c>
      <c r="V239" s="1">
        <v>15016.88</v>
      </c>
      <c r="W239" s="1">
        <v>0</v>
      </c>
      <c r="X239" s="1">
        <v>22303</v>
      </c>
      <c r="Y239" s="1">
        <v>0</v>
      </c>
      <c r="Z239" s="1">
        <v>48334.7</v>
      </c>
      <c r="AA239" s="31">
        <v>0</v>
      </c>
      <c r="AB239" s="31">
        <v>161010.59</v>
      </c>
      <c r="AC239" s="31">
        <v>0</v>
      </c>
      <c r="AD239" s="31">
        <v>20449.05</v>
      </c>
      <c r="AE239" s="31">
        <v>0</v>
      </c>
      <c r="AF239" s="31">
        <v>29416.65</v>
      </c>
      <c r="AG239" s="1">
        <v>0</v>
      </c>
      <c r="AH239" s="1">
        <v>23055.65</v>
      </c>
      <c r="AI239" s="1">
        <v>0</v>
      </c>
      <c r="AJ239" s="1">
        <v>35811.55</v>
      </c>
      <c r="AK239" s="1">
        <v>0</v>
      </c>
      <c r="AL239" s="1">
        <v>19818.59</v>
      </c>
      <c r="AM239" s="7">
        <f t="shared" si="59"/>
        <v>0</v>
      </c>
      <c r="AN239" s="7">
        <f t="shared" si="60"/>
        <v>437290.1400000001</v>
      </c>
      <c r="AO239" s="24">
        <f t="shared" si="61"/>
        <v>437290.1400000001</v>
      </c>
      <c r="AP239" s="8"/>
      <c r="AQ239" s="8">
        <f>1250.31+(42809-21768.56)</f>
        <v>22290.75</v>
      </c>
      <c r="AR239" s="8"/>
      <c r="AS239" s="8"/>
      <c r="AT239" s="77">
        <f t="shared" si="63"/>
        <v>459580.8900000001</v>
      </c>
      <c r="AU239" s="85"/>
      <c r="AV239" s="86">
        <f t="shared" si="65"/>
        <v>257.216</v>
      </c>
      <c r="AW239" s="86">
        <f t="shared" si="66"/>
        <v>257.216</v>
      </c>
      <c r="AX239" s="79">
        <v>-18.22479999999863</v>
      </c>
      <c r="AY239" s="20">
        <f>N239-AT239-AX239+AU239+AV239+AW239</f>
        <v>42137.14279999997</v>
      </c>
      <c r="AZ239" s="117">
        <v>323567.24</v>
      </c>
    </row>
    <row r="240" spans="1:52" ht="15">
      <c r="A240" s="1">
        <v>232</v>
      </c>
      <c r="B240" s="1" t="s">
        <v>207</v>
      </c>
      <c r="C240" s="1">
        <v>1943.62</v>
      </c>
      <c r="D240" s="1">
        <v>119.4</v>
      </c>
      <c r="E240" s="1">
        <f t="shared" si="64"/>
        <v>2063.02</v>
      </c>
      <c r="F240" s="1">
        <v>12.97</v>
      </c>
      <c r="G240" s="2">
        <f aca="true" t="shared" si="69" ref="G240:G303">E240*F240</f>
        <v>26757.3694</v>
      </c>
      <c r="H240" s="2">
        <f t="shared" si="57"/>
        <v>160544.2164</v>
      </c>
      <c r="I240" s="1">
        <v>13.44</v>
      </c>
      <c r="J240" s="2">
        <f t="shared" si="55"/>
        <v>27726.9888</v>
      </c>
      <c r="K240" s="2">
        <f t="shared" si="58"/>
        <v>166361.9328</v>
      </c>
      <c r="L240" s="11">
        <f t="shared" si="56"/>
        <v>326906.1492</v>
      </c>
      <c r="M240" s="25"/>
      <c r="N240" s="33">
        <f t="shared" si="62"/>
        <v>326906.1492</v>
      </c>
      <c r="O240" s="1">
        <v>0</v>
      </c>
      <c r="P240" s="1">
        <v>8398.28</v>
      </c>
      <c r="Q240" s="31">
        <v>0</v>
      </c>
      <c r="R240" s="31">
        <v>18364.64</v>
      </c>
      <c r="S240" s="1">
        <v>0</v>
      </c>
      <c r="T240" s="1">
        <v>17309.75</v>
      </c>
      <c r="U240" s="1">
        <v>0</v>
      </c>
      <c r="V240" s="1">
        <v>30441.82</v>
      </c>
      <c r="W240" s="1">
        <v>0</v>
      </c>
      <c r="X240" s="1">
        <v>11170.78</v>
      </c>
      <c r="Y240" s="1">
        <v>0</v>
      </c>
      <c r="Z240" s="1">
        <v>11592.35</v>
      </c>
      <c r="AA240" s="31">
        <v>0</v>
      </c>
      <c r="AB240" s="31">
        <v>21857.5</v>
      </c>
      <c r="AC240" s="31">
        <v>0</v>
      </c>
      <c r="AD240" s="31">
        <v>28515.69</v>
      </c>
      <c r="AE240" s="31">
        <v>0</v>
      </c>
      <c r="AF240" s="31">
        <v>44523.59</v>
      </c>
      <c r="AG240" s="1">
        <v>0</v>
      </c>
      <c r="AH240" s="1">
        <v>25921.15</v>
      </c>
      <c r="AI240" s="1">
        <v>0</v>
      </c>
      <c r="AJ240" s="1">
        <v>13439.02</v>
      </c>
      <c r="AK240" s="1">
        <v>0</v>
      </c>
      <c r="AL240" s="1">
        <v>41670.97</v>
      </c>
      <c r="AM240" s="7">
        <f t="shared" si="59"/>
        <v>0</v>
      </c>
      <c r="AN240" s="7">
        <f t="shared" si="60"/>
        <v>273205.54</v>
      </c>
      <c r="AO240" s="24">
        <f t="shared" si="61"/>
        <v>273205.54</v>
      </c>
      <c r="AP240" s="8"/>
      <c r="AQ240" s="8">
        <v>1250.31</v>
      </c>
      <c r="AR240" s="8"/>
      <c r="AS240" s="8"/>
      <c r="AT240" s="77">
        <f t="shared" si="63"/>
        <v>274455.85</v>
      </c>
      <c r="AU240" s="85"/>
      <c r="AV240" s="86">
        <f t="shared" si="65"/>
        <v>165.0416</v>
      </c>
      <c r="AW240" s="86">
        <f t="shared" si="66"/>
        <v>165.0416</v>
      </c>
      <c r="AX240" s="79">
        <v>115292.816</v>
      </c>
      <c r="AY240" s="20">
        <f>N240-AT240-AX240+AU240+AV240+AW240</f>
        <v>-62512.433600000004</v>
      </c>
      <c r="AZ240" s="117">
        <v>165048.58</v>
      </c>
    </row>
    <row r="241" spans="1:52" ht="15">
      <c r="A241" s="1">
        <v>233</v>
      </c>
      <c r="B241" s="1" t="s">
        <v>208</v>
      </c>
      <c r="C241" s="1">
        <v>2958.2</v>
      </c>
      <c r="D241" s="1">
        <v>473.7</v>
      </c>
      <c r="E241" s="1">
        <f t="shared" si="64"/>
        <v>3431.8999999999996</v>
      </c>
      <c r="F241" s="1">
        <v>12.97</v>
      </c>
      <c r="G241" s="2">
        <f t="shared" si="69"/>
        <v>44511.742999999995</v>
      </c>
      <c r="H241" s="2">
        <f t="shared" si="57"/>
        <v>267070.458</v>
      </c>
      <c r="I241" s="1">
        <v>13.44</v>
      </c>
      <c r="J241" s="2">
        <f t="shared" si="55"/>
        <v>46124.73599999999</v>
      </c>
      <c r="K241" s="2">
        <f t="shared" si="58"/>
        <v>276748.41599999997</v>
      </c>
      <c r="L241" s="11">
        <f t="shared" si="56"/>
        <v>543818.874</v>
      </c>
      <c r="M241" s="25"/>
      <c r="N241" s="33">
        <f t="shared" si="62"/>
        <v>543818.874</v>
      </c>
      <c r="O241" s="1">
        <v>59561.72</v>
      </c>
      <c r="P241" s="1">
        <v>21779.06</v>
      </c>
      <c r="Q241" s="31">
        <v>13017.078</v>
      </c>
      <c r="R241" s="31">
        <v>8352.88</v>
      </c>
      <c r="S241" s="1">
        <v>42538.38</v>
      </c>
      <c r="T241" s="1">
        <v>10511.32</v>
      </c>
      <c r="U241" s="1">
        <v>28773.63</v>
      </c>
      <c r="V241" s="1">
        <v>33932.45</v>
      </c>
      <c r="W241" s="1">
        <v>10418.73</v>
      </c>
      <c r="X241" s="1">
        <v>9222.57</v>
      </c>
      <c r="Y241" s="1">
        <v>11180.46</v>
      </c>
      <c r="Z241" s="1">
        <v>100215.92</v>
      </c>
      <c r="AA241" s="31">
        <v>11134.83</v>
      </c>
      <c r="AB241" s="31">
        <v>8660.74</v>
      </c>
      <c r="AC241" s="31">
        <v>14527.41</v>
      </c>
      <c r="AD241" s="31">
        <v>29847.85</v>
      </c>
      <c r="AE241" s="31">
        <v>29858.43</v>
      </c>
      <c r="AF241" s="31">
        <v>17967.36</v>
      </c>
      <c r="AG241" s="1">
        <v>34791.94</v>
      </c>
      <c r="AH241" s="1">
        <v>19342.38</v>
      </c>
      <c r="AI241" s="1">
        <v>34220.44</v>
      </c>
      <c r="AJ241" s="1">
        <v>12909.44</v>
      </c>
      <c r="AK241" s="1">
        <v>8640.53</v>
      </c>
      <c r="AL241" s="1">
        <v>9083.43</v>
      </c>
      <c r="AM241" s="7">
        <f t="shared" si="59"/>
        <v>298663.578</v>
      </c>
      <c r="AN241" s="7">
        <f t="shared" si="60"/>
        <v>281825.4</v>
      </c>
      <c r="AO241" s="24">
        <f t="shared" si="61"/>
        <v>580488.978</v>
      </c>
      <c r="AP241" s="8"/>
      <c r="AQ241" s="8">
        <v>1250.31</v>
      </c>
      <c r="AR241" s="8"/>
      <c r="AS241" s="8"/>
      <c r="AT241" s="77">
        <f t="shared" si="63"/>
        <v>581739.2880000001</v>
      </c>
      <c r="AU241" s="85"/>
      <c r="AV241" s="86">
        <f t="shared" si="65"/>
        <v>274.55199999999996</v>
      </c>
      <c r="AW241" s="86">
        <f t="shared" si="66"/>
        <v>274.55199999999996</v>
      </c>
      <c r="AX241" s="79">
        <v>47832.3092</v>
      </c>
      <c r="AY241" s="20">
        <f>N241-AT241-AX241+AU241+AV241+AW241</f>
        <v>-85203.61920000012</v>
      </c>
      <c r="AZ241" s="117">
        <v>255604.03</v>
      </c>
    </row>
    <row r="242" spans="1:52" ht="15">
      <c r="A242" s="1">
        <v>234</v>
      </c>
      <c r="B242" s="1" t="s">
        <v>209</v>
      </c>
      <c r="C242" s="1">
        <v>2642</v>
      </c>
      <c r="D242" s="1">
        <v>495.9</v>
      </c>
      <c r="E242" s="1">
        <f t="shared" si="64"/>
        <v>3137.9</v>
      </c>
      <c r="F242" s="1">
        <v>13.34</v>
      </c>
      <c r="G242" s="2">
        <f t="shared" si="69"/>
        <v>41859.586</v>
      </c>
      <c r="H242" s="2">
        <f t="shared" si="57"/>
        <v>251157.516</v>
      </c>
      <c r="I242" s="1">
        <v>13.82</v>
      </c>
      <c r="J242" s="2">
        <f t="shared" si="55"/>
        <v>43365.778000000006</v>
      </c>
      <c r="K242" s="2">
        <f t="shared" si="58"/>
        <v>260194.66800000003</v>
      </c>
      <c r="L242" s="11">
        <f t="shared" si="56"/>
        <v>511352.184</v>
      </c>
      <c r="M242" s="25">
        <v>-202086.91</v>
      </c>
      <c r="N242" s="33">
        <f t="shared" si="62"/>
        <v>309265.274</v>
      </c>
      <c r="O242" s="1">
        <v>0</v>
      </c>
      <c r="P242" s="1">
        <v>15143.29</v>
      </c>
      <c r="Q242" s="31">
        <v>0</v>
      </c>
      <c r="R242" s="31">
        <v>34384.49</v>
      </c>
      <c r="S242" s="1">
        <v>0</v>
      </c>
      <c r="T242" s="1">
        <v>20091.65</v>
      </c>
      <c r="U242" s="1">
        <v>0</v>
      </c>
      <c r="V242" s="1">
        <v>14520.66</v>
      </c>
      <c r="W242" s="1">
        <v>0</v>
      </c>
      <c r="X242" s="1">
        <v>26324.99</v>
      </c>
      <c r="Y242" s="1">
        <v>0</v>
      </c>
      <c r="Z242" s="1">
        <v>25169.73</v>
      </c>
      <c r="AA242" s="31">
        <v>0</v>
      </c>
      <c r="AB242" s="31">
        <v>35499.29</v>
      </c>
      <c r="AC242" s="31">
        <v>0</v>
      </c>
      <c r="AD242" s="31">
        <v>27411.64</v>
      </c>
      <c r="AE242" s="31">
        <v>0</v>
      </c>
      <c r="AF242" s="31">
        <v>35354.68</v>
      </c>
      <c r="AG242" s="1">
        <v>0</v>
      </c>
      <c r="AH242" s="1">
        <v>43831.7</v>
      </c>
      <c r="AI242" s="1">
        <v>0</v>
      </c>
      <c r="AJ242" s="1">
        <v>15758.62</v>
      </c>
      <c r="AK242" s="1">
        <v>0</v>
      </c>
      <c r="AL242" s="1">
        <v>26156.73</v>
      </c>
      <c r="AM242" s="7">
        <f t="shared" si="59"/>
        <v>0</v>
      </c>
      <c r="AN242" s="7">
        <f t="shared" si="60"/>
        <v>319647.47</v>
      </c>
      <c r="AO242" s="24">
        <f t="shared" si="61"/>
        <v>319647.47</v>
      </c>
      <c r="AP242" s="8"/>
      <c r="AQ242" s="8">
        <f>1250.31+5064</f>
        <v>6314.3099999999995</v>
      </c>
      <c r="AR242" s="8">
        <f>E242*1.1</f>
        <v>3451.6900000000005</v>
      </c>
      <c r="AS242" s="8">
        <f>E242*1.83</f>
        <v>5742.357</v>
      </c>
      <c r="AT242" s="77">
        <f t="shared" si="63"/>
        <v>335155.827</v>
      </c>
      <c r="AU242" s="85"/>
      <c r="AV242" s="86">
        <f t="shared" si="65"/>
        <v>251.032</v>
      </c>
      <c r="AW242" s="86">
        <f t="shared" si="66"/>
        <v>251.032</v>
      </c>
      <c r="AX242" s="79">
        <v>46784.7094</v>
      </c>
      <c r="AY242" s="20">
        <f>N242-AT242-AX242+AU242+AV242+AW242</f>
        <v>-72173.1984</v>
      </c>
      <c r="AZ242" s="117">
        <v>225409.34</v>
      </c>
    </row>
    <row r="243" spans="1:52" ht="15">
      <c r="A243" s="1">
        <v>235</v>
      </c>
      <c r="B243" s="1" t="s">
        <v>210</v>
      </c>
      <c r="C243" s="1">
        <v>3880.09</v>
      </c>
      <c r="D243" s="1">
        <v>623.2</v>
      </c>
      <c r="E243" s="1">
        <f t="shared" si="64"/>
        <v>4503.29</v>
      </c>
      <c r="F243" s="1">
        <v>13.34</v>
      </c>
      <c r="G243" s="2">
        <f t="shared" si="69"/>
        <v>60073.8886</v>
      </c>
      <c r="H243" s="2">
        <f t="shared" si="57"/>
        <v>360443.3316</v>
      </c>
      <c r="I243" s="1">
        <v>13.82</v>
      </c>
      <c r="J243" s="2">
        <f t="shared" si="55"/>
        <v>62235.4678</v>
      </c>
      <c r="K243" s="2">
        <f t="shared" si="58"/>
        <v>373412.8068</v>
      </c>
      <c r="L243" s="11">
        <f t="shared" si="56"/>
        <v>733856.1384</v>
      </c>
      <c r="M243" s="25"/>
      <c r="N243" s="33">
        <f t="shared" si="62"/>
        <v>733856.1384</v>
      </c>
      <c r="O243" s="1">
        <v>14832.73</v>
      </c>
      <c r="P243" s="1">
        <v>11143.28</v>
      </c>
      <c r="Q243" s="31">
        <v>9188.61</v>
      </c>
      <c r="R243" s="31">
        <v>29138.54</v>
      </c>
      <c r="S243" s="1">
        <v>20112.22</v>
      </c>
      <c r="T243" s="1">
        <v>12213.97</v>
      </c>
      <c r="U243" s="1">
        <v>11855.55</v>
      </c>
      <c r="V243" s="1">
        <v>18733.72</v>
      </c>
      <c r="W243" s="1">
        <v>16435.58</v>
      </c>
      <c r="X243" s="1">
        <v>15746.72</v>
      </c>
      <c r="Y243" s="1">
        <v>18241.71</v>
      </c>
      <c r="Z243" s="1">
        <v>14055.62</v>
      </c>
      <c r="AA243" s="31">
        <v>33521.21</v>
      </c>
      <c r="AB243" s="31">
        <v>11549.52</v>
      </c>
      <c r="AC243" s="31">
        <v>17476.92</v>
      </c>
      <c r="AD243" s="31">
        <v>21581.38</v>
      </c>
      <c r="AE243" s="31">
        <v>38042.16</v>
      </c>
      <c r="AF243" s="31">
        <v>14727.62</v>
      </c>
      <c r="AG243" s="1">
        <v>11750.95</v>
      </c>
      <c r="AH243" s="1">
        <v>12939.33</v>
      </c>
      <c r="AI243" s="1">
        <v>8970.5</v>
      </c>
      <c r="AJ243" s="1">
        <v>11549.52</v>
      </c>
      <c r="AK243" s="1">
        <v>19522.72</v>
      </c>
      <c r="AL243" s="1">
        <v>18465.21</v>
      </c>
      <c r="AM243" s="7">
        <f t="shared" si="59"/>
        <v>219950.86</v>
      </c>
      <c r="AN243" s="7">
        <f t="shared" si="60"/>
        <v>191844.42999999996</v>
      </c>
      <c r="AO243" s="24">
        <f t="shared" si="61"/>
        <v>411795.2899999999</v>
      </c>
      <c r="AP243" s="8"/>
      <c r="AQ243" s="8">
        <f>1250.31+(577117.74-259638.11)</f>
        <v>318729.94</v>
      </c>
      <c r="AR243" s="8"/>
      <c r="AS243" s="8"/>
      <c r="AT243" s="77">
        <f t="shared" si="63"/>
        <v>730525.23</v>
      </c>
      <c r="AU243" s="85"/>
      <c r="AV243" s="86">
        <f t="shared" si="65"/>
        <v>360.2632</v>
      </c>
      <c r="AW243" s="86">
        <f t="shared" si="66"/>
        <v>360.2632</v>
      </c>
      <c r="AX243" s="79">
        <v>-28137.434599999997</v>
      </c>
      <c r="AY243" s="20">
        <f>N243-AT243-AX243+AU243+AV243+AW243</f>
        <v>32188.869400000072</v>
      </c>
      <c r="AZ243" s="117">
        <v>229195.28</v>
      </c>
    </row>
    <row r="244" spans="1:52" ht="15">
      <c r="A244" s="1">
        <v>236</v>
      </c>
      <c r="B244" s="1" t="s">
        <v>211</v>
      </c>
      <c r="C244" s="1">
        <v>4516.4</v>
      </c>
      <c r="D244" s="1">
        <v>0</v>
      </c>
      <c r="E244" s="1">
        <f t="shared" si="64"/>
        <v>4516.4</v>
      </c>
      <c r="F244" s="1">
        <v>13.34</v>
      </c>
      <c r="G244" s="2">
        <f t="shared" si="69"/>
        <v>60248.776</v>
      </c>
      <c r="H244" s="2">
        <f t="shared" si="57"/>
        <v>361492.65599999996</v>
      </c>
      <c r="I244" s="1">
        <v>13.82</v>
      </c>
      <c r="J244" s="2">
        <f t="shared" si="55"/>
        <v>62416.647999999994</v>
      </c>
      <c r="K244" s="2">
        <f t="shared" si="58"/>
        <v>374499.888</v>
      </c>
      <c r="L244" s="11">
        <f t="shared" si="56"/>
        <v>735992.544</v>
      </c>
      <c r="M244" s="25"/>
      <c r="N244" s="33">
        <f t="shared" si="62"/>
        <v>735992.544</v>
      </c>
      <c r="O244" s="1">
        <v>35963.28</v>
      </c>
      <c r="P244" s="1">
        <v>11145.91</v>
      </c>
      <c r="Q244" s="31">
        <v>8181.788</v>
      </c>
      <c r="R244" s="31">
        <v>12416.58</v>
      </c>
      <c r="S244" s="1">
        <v>9724.72</v>
      </c>
      <c r="T244" s="1">
        <v>13936.1</v>
      </c>
      <c r="U244" s="1">
        <v>10800.74</v>
      </c>
      <c r="V244" s="1">
        <v>13988.06</v>
      </c>
      <c r="W244" s="1">
        <v>17947.42</v>
      </c>
      <c r="X244" s="1">
        <v>16386.67</v>
      </c>
      <c r="Y244" s="1">
        <v>19150</v>
      </c>
      <c r="Z244" s="1">
        <v>12054.23</v>
      </c>
      <c r="AA244" s="31">
        <v>125643.8</v>
      </c>
      <c r="AB244" s="31">
        <v>11973.82</v>
      </c>
      <c r="AC244" s="31">
        <v>31889.22</v>
      </c>
      <c r="AD244" s="31">
        <v>24010.37</v>
      </c>
      <c r="AE244" s="31">
        <v>49232.486000000004</v>
      </c>
      <c r="AF244" s="31">
        <v>29499.6</v>
      </c>
      <c r="AG244" s="1">
        <v>13209.6</v>
      </c>
      <c r="AH244" s="1">
        <v>25010.91</v>
      </c>
      <c r="AI244" s="1">
        <v>13864.48</v>
      </c>
      <c r="AJ244" s="1">
        <v>12643.66</v>
      </c>
      <c r="AK244" s="1">
        <v>18123.57</v>
      </c>
      <c r="AL244" s="1">
        <v>51281.04</v>
      </c>
      <c r="AM244" s="7">
        <f t="shared" si="59"/>
        <v>353731.104</v>
      </c>
      <c r="AN244" s="7">
        <f t="shared" si="60"/>
        <v>234346.95</v>
      </c>
      <c r="AO244" s="24">
        <f t="shared" si="61"/>
        <v>588078.054</v>
      </c>
      <c r="AP244" s="8"/>
      <c r="AQ244" s="8">
        <f>1250.31+40268.42+1725</f>
        <v>43243.729999999996</v>
      </c>
      <c r="AR244" s="8"/>
      <c r="AS244" s="8"/>
      <c r="AT244" s="77">
        <f t="shared" si="63"/>
        <v>631321.784</v>
      </c>
      <c r="AU244" s="85"/>
      <c r="AV244" s="86">
        <f t="shared" si="65"/>
        <v>361.31199999999995</v>
      </c>
      <c r="AW244" s="86">
        <f t="shared" si="66"/>
        <v>361.31199999999995</v>
      </c>
      <c r="AX244" s="79">
        <v>10697.283399999997</v>
      </c>
      <c r="AY244" s="20">
        <f>N244-AT244-AX244+AU244+AV244+AW244</f>
        <v>94696.10060000002</v>
      </c>
      <c r="AZ244" s="117">
        <v>273512.71</v>
      </c>
    </row>
    <row r="245" spans="1:52" ht="15">
      <c r="A245" s="1">
        <v>237</v>
      </c>
      <c r="B245" s="1" t="s">
        <v>212</v>
      </c>
      <c r="C245" s="1">
        <v>4580.6</v>
      </c>
      <c r="D245" s="1">
        <v>252.3</v>
      </c>
      <c r="E245" s="1">
        <f t="shared" si="64"/>
        <v>4832.900000000001</v>
      </c>
      <c r="F245" s="1">
        <v>13.3</v>
      </c>
      <c r="G245" s="2">
        <f t="shared" si="69"/>
        <v>64277.570000000014</v>
      </c>
      <c r="H245" s="2">
        <f t="shared" si="57"/>
        <v>385665.4200000001</v>
      </c>
      <c r="I245" s="1">
        <v>13.78</v>
      </c>
      <c r="J245" s="2">
        <f t="shared" si="55"/>
        <v>66597.36200000001</v>
      </c>
      <c r="K245" s="2">
        <f t="shared" si="58"/>
        <v>399584.172</v>
      </c>
      <c r="L245" s="11">
        <f t="shared" si="56"/>
        <v>785249.5920000002</v>
      </c>
      <c r="M245" s="25"/>
      <c r="N245" s="33">
        <f t="shared" si="62"/>
        <v>785249.5920000002</v>
      </c>
      <c r="O245" s="1">
        <v>8327.38</v>
      </c>
      <c r="P245" s="1">
        <v>12554.74</v>
      </c>
      <c r="Q245" s="31">
        <v>8725.568000000001</v>
      </c>
      <c r="R245" s="31">
        <v>11903.3</v>
      </c>
      <c r="S245" s="1">
        <v>10268.5</v>
      </c>
      <c r="T245" s="1">
        <v>15000.65</v>
      </c>
      <c r="U245" s="1">
        <v>10705.19</v>
      </c>
      <c r="V245" s="1">
        <v>36108.74</v>
      </c>
      <c r="W245" s="1">
        <v>29975.92</v>
      </c>
      <c r="X245" s="1">
        <v>14317.45</v>
      </c>
      <c r="Y245" s="1">
        <v>142770.21</v>
      </c>
      <c r="Z245" s="1">
        <v>13641.09</v>
      </c>
      <c r="AA245" s="31">
        <v>25003.05</v>
      </c>
      <c r="AB245" s="31">
        <v>12338.16</v>
      </c>
      <c r="AC245" s="31">
        <v>18215.89</v>
      </c>
      <c r="AD245" s="31">
        <v>21948.45</v>
      </c>
      <c r="AE245" s="31">
        <v>19474.926000000003</v>
      </c>
      <c r="AF245" s="31">
        <v>23105.51</v>
      </c>
      <c r="AG245" s="1">
        <v>24323.77</v>
      </c>
      <c r="AH245" s="1">
        <v>15739.08</v>
      </c>
      <c r="AI245" s="1">
        <v>21049.03</v>
      </c>
      <c r="AJ245" s="1">
        <v>19280.54</v>
      </c>
      <c r="AK245" s="1">
        <v>12592.33</v>
      </c>
      <c r="AL245" s="1">
        <v>17700.76</v>
      </c>
      <c r="AM245" s="7">
        <f t="shared" si="59"/>
        <v>331431.764</v>
      </c>
      <c r="AN245" s="7">
        <f t="shared" si="60"/>
        <v>213638.47</v>
      </c>
      <c r="AO245" s="24">
        <f t="shared" si="61"/>
        <v>545070.234</v>
      </c>
      <c r="AP245" s="8"/>
      <c r="AQ245" s="8">
        <f>1250.31+1725</f>
        <v>2975.31</v>
      </c>
      <c r="AR245" s="8"/>
      <c r="AS245" s="8"/>
      <c r="AT245" s="77">
        <f t="shared" si="63"/>
        <v>548045.5440000001</v>
      </c>
      <c r="AU245" s="85"/>
      <c r="AV245" s="86">
        <f t="shared" si="65"/>
        <v>386.63200000000006</v>
      </c>
      <c r="AW245" s="86">
        <f t="shared" si="66"/>
        <v>386.63200000000006</v>
      </c>
      <c r="AX245" s="79">
        <v>28625.235399999998</v>
      </c>
      <c r="AY245" s="20">
        <f>N245-AT245-AX245+AU245+AV245+AW245</f>
        <v>209352.0766000001</v>
      </c>
      <c r="AZ245" s="117">
        <v>179527.68</v>
      </c>
    </row>
    <row r="246" spans="1:52" ht="15">
      <c r="A246" s="1">
        <v>238</v>
      </c>
      <c r="B246" s="1" t="s">
        <v>213</v>
      </c>
      <c r="C246" s="1">
        <v>3741.2</v>
      </c>
      <c r="D246" s="1">
        <v>0</v>
      </c>
      <c r="E246" s="1">
        <f t="shared" si="64"/>
        <v>3741.2</v>
      </c>
      <c r="F246" s="1">
        <v>13.9</v>
      </c>
      <c r="G246" s="2">
        <f t="shared" si="69"/>
        <v>52002.68</v>
      </c>
      <c r="H246" s="2">
        <f t="shared" si="57"/>
        <v>312016.08</v>
      </c>
      <c r="I246" s="1">
        <v>14.41</v>
      </c>
      <c r="J246" s="2">
        <f t="shared" si="55"/>
        <v>53910.691999999995</v>
      </c>
      <c r="K246" s="2">
        <f t="shared" si="58"/>
        <v>323464.152</v>
      </c>
      <c r="L246" s="11">
        <f t="shared" si="56"/>
        <v>635480.2320000001</v>
      </c>
      <c r="M246" s="25">
        <v>-107512.47</v>
      </c>
      <c r="N246" s="33">
        <f t="shared" si="62"/>
        <v>527967.7620000001</v>
      </c>
      <c r="O246" s="1">
        <v>15371.26</v>
      </c>
      <c r="P246" s="1">
        <v>10631.15</v>
      </c>
      <c r="Q246" s="31">
        <v>17833.936</v>
      </c>
      <c r="R246" s="31">
        <v>20253.03</v>
      </c>
      <c r="S246" s="1">
        <v>12808.85</v>
      </c>
      <c r="T246" s="1">
        <v>15559.59</v>
      </c>
      <c r="U246" s="1">
        <v>7715.34</v>
      </c>
      <c r="V246" s="1">
        <v>9933.62</v>
      </c>
      <c r="W246" s="1">
        <v>16683.13</v>
      </c>
      <c r="X246" s="1">
        <v>13297.53</v>
      </c>
      <c r="Y246" s="1">
        <v>11000.6</v>
      </c>
      <c r="Z246" s="1">
        <v>10562.75</v>
      </c>
      <c r="AA246" s="31">
        <v>143532.79</v>
      </c>
      <c r="AB246" s="31">
        <v>20156.63</v>
      </c>
      <c r="AC246" s="31">
        <v>12625.72</v>
      </c>
      <c r="AD246" s="31">
        <v>9634.72</v>
      </c>
      <c r="AE246" s="31">
        <v>55292.265</v>
      </c>
      <c r="AF246" s="31">
        <v>28646.86</v>
      </c>
      <c r="AG246" s="1">
        <v>32401.39</v>
      </c>
      <c r="AH246" s="1">
        <v>50200.4</v>
      </c>
      <c r="AI246" s="1">
        <v>14169.47</v>
      </c>
      <c r="AJ246" s="1">
        <v>39019.05</v>
      </c>
      <c r="AK246" s="1">
        <v>18544.83</v>
      </c>
      <c r="AL246" s="1">
        <v>15986.42</v>
      </c>
      <c r="AM246" s="7">
        <f t="shared" si="59"/>
        <v>357979.581</v>
      </c>
      <c r="AN246" s="7">
        <f t="shared" si="60"/>
        <v>243881.75000000003</v>
      </c>
      <c r="AO246" s="24">
        <f t="shared" si="61"/>
        <v>601861.331</v>
      </c>
      <c r="AP246" s="8"/>
      <c r="AQ246" s="8">
        <v>1250.31</v>
      </c>
      <c r="AR246" s="8">
        <f>E246*1.1</f>
        <v>4115.32</v>
      </c>
      <c r="AS246" s="8">
        <f>E246*1.83</f>
        <v>6846.396</v>
      </c>
      <c r="AT246" s="77">
        <f t="shared" si="63"/>
        <v>614073.357</v>
      </c>
      <c r="AU246" s="85"/>
      <c r="AV246" s="86">
        <f t="shared" si="65"/>
        <v>299.296</v>
      </c>
      <c r="AW246" s="86">
        <f t="shared" si="66"/>
        <v>299.296</v>
      </c>
      <c r="AX246" s="79">
        <v>2361.033600000001</v>
      </c>
      <c r="AY246" s="20">
        <f>N246-AT246-AX246+AU246+AV246+AW246</f>
        <v>-87868.03659999985</v>
      </c>
      <c r="AZ246" s="117">
        <v>199507.86</v>
      </c>
    </row>
    <row r="247" spans="1:52" ht="15">
      <c r="A247" s="1">
        <v>239</v>
      </c>
      <c r="B247" s="1" t="s">
        <v>214</v>
      </c>
      <c r="C247" s="1">
        <v>4571.5</v>
      </c>
      <c r="D247" s="1">
        <v>324.8</v>
      </c>
      <c r="E247" s="1">
        <f t="shared" si="64"/>
        <v>4896.3</v>
      </c>
      <c r="F247" s="1">
        <v>13.3</v>
      </c>
      <c r="G247" s="2">
        <f t="shared" si="69"/>
        <v>65120.79000000001</v>
      </c>
      <c r="H247" s="2">
        <f t="shared" si="57"/>
        <v>390724.74000000005</v>
      </c>
      <c r="I247" s="1">
        <v>13.78</v>
      </c>
      <c r="J247" s="2">
        <f t="shared" si="55"/>
        <v>67471.014</v>
      </c>
      <c r="K247" s="2">
        <f t="shared" si="58"/>
        <v>404826.084</v>
      </c>
      <c r="L247" s="11">
        <f t="shared" si="56"/>
        <v>795550.824</v>
      </c>
      <c r="M247" s="25"/>
      <c r="N247" s="33">
        <f t="shared" si="62"/>
        <v>795550.824</v>
      </c>
      <c r="O247" s="1">
        <v>8367.71</v>
      </c>
      <c r="P247" s="1">
        <v>12580.53</v>
      </c>
      <c r="Q247" s="31">
        <v>13844.444000000001</v>
      </c>
      <c r="R247" s="31">
        <v>11695.23</v>
      </c>
      <c r="S247" s="1">
        <v>8367.71</v>
      </c>
      <c r="T247" s="1">
        <v>11695.23</v>
      </c>
      <c r="U247" s="1">
        <v>20594.66</v>
      </c>
      <c r="V247" s="1">
        <v>12330.89</v>
      </c>
      <c r="W247" s="1">
        <v>34465.54</v>
      </c>
      <c r="X247" s="1">
        <v>11695.23</v>
      </c>
      <c r="Y247" s="1">
        <v>17763.04</v>
      </c>
      <c r="Z247" s="1">
        <v>12918.37</v>
      </c>
      <c r="AA247" s="31">
        <v>105492.72</v>
      </c>
      <c r="AB247" s="31">
        <v>24279.39</v>
      </c>
      <c r="AC247" s="31">
        <v>18448.12</v>
      </c>
      <c r="AD247" s="31">
        <v>24593.75</v>
      </c>
      <c r="AE247" s="31">
        <v>21717.847999999998</v>
      </c>
      <c r="AF247" s="31">
        <v>13416.74</v>
      </c>
      <c r="AG247" s="1">
        <v>9186.07</v>
      </c>
      <c r="AH247" s="1">
        <v>16893.45</v>
      </c>
      <c r="AI247" s="1">
        <v>10347.1</v>
      </c>
      <c r="AJ247" s="1">
        <v>13875.8</v>
      </c>
      <c r="AK247" s="1">
        <v>119592.91</v>
      </c>
      <c r="AL247" s="1">
        <v>12135.63</v>
      </c>
      <c r="AM247" s="7">
        <f t="shared" si="59"/>
        <v>388187.872</v>
      </c>
      <c r="AN247" s="7">
        <f t="shared" si="60"/>
        <v>178110.24</v>
      </c>
      <c r="AO247" s="24">
        <f t="shared" si="61"/>
        <v>566298.112</v>
      </c>
      <c r="AP247" s="8"/>
      <c r="AQ247" s="8">
        <f>1250.31+1725</f>
        <v>2975.31</v>
      </c>
      <c r="AR247" s="8"/>
      <c r="AS247" s="8"/>
      <c r="AT247" s="77">
        <f t="shared" si="63"/>
        <v>569273.422</v>
      </c>
      <c r="AU247" s="85"/>
      <c r="AV247" s="86">
        <f t="shared" si="65"/>
        <v>391.704</v>
      </c>
      <c r="AW247" s="86">
        <f t="shared" si="66"/>
        <v>391.704</v>
      </c>
      <c r="AX247" s="79">
        <v>-24643.5268</v>
      </c>
      <c r="AY247" s="20">
        <f>N247-AT247-AX247+AU247+AV247+AW247</f>
        <v>251704.3368</v>
      </c>
      <c r="AZ247" s="117">
        <v>121928.57</v>
      </c>
    </row>
    <row r="248" spans="1:52" ht="15">
      <c r="A248" s="1">
        <v>240</v>
      </c>
      <c r="B248" s="1" t="s">
        <v>215</v>
      </c>
      <c r="C248" s="1">
        <v>4158.1</v>
      </c>
      <c r="D248" s="1">
        <v>365.6</v>
      </c>
      <c r="E248" s="1">
        <f t="shared" si="64"/>
        <v>4523.700000000001</v>
      </c>
      <c r="F248" s="1">
        <v>13.3</v>
      </c>
      <c r="G248" s="2">
        <f t="shared" si="69"/>
        <v>60165.210000000014</v>
      </c>
      <c r="H248" s="2">
        <f t="shared" si="57"/>
        <v>360991.26000000007</v>
      </c>
      <c r="I248" s="1">
        <v>13.78</v>
      </c>
      <c r="J248" s="2">
        <f t="shared" si="55"/>
        <v>62336.58600000001</v>
      </c>
      <c r="K248" s="2">
        <f t="shared" si="58"/>
        <v>374019.51600000006</v>
      </c>
      <c r="L248" s="11">
        <f t="shared" si="56"/>
        <v>735010.7760000001</v>
      </c>
      <c r="M248" s="25">
        <v>-138191.43</v>
      </c>
      <c r="N248" s="33">
        <f t="shared" si="62"/>
        <v>596819.3460000001</v>
      </c>
      <c r="O248" s="1">
        <v>0</v>
      </c>
      <c r="P248" s="1">
        <v>24981.48</v>
      </c>
      <c r="Q248" s="31">
        <v>0</v>
      </c>
      <c r="R248" s="31">
        <v>29135.08</v>
      </c>
      <c r="S248" s="1">
        <v>0</v>
      </c>
      <c r="T248" s="1">
        <v>25532.73</v>
      </c>
      <c r="U248" s="1">
        <v>0</v>
      </c>
      <c r="V248" s="1">
        <v>22078.73</v>
      </c>
      <c r="W248" s="1">
        <v>0</v>
      </c>
      <c r="X248" s="1">
        <v>32477.46</v>
      </c>
      <c r="Y248" s="1">
        <v>0</v>
      </c>
      <c r="Z248" s="1">
        <v>79702.78</v>
      </c>
      <c r="AA248" s="31">
        <v>0</v>
      </c>
      <c r="AB248" s="31">
        <v>36822.16</v>
      </c>
      <c r="AC248" s="31">
        <v>0</v>
      </c>
      <c r="AD248" s="31">
        <v>38934.68</v>
      </c>
      <c r="AE248" s="31">
        <v>0</v>
      </c>
      <c r="AF248" s="31">
        <v>46154.48</v>
      </c>
      <c r="AG248" s="1">
        <v>0</v>
      </c>
      <c r="AH248" s="1">
        <v>30068.83</v>
      </c>
      <c r="AI248" s="1">
        <v>0</v>
      </c>
      <c r="AJ248" s="1">
        <v>34899.26</v>
      </c>
      <c r="AK248" s="1">
        <v>0</v>
      </c>
      <c r="AL248" s="1">
        <v>26246.02</v>
      </c>
      <c r="AM248" s="7">
        <f t="shared" si="59"/>
        <v>0</v>
      </c>
      <c r="AN248" s="7">
        <f t="shared" si="60"/>
        <v>427033.69</v>
      </c>
      <c r="AO248" s="24">
        <f t="shared" si="61"/>
        <v>427033.69</v>
      </c>
      <c r="AP248" s="8">
        <v>5064</v>
      </c>
      <c r="AQ248" s="8">
        <f>1250.31+5064</f>
        <v>6314.3099999999995</v>
      </c>
      <c r="AR248" s="8">
        <f>E248*1.1</f>
        <v>4976.0700000000015</v>
      </c>
      <c r="AS248" s="8">
        <f>E248*1.83</f>
        <v>8278.371000000001</v>
      </c>
      <c r="AT248" s="77">
        <f t="shared" si="63"/>
        <v>451666.441</v>
      </c>
      <c r="AU248" s="85">
        <f>E248*0.67</f>
        <v>3030.879000000001</v>
      </c>
      <c r="AV248" s="86">
        <f t="shared" si="65"/>
        <v>361.8960000000001</v>
      </c>
      <c r="AW248" s="86">
        <f t="shared" si="66"/>
        <v>361.8960000000001</v>
      </c>
      <c r="AX248" s="79">
        <v>-30039.4148</v>
      </c>
      <c r="AY248" s="20">
        <f>N248-AT248-AX248+AU248+AV248+AW248</f>
        <v>178946.99080000015</v>
      </c>
      <c r="AZ248" s="117">
        <v>174566.5</v>
      </c>
    </row>
    <row r="249" spans="1:52" ht="15">
      <c r="A249" s="1">
        <v>241</v>
      </c>
      <c r="B249" s="1" t="s">
        <v>216</v>
      </c>
      <c r="C249" s="1">
        <v>2632.3</v>
      </c>
      <c r="D249" s="1">
        <v>0</v>
      </c>
      <c r="E249" s="1">
        <f t="shared" si="64"/>
        <v>2632.3</v>
      </c>
      <c r="F249" s="1">
        <v>13.9</v>
      </c>
      <c r="G249" s="2">
        <f t="shared" si="69"/>
        <v>36588.97</v>
      </c>
      <c r="H249" s="2">
        <f t="shared" si="57"/>
        <v>219533.82</v>
      </c>
      <c r="I249" s="1">
        <v>14.41</v>
      </c>
      <c r="J249" s="2">
        <f t="shared" si="55"/>
        <v>37931.44300000001</v>
      </c>
      <c r="K249" s="2">
        <f t="shared" si="58"/>
        <v>227588.65800000005</v>
      </c>
      <c r="L249" s="11">
        <f t="shared" si="56"/>
        <v>447122.47800000006</v>
      </c>
      <c r="M249" s="25">
        <v>-455519.89</v>
      </c>
      <c r="N249" s="33">
        <f t="shared" si="62"/>
        <v>-8397.411999999953</v>
      </c>
      <c r="O249" s="1">
        <v>4223.88</v>
      </c>
      <c r="P249" s="1">
        <v>7001.56</v>
      </c>
      <c r="Q249" s="31">
        <v>6126.656</v>
      </c>
      <c r="R249" s="31">
        <v>10039.04</v>
      </c>
      <c r="S249" s="1">
        <v>12885</v>
      </c>
      <c r="T249" s="1">
        <v>7668.15</v>
      </c>
      <c r="U249" s="1">
        <v>11146.61</v>
      </c>
      <c r="V249" s="1">
        <v>10199.73</v>
      </c>
      <c r="W249" s="1">
        <v>10447.68</v>
      </c>
      <c r="X249" s="1">
        <v>10334.52</v>
      </c>
      <c r="Y249" s="1">
        <v>7738.67</v>
      </c>
      <c r="Z249" s="1">
        <v>7423.13</v>
      </c>
      <c r="AA249" s="31">
        <v>13269.6</v>
      </c>
      <c r="AB249" s="31">
        <v>27474.6</v>
      </c>
      <c r="AC249" s="31">
        <v>8867.57</v>
      </c>
      <c r="AD249" s="31">
        <v>19646.2</v>
      </c>
      <c r="AE249" s="31">
        <v>8028.21</v>
      </c>
      <c r="AF249" s="31">
        <v>11609.42</v>
      </c>
      <c r="AG249" s="1">
        <v>5642.19</v>
      </c>
      <c r="AH249" s="1">
        <v>29210.72</v>
      </c>
      <c r="AI249" s="1">
        <v>14957.86</v>
      </c>
      <c r="AJ249" s="1">
        <v>13248</v>
      </c>
      <c r="AK249" s="1">
        <v>14685.18</v>
      </c>
      <c r="AL249" s="1">
        <v>7238.46</v>
      </c>
      <c r="AM249" s="7">
        <f t="shared" si="59"/>
        <v>118019.106</v>
      </c>
      <c r="AN249" s="7">
        <f t="shared" si="60"/>
        <v>161093.53</v>
      </c>
      <c r="AO249" s="24">
        <f t="shared" si="61"/>
        <v>279112.636</v>
      </c>
      <c r="AP249" s="8"/>
      <c r="AQ249" s="8">
        <f>113803.47+111601.91+7297.22+1250</f>
        <v>233952.6</v>
      </c>
      <c r="AR249" s="8">
        <f>E249*1.1</f>
        <v>2895.5300000000007</v>
      </c>
      <c r="AS249" s="8">
        <f>E249*1.83</f>
        <v>4817.109</v>
      </c>
      <c r="AT249" s="77">
        <f t="shared" si="63"/>
        <v>520777.87500000006</v>
      </c>
      <c r="AU249" s="85"/>
      <c r="AV249" s="86">
        <f t="shared" si="65"/>
        <v>210.58400000000003</v>
      </c>
      <c r="AW249" s="86">
        <f t="shared" si="66"/>
        <v>210.58400000000003</v>
      </c>
      <c r="AX249" s="79">
        <v>-6933.343199999999</v>
      </c>
      <c r="AY249" s="20">
        <f>N249-AT249-AX249+AU249+AV249+AW249</f>
        <v>-521820.77580000006</v>
      </c>
      <c r="AZ249" s="117">
        <v>256808.03</v>
      </c>
    </row>
    <row r="250" spans="1:52" ht="15">
      <c r="A250" s="1">
        <v>242</v>
      </c>
      <c r="B250" s="1" t="s">
        <v>217</v>
      </c>
      <c r="C250" s="1">
        <v>3008.8</v>
      </c>
      <c r="D250" s="1">
        <v>567.3</v>
      </c>
      <c r="E250" s="1">
        <f t="shared" si="64"/>
        <v>3576.1000000000004</v>
      </c>
      <c r="F250" s="1">
        <v>12.97</v>
      </c>
      <c r="G250" s="2">
        <f t="shared" si="69"/>
        <v>46382.01700000001</v>
      </c>
      <c r="H250" s="2">
        <f t="shared" si="57"/>
        <v>278292.1020000001</v>
      </c>
      <c r="I250" s="1">
        <v>13.44</v>
      </c>
      <c r="J250" s="2">
        <f t="shared" si="55"/>
        <v>48062.784</v>
      </c>
      <c r="K250" s="2">
        <f t="shared" si="58"/>
        <v>288376.704</v>
      </c>
      <c r="L250" s="11">
        <f t="shared" si="56"/>
        <v>566668.8060000001</v>
      </c>
      <c r="M250" s="25"/>
      <c r="N250" s="33">
        <f t="shared" si="62"/>
        <v>566668.8060000001</v>
      </c>
      <c r="O250" s="1">
        <v>10097.46</v>
      </c>
      <c r="P250" s="1">
        <v>9169.15</v>
      </c>
      <c r="Q250" s="31">
        <v>12428.94</v>
      </c>
      <c r="R250" s="31">
        <v>4892.63</v>
      </c>
      <c r="S250" s="1">
        <v>11069.71</v>
      </c>
      <c r="T250" s="1">
        <v>177.65</v>
      </c>
      <c r="U250" s="1">
        <v>6193.79</v>
      </c>
      <c r="V250" s="1">
        <v>813.31</v>
      </c>
      <c r="W250" s="1">
        <v>33809.57</v>
      </c>
      <c r="X250" s="1">
        <v>24788.17</v>
      </c>
      <c r="Y250" s="1">
        <v>140142.13</v>
      </c>
      <c r="Z250" s="1">
        <v>33490.22</v>
      </c>
      <c r="AA250" s="31">
        <v>124017.41</v>
      </c>
      <c r="AB250" s="31">
        <v>16936.92</v>
      </c>
      <c r="AC250" s="31">
        <v>24946.76</v>
      </c>
      <c r="AD250" s="31">
        <v>21711.78</v>
      </c>
      <c r="AE250" s="31">
        <v>11782.76</v>
      </c>
      <c r="AF250" s="31">
        <v>12499.23</v>
      </c>
      <c r="AG250" s="1">
        <v>11587.12</v>
      </c>
      <c r="AH250" s="1">
        <v>11044.74</v>
      </c>
      <c r="AI250" s="1">
        <v>6861.5</v>
      </c>
      <c r="AJ250" s="1">
        <v>21589.32</v>
      </c>
      <c r="AK250" s="1">
        <v>7533.66</v>
      </c>
      <c r="AL250" s="1">
        <v>12181.11</v>
      </c>
      <c r="AM250" s="7">
        <f t="shared" si="59"/>
        <v>400470.81</v>
      </c>
      <c r="AN250" s="7">
        <f t="shared" si="60"/>
        <v>169294.22999999998</v>
      </c>
      <c r="AO250" s="24">
        <f t="shared" si="61"/>
        <v>569765.04</v>
      </c>
      <c r="AP250" s="8"/>
      <c r="AQ250" s="8">
        <v>1250.31</v>
      </c>
      <c r="AR250" s="8"/>
      <c r="AS250" s="8"/>
      <c r="AT250" s="77">
        <f t="shared" si="63"/>
        <v>571015.3500000001</v>
      </c>
      <c r="AU250" s="85"/>
      <c r="AV250" s="86">
        <f t="shared" si="65"/>
        <v>286.088</v>
      </c>
      <c r="AW250" s="86">
        <f t="shared" si="66"/>
        <v>286.088</v>
      </c>
      <c r="AX250" s="79">
        <v>38943.3332</v>
      </c>
      <c r="AY250" s="20">
        <f>N250-AT250-AX250+AU250+AV250+AW250</f>
        <v>-42717.70119999999</v>
      </c>
      <c r="AZ250" s="117">
        <v>129873.21</v>
      </c>
    </row>
    <row r="251" spans="1:52" ht="15">
      <c r="A251" s="1">
        <v>243</v>
      </c>
      <c r="B251" s="1" t="s">
        <v>218</v>
      </c>
      <c r="C251" s="1">
        <v>2691.7</v>
      </c>
      <c r="D251" s="1">
        <v>687.4</v>
      </c>
      <c r="E251" s="1">
        <f t="shared" si="64"/>
        <v>3379.1</v>
      </c>
      <c r="F251" s="1">
        <v>12.97</v>
      </c>
      <c r="G251" s="2">
        <f t="shared" si="69"/>
        <v>43826.927</v>
      </c>
      <c r="H251" s="2">
        <f t="shared" si="57"/>
        <v>262961.56200000003</v>
      </c>
      <c r="I251" s="1">
        <v>13.44</v>
      </c>
      <c r="J251" s="2">
        <f t="shared" si="55"/>
        <v>45415.104</v>
      </c>
      <c r="K251" s="2">
        <f t="shared" si="58"/>
        <v>272490.624</v>
      </c>
      <c r="L251" s="11">
        <f t="shared" si="56"/>
        <v>535452.186</v>
      </c>
      <c r="M251" s="25"/>
      <c r="N251" s="33">
        <f t="shared" si="62"/>
        <v>535452.186</v>
      </c>
      <c r="O251" s="1">
        <v>5355.63</v>
      </c>
      <c r="P251" s="1">
        <v>8596.75</v>
      </c>
      <c r="Q251" s="31">
        <v>16135.78</v>
      </c>
      <c r="R251" s="31">
        <v>8180.57</v>
      </c>
      <c r="S251" s="1">
        <v>43936.8</v>
      </c>
      <c r="T251" s="1">
        <v>13066.1</v>
      </c>
      <c r="U251" s="1">
        <v>6774.4</v>
      </c>
      <c r="V251" s="1">
        <v>8816.23</v>
      </c>
      <c r="W251" s="1">
        <v>17595.3</v>
      </c>
      <c r="X251" s="1">
        <v>8602.14</v>
      </c>
      <c r="Y251" s="1">
        <v>14245.08</v>
      </c>
      <c r="Z251" s="1">
        <v>37575.18</v>
      </c>
      <c r="AA251" s="31">
        <v>43559.39</v>
      </c>
      <c r="AB251" s="31">
        <v>10008.48</v>
      </c>
      <c r="AC251" s="31">
        <v>86825.84</v>
      </c>
      <c r="AD251" s="31">
        <v>19388.97</v>
      </c>
      <c r="AE251" s="31">
        <v>156095.505</v>
      </c>
      <c r="AF251" s="31">
        <v>11148.31</v>
      </c>
      <c r="AG251" s="1">
        <v>53666.6</v>
      </c>
      <c r="AH251" s="1">
        <v>13925.32</v>
      </c>
      <c r="AI251" s="1">
        <v>8311.55</v>
      </c>
      <c r="AJ251" s="1">
        <v>8481.93</v>
      </c>
      <c r="AK251" s="1">
        <v>8766.12</v>
      </c>
      <c r="AL251" s="1">
        <v>12987.15</v>
      </c>
      <c r="AM251" s="7">
        <f t="shared" si="59"/>
        <v>461267.99499999994</v>
      </c>
      <c r="AN251" s="7">
        <f t="shared" si="60"/>
        <v>160777.12999999998</v>
      </c>
      <c r="AO251" s="24">
        <f t="shared" si="61"/>
        <v>622045.1249999999</v>
      </c>
      <c r="AP251" s="8"/>
      <c r="AQ251" s="8">
        <f>1250.31+1725</f>
        <v>2975.31</v>
      </c>
      <c r="AR251" s="8"/>
      <c r="AS251" s="8"/>
      <c r="AT251" s="77">
        <f t="shared" si="63"/>
        <v>625020.4349999999</v>
      </c>
      <c r="AU251" s="85"/>
      <c r="AV251" s="86">
        <f t="shared" si="65"/>
        <v>270.328</v>
      </c>
      <c r="AW251" s="86">
        <f t="shared" si="66"/>
        <v>270.328</v>
      </c>
      <c r="AX251" s="79">
        <v>68920.75319999999</v>
      </c>
      <c r="AY251" s="20">
        <f>N251-AT251-AX251+AU251+AV251+AW251</f>
        <v>-157948.3461999999</v>
      </c>
      <c r="AZ251" s="117">
        <v>205814.79</v>
      </c>
    </row>
    <row r="252" spans="1:52" ht="15">
      <c r="A252" s="1">
        <v>244</v>
      </c>
      <c r="B252" s="1" t="s">
        <v>219</v>
      </c>
      <c r="C252" s="1">
        <v>2640.6</v>
      </c>
      <c r="D252" s="1">
        <v>0</v>
      </c>
      <c r="E252" s="1">
        <f t="shared" si="64"/>
        <v>2640.6</v>
      </c>
      <c r="F252" s="1">
        <v>13.9</v>
      </c>
      <c r="G252" s="2">
        <f t="shared" si="69"/>
        <v>36704.34</v>
      </c>
      <c r="H252" s="2">
        <f t="shared" si="57"/>
        <v>220226.03999999998</v>
      </c>
      <c r="I252" s="1">
        <v>14.41</v>
      </c>
      <c r="J252" s="2">
        <f t="shared" si="55"/>
        <v>38051.046</v>
      </c>
      <c r="K252" s="2">
        <f t="shared" si="58"/>
        <v>228306.276</v>
      </c>
      <c r="L252" s="11">
        <f t="shared" si="56"/>
        <v>448532.316</v>
      </c>
      <c r="M252" s="25">
        <v>-256286.76</v>
      </c>
      <c r="N252" s="33">
        <f t="shared" si="62"/>
        <v>192245.55599999998</v>
      </c>
      <c r="O252" s="1">
        <v>4237.15</v>
      </c>
      <c r="P252" s="1">
        <v>7021.63</v>
      </c>
      <c r="Q252" s="31">
        <v>8347.428</v>
      </c>
      <c r="R252" s="31">
        <v>26566.23</v>
      </c>
      <c r="S252" s="1">
        <v>5175.21</v>
      </c>
      <c r="T252" s="1">
        <v>14541.79</v>
      </c>
      <c r="U252" s="1">
        <v>5336.25</v>
      </c>
      <c r="V252" s="1">
        <v>57124.7</v>
      </c>
      <c r="W252" s="1">
        <v>7763.36</v>
      </c>
      <c r="X252" s="1">
        <v>12354.3</v>
      </c>
      <c r="Y252" s="1">
        <v>7763.36</v>
      </c>
      <c r="Z252" s="1">
        <v>8286.42</v>
      </c>
      <c r="AA252" s="31">
        <v>10905.21</v>
      </c>
      <c r="AB252" s="31">
        <v>7259.29</v>
      </c>
      <c r="AC252" s="31">
        <v>8053.83</v>
      </c>
      <c r="AD252" s="31">
        <v>16448.01</v>
      </c>
      <c r="AE252" s="31">
        <v>9435.28</v>
      </c>
      <c r="AF252" s="31">
        <v>11258.86</v>
      </c>
      <c r="AG252" s="1">
        <v>4855.33</v>
      </c>
      <c r="AH252" s="1">
        <v>11325.04</v>
      </c>
      <c r="AI252" s="1">
        <v>8891.62</v>
      </c>
      <c r="AJ252" s="1">
        <v>8592.48</v>
      </c>
      <c r="AK252" s="1">
        <v>41838.13</v>
      </c>
      <c r="AL252" s="1">
        <v>7504.73</v>
      </c>
      <c r="AM252" s="7">
        <f t="shared" si="59"/>
        <v>122602.158</v>
      </c>
      <c r="AN252" s="7">
        <f t="shared" si="60"/>
        <v>188283.48000000007</v>
      </c>
      <c r="AO252" s="24">
        <f t="shared" si="61"/>
        <v>310885.63800000004</v>
      </c>
      <c r="AP252" s="8"/>
      <c r="AQ252" s="8">
        <f>1250.31+1725</f>
        <v>2975.31</v>
      </c>
      <c r="AR252" s="8">
        <f>E252*1.1</f>
        <v>2904.6600000000003</v>
      </c>
      <c r="AS252" s="8">
        <f>E252*1.83</f>
        <v>4832.298</v>
      </c>
      <c r="AT252" s="77">
        <f t="shared" si="63"/>
        <v>321597.906</v>
      </c>
      <c r="AU252" s="85"/>
      <c r="AV252" s="86">
        <f t="shared" si="65"/>
        <v>211.248</v>
      </c>
      <c r="AW252" s="86">
        <f t="shared" si="66"/>
        <v>211.248</v>
      </c>
      <c r="AX252" s="79">
        <v>-1.009200000001492</v>
      </c>
      <c r="AY252" s="20">
        <f>N252-AT252-AX252+AU252+AV252+AW252</f>
        <v>-128928.84480000002</v>
      </c>
      <c r="AZ252" s="117">
        <v>219350.72</v>
      </c>
    </row>
    <row r="253" spans="1:52" ht="15">
      <c r="A253" s="1">
        <v>245</v>
      </c>
      <c r="B253" s="1" t="s">
        <v>220</v>
      </c>
      <c r="C253" s="1">
        <v>2649.2</v>
      </c>
      <c r="D253" s="1">
        <v>801.1</v>
      </c>
      <c r="E253" s="1">
        <f t="shared" si="64"/>
        <v>3450.2999999999997</v>
      </c>
      <c r="F253" s="1">
        <v>12.39</v>
      </c>
      <c r="G253" s="2">
        <f t="shared" si="69"/>
        <v>42749.217</v>
      </c>
      <c r="H253" s="2">
        <f t="shared" si="57"/>
        <v>256495.30199999997</v>
      </c>
      <c r="I253" s="1">
        <v>12.84</v>
      </c>
      <c r="J253" s="2">
        <f t="shared" si="55"/>
        <v>44301.852</v>
      </c>
      <c r="K253" s="2">
        <f t="shared" si="58"/>
        <v>265811.11199999996</v>
      </c>
      <c r="L253" s="11">
        <f t="shared" si="56"/>
        <v>522306.41399999993</v>
      </c>
      <c r="M253" s="25"/>
      <c r="N253" s="33">
        <f t="shared" si="62"/>
        <v>522306.41399999993</v>
      </c>
      <c r="O253" s="1">
        <v>8445.52</v>
      </c>
      <c r="P253" s="1">
        <v>8423.87</v>
      </c>
      <c r="Q253" s="31">
        <v>24541.874</v>
      </c>
      <c r="R253" s="31">
        <v>8423.87</v>
      </c>
      <c r="S253" s="1">
        <v>15985.83</v>
      </c>
      <c r="T253" s="1">
        <v>22572.33</v>
      </c>
      <c r="U253" s="1">
        <v>12559.3</v>
      </c>
      <c r="V253" s="1">
        <v>9059.53</v>
      </c>
      <c r="W253" s="1">
        <v>13807.13</v>
      </c>
      <c r="X253" s="1">
        <v>8423.87</v>
      </c>
      <c r="Y253" s="1">
        <v>11668.37</v>
      </c>
      <c r="Z253" s="1">
        <v>9647.01</v>
      </c>
      <c r="AA253" s="31">
        <v>11452.92</v>
      </c>
      <c r="AB253" s="31">
        <v>8734.39</v>
      </c>
      <c r="AC253" s="31">
        <v>29843.42</v>
      </c>
      <c r="AD253" s="31">
        <v>20076.31</v>
      </c>
      <c r="AE253" s="31">
        <v>10523.414999999999</v>
      </c>
      <c r="AF253" s="31">
        <v>15003.74</v>
      </c>
      <c r="AG253" s="1">
        <v>7022.6</v>
      </c>
      <c r="AH253" s="1">
        <v>20914.17</v>
      </c>
      <c r="AI253" s="1">
        <v>6525.59</v>
      </c>
      <c r="AJ253" s="1">
        <v>12185.45</v>
      </c>
      <c r="AK253" s="1">
        <v>9914.69</v>
      </c>
      <c r="AL253" s="1">
        <v>8734.39</v>
      </c>
      <c r="AM253" s="7">
        <f t="shared" si="59"/>
        <v>162290.659</v>
      </c>
      <c r="AN253" s="7">
        <f t="shared" si="60"/>
        <v>152198.93000000005</v>
      </c>
      <c r="AO253" s="24">
        <f t="shared" si="61"/>
        <v>314489.58900000004</v>
      </c>
      <c r="AP253" s="8"/>
      <c r="AQ253" s="8">
        <f>381203-270973.1+1250.31+6330+1725</f>
        <v>119535.21000000002</v>
      </c>
      <c r="AR253" s="8"/>
      <c r="AS253" s="8"/>
      <c r="AT253" s="77">
        <f t="shared" si="63"/>
        <v>434024.79900000006</v>
      </c>
      <c r="AU253" s="85"/>
      <c r="AV253" s="86">
        <f t="shared" si="65"/>
        <v>276.024</v>
      </c>
      <c r="AW253" s="86">
        <f t="shared" si="66"/>
        <v>276.024</v>
      </c>
      <c r="AX253" s="79">
        <v>-26721.6532</v>
      </c>
      <c r="AY253" s="20">
        <f>N253-AT253-AX253+AU253+AV253+AW253</f>
        <v>115555.31619999988</v>
      </c>
      <c r="AZ253" s="117">
        <v>197274</v>
      </c>
    </row>
    <row r="254" spans="1:52" ht="15">
      <c r="A254" s="1">
        <v>246</v>
      </c>
      <c r="B254" s="1" t="s">
        <v>221</v>
      </c>
      <c r="C254" s="1">
        <v>3053.1</v>
      </c>
      <c r="D254" s="1">
        <v>391.7</v>
      </c>
      <c r="E254" s="1">
        <f t="shared" si="64"/>
        <v>3444.7999999999997</v>
      </c>
      <c r="F254" s="1">
        <v>12.97</v>
      </c>
      <c r="G254" s="2">
        <f t="shared" si="69"/>
        <v>44679.056</v>
      </c>
      <c r="H254" s="2">
        <f t="shared" si="57"/>
        <v>268074.336</v>
      </c>
      <c r="I254" s="1">
        <v>13.44</v>
      </c>
      <c r="J254" s="2">
        <f t="shared" si="55"/>
        <v>46298.111999999994</v>
      </c>
      <c r="K254" s="2">
        <f t="shared" si="58"/>
        <v>277788.67199999996</v>
      </c>
      <c r="L254" s="11">
        <f t="shared" si="56"/>
        <v>545863.0079999999</v>
      </c>
      <c r="M254" s="25"/>
      <c r="N254" s="33">
        <f t="shared" si="62"/>
        <v>545863.0079999999</v>
      </c>
      <c r="O254" s="1">
        <v>5509.68</v>
      </c>
      <c r="P254" s="1">
        <v>8413.59</v>
      </c>
      <c r="Q254" s="31">
        <v>12562.29</v>
      </c>
      <c r="R254" s="31">
        <v>10353.02</v>
      </c>
      <c r="S254" s="1">
        <v>9843.38</v>
      </c>
      <c r="T254" s="1">
        <v>8413.59</v>
      </c>
      <c r="U254" s="1">
        <v>7284.95</v>
      </c>
      <c r="V254" s="1">
        <v>9049.25</v>
      </c>
      <c r="W254" s="1">
        <v>10173.74</v>
      </c>
      <c r="X254" s="1">
        <v>8413.59</v>
      </c>
      <c r="Y254" s="1">
        <v>10131.24</v>
      </c>
      <c r="Z254" s="1">
        <v>24010.43</v>
      </c>
      <c r="AA254" s="31">
        <v>12538.3</v>
      </c>
      <c r="AB254" s="31">
        <v>13834.02</v>
      </c>
      <c r="AC254" s="31">
        <v>10854.9</v>
      </c>
      <c r="AD254" s="31">
        <v>18076.08</v>
      </c>
      <c r="AE254" s="31">
        <v>23668.38</v>
      </c>
      <c r="AF254" s="31">
        <v>11390.11</v>
      </c>
      <c r="AG254" s="1">
        <v>6176.19</v>
      </c>
      <c r="AH254" s="1">
        <v>10692.58</v>
      </c>
      <c r="AI254" s="1">
        <v>6330.53</v>
      </c>
      <c r="AJ254" s="1">
        <v>21570.65</v>
      </c>
      <c r="AK254" s="1">
        <v>6452.07</v>
      </c>
      <c r="AL254" s="1">
        <v>10860.83</v>
      </c>
      <c r="AM254" s="7">
        <f t="shared" si="59"/>
        <v>121525.65</v>
      </c>
      <c r="AN254" s="7">
        <f t="shared" si="60"/>
        <v>155077.74</v>
      </c>
      <c r="AO254" s="24">
        <f t="shared" si="61"/>
        <v>276603.39</v>
      </c>
      <c r="AP254" s="8"/>
      <c r="AQ254" s="8">
        <v>1250.31</v>
      </c>
      <c r="AR254" s="8"/>
      <c r="AS254" s="8"/>
      <c r="AT254" s="77">
        <f t="shared" si="63"/>
        <v>277853.7</v>
      </c>
      <c r="AU254" s="85"/>
      <c r="AV254" s="86">
        <f t="shared" si="65"/>
        <v>275.584</v>
      </c>
      <c r="AW254" s="86">
        <f t="shared" si="66"/>
        <v>275.584</v>
      </c>
      <c r="AX254" s="79">
        <v>-7917.5362000000005</v>
      </c>
      <c r="AY254" s="20">
        <f>N254-AT254-AX254+AU254+AV254+AW254</f>
        <v>276478.0121999998</v>
      </c>
      <c r="AZ254" s="117">
        <v>86628.98</v>
      </c>
    </row>
    <row r="255" spans="1:52" ht="15">
      <c r="A255" s="1">
        <v>247</v>
      </c>
      <c r="B255" s="1" t="s">
        <v>222</v>
      </c>
      <c r="C255" s="1">
        <v>2500.4</v>
      </c>
      <c r="D255" s="1">
        <v>0</v>
      </c>
      <c r="E255" s="1">
        <f t="shared" si="64"/>
        <v>2500.4</v>
      </c>
      <c r="F255" s="1">
        <v>12.97</v>
      </c>
      <c r="G255" s="2">
        <f t="shared" si="69"/>
        <v>32430.188000000002</v>
      </c>
      <c r="H255" s="2">
        <f t="shared" si="57"/>
        <v>194581.12800000003</v>
      </c>
      <c r="I255" s="1">
        <v>13.44</v>
      </c>
      <c r="J255" s="2">
        <f t="shared" si="55"/>
        <v>33605.376</v>
      </c>
      <c r="K255" s="2">
        <f t="shared" si="58"/>
        <v>201632.256</v>
      </c>
      <c r="L255" s="11">
        <f t="shared" si="56"/>
        <v>396213.384</v>
      </c>
      <c r="M255" s="25"/>
      <c r="N255" s="33">
        <f t="shared" si="62"/>
        <v>396213.384</v>
      </c>
      <c r="O255" s="1">
        <v>4014.37</v>
      </c>
      <c r="P255" s="1">
        <v>6731.5</v>
      </c>
      <c r="Q255" s="31">
        <v>5415.6179999999995</v>
      </c>
      <c r="R255" s="31">
        <v>6151.69</v>
      </c>
      <c r="S255" s="1">
        <v>4952.43</v>
      </c>
      <c r="T255" s="1">
        <v>6151.69</v>
      </c>
      <c r="U255" s="1">
        <v>5789.64</v>
      </c>
      <c r="V255" s="1">
        <v>6787.35</v>
      </c>
      <c r="W255" s="1">
        <v>28622.28</v>
      </c>
      <c r="X255" s="1">
        <v>6151.69</v>
      </c>
      <c r="Y255" s="1">
        <v>7348.82</v>
      </c>
      <c r="Z255" s="1">
        <v>6573.26</v>
      </c>
      <c r="AA255" s="31">
        <v>10184.78</v>
      </c>
      <c r="AB255" s="31">
        <v>8906.24</v>
      </c>
      <c r="AC255" s="31">
        <v>46211.77</v>
      </c>
      <c r="AD255" s="31">
        <v>15565.38</v>
      </c>
      <c r="AE255" s="31">
        <v>37325.05</v>
      </c>
      <c r="AF255" s="31">
        <v>8657.47</v>
      </c>
      <c r="AG255" s="1">
        <v>14074.06</v>
      </c>
      <c r="AH255" s="1">
        <v>17622.41</v>
      </c>
      <c r="AI255" s="1">
        <v>6826.67</v>
      </c>
      <c r="AJ255" s="1">
        <v>6376.66</v>
      </c>
      <c r="AK255" s="1">
        <v>6434.77</v>
      </c>
      <c r="AL255" s="1">
        <v>10335.96</v>
      </c>
      <c r="AM255" s="7">
        <f t="shared" si="59"/>
        <v>177200.25800000003</v>
      </c>
      <c r="AN255" s="7">
        <f t="shared" si="60"/>
        <v>106011.29999999999</v>
      </c>
      <c r="AO255" s="24">
        <f t="shared" si="61"/>
        <v>283211.558</v>
      </c>
      <c r="AP255" s="8"/>
      <c r="AQ255" s="8">
        <f>80490.92-45166.48+1250.31</f>
        <v>36574.74999999999</v>
      </c>
      <c r="AR255" s="8"/>
      <c r="AS255" s="8"/>
      <c r="AT255" s="77">
        <f t="shared" si="63"/>
        <v>319786.308</v>
      </c>
      <c r="AU255" s="85"/>
      <c r="AV255" s="86">
        <f t="shared" si="65"/>
        <v>200.032</v>
      </c>
      <c r="AW255" s="86">
        <f t="shared" si="66"/>
        <v>200.032</v>
      </c>
      <c r="AX255" s="79">
        <v>44700.455</v>
      </c>
      <c r="AY255" s="20">
        <f>N255-AT255-AX255+AU255+AV255+AW255</f>
        <v>32126.684999999998</v>
      </c>
      <c r="AZ255" s="117">
        <v>285182.62</v>
      </c>
    </row>
    <row r="256" spans="1:52" ht="15">
      <c r="A256" s="1">
        <v>248</v>
      </c>
      <c r="B256" s="1" t="s">
        <v>223</v>
      </c>
      <c r="C256" s="1">
        <v>1742.5</v>
      </c>
      <c r="D256" s="1">
        <v>52.5</v>
      </c>
      <c r="E256" s="1">
        <f t="shared" si="64"/>
        <v>1795</v>
      </c>
      <c r="F256" s="1">
        <v>12.97</v>
      </c>
      <c r="G256" s="2">
        <f t="shared" si="69"/>
        <v>23281.15</v>
      </c>
      <c r="H256" s="2">
        <f t="shared" si="57"/>
        <v>139686.90000000002</v>
      </c>
      <c r="I256" s="1">
        <v>13.44</v>
      </c>
      <c r="J256" s="2">
        <f t="shared" si="55"/>
        <v>24124.8</v>
      </c>
      <c r="K256" s="2">
        <f t="shared" si="58"/>
        <v>144748.8</v>
      </c>
      <c r="L256" s="11">
        <f t="shared" si="56"/>
        <v>284435.7</v>
      </c>
      <c r="M256" s="25"/>
      <c r="N256" s="33">
        <f t="shared" si="62"/>
        <v>284435.7</v>
      </c>
      <c r="O256" s="1">
        <v>32347.31</v>
      </c>
      <c r="P256" s="1">
        <v>4467.7</v>
      </c>
      <c r="Q256" s="31">
        <v>4302.35</v>
      </c>
      <c r="R256" s="31">
        <v>4876.77</v>
      </c>
      <c r="S256" s="1">
        <v>4842.22</v>
      </c>
      <c r="T256" s="1">
        <v>4467.7</v>
      </c>
      <c r="U256" s="1">
        <v>3360.85</v>
      </c>
      <c r="V256" s="1">
        <v>5103.36</v>
      </c>
      <c r="W256" s="1">
        <v>5998.15</v>
      </c>
      <c r="X256" s="1">
        <v>4467.7</v>
      </c>
      <c r="Y256" s="1">
        <v>7991.34</v>
      </c>
      <c r="Z256" s="1">
        <v>65835.49</v>
      </c>
      <c r="AA256" s="31">
        <v>7489.75</v>
      </c>
      <c r="AB256" s="31">
        <v>5132.56</v>
      </c>
      <c r="AC256" s="31">
        <v>72081.94</v>
      </c>
      <c r="AD256" s="31">
        <v>4629.25</v>
      </c>
      <c r="AE256" s="31">
        <v>140756.67</v>
      </c>
      <c r="AF256" s="31">
        <v>28417.01</v>
      </c>
      <c r="AG256" s="1">
        <v>6378.63</v>
      </c>
      <c r="AH256" s="1">
        <v>5264.91</v>
      </c>
      <c r="AI256" s="1">
        <v>2943.8</v>
      </c>
      <c r="AJ256" s="1">
        <v>4629.25</v>
      </c>
      <c r="AK256" s="1">
        <v>4479.42</v>
      </c>
      <c r="AL256" s="1">
        <v>5820.52</v>
      </c>
      <c r="AM256" s="7">
        <f t="shared" si="59"/>
        <v>292972.43</v>
      </c>
      <c r="AN256" s="7">
        <f t="shared" si="60"/>
        <v>143112.21999999997</v>
      </c>
      <c r="AO256" s="24">
        <f t="shared" si="61"/>
        <v>436084.64999999997</v>
      </c>
      <c r="AP256" s="8"/>
      <c r="AQ256" s="8">
        <f>1250.31+1725</f>
        <v>2975.31</v>
      </c>
      <c r="AR256" s="8"/>
      <c r="AS256" s="8"/>
      <c r="AT256" s="77">
        <f t="shared" si="63"/>
        <v>439059.95999999996</v>
      </c>
      <c r="AU256" s="85"/>
      <c r="AV256" s="86">
        <f t="shared" si="65"/>
        <v>143.6</v>
      </c>
      <c r="AW256" s="86">
        <f t="shared" si="66"/>
        <v>143.6</v>
      </c>
      <c r="AX256" s="79">
        <v>-10109.588</v>
      </c>
      <c r="AY256" s="20">
        <f>N256-AT256-AX256+AU256+AV256+AW256</f>
        <v>-144227.47199999995</v>
      </c>
      <c r="AZ256" s="117">
        <v>228050.89</v>
      </c>
    </row>
    <row r="257" spans="1:52" ht="15">
      <c r="A257" s="1">
        <v>249</v>
      </c>
      <c r="B257" s="1" t="s">
        <v>224</v>
      </c>
      <c r="C257" s="1">
        <v>2238.78</v>
      </c>
      <c r="D257" s="1">
        <v>0</v>
      </c>
      <c r="E257" s="1">
        <f t="shared" si="64"/>
        <v>2238.78</v>
      </c>
      <c r="F257" s="1">
        <v>13.9</v>
      </c>
      <c r="G257" s="2">
        <f t="shared" si="69"/>
        <v>31119.042000000005</v>
      </c>
      <c r="H257" s="2">
        <f t="shared" si="57"/>
        <v>186714.25200000004</v>
      </c>
      <c r="I257" s="1">
        <v>14.41</v>
      </c>
      <c r="J257" s="2">
        <f t="shared" si="55"/>
        <v>32260.819800000005</v>
      </c>
      <c r="K257" s="2">
        <f t="shared" si="58"/>
        <v>193564.91880000004</v>
      </c>
      <c r="L257" s="11">
        <f t="shared" si="56"/>
        <v>380279.1708000001</v>
      </c>
      <c r="M257" s="25">
        <v>-78798.2</v>
      </c>
      <c r="N257" s="33">
        <f t="shared" si="62"/>
        <v>301480.97080000007</v>
      </c>
      <c r="O257" s="1">
        <v>38907.46</v>
      </c>
      <c r="P257" s="1">
        <v>31901.09</v>
      </c>
      <c r="Q257" s="31">
        <v>5937.465999999999</v>
      </c>
      <c r="R257" s="31">
        <v>5691.77</v>
      </c>
      <c r="S257" s="1">
        <v>10024.72</v>
      </c>
      <c r="T257" s="1">
        <v>7597.65</v>
      </c>
      <c r="U257" s="1">
        <v>4061.9</v>
      </c>
      <c r="V257" s="1">
        <v>8778.05</v>
      </c>
      <c r="W257" s="1">
        <v>6624.28</v>
      </c>
      <c r="X257" s="1">
        <v>6861.33</v>
      </c>
      <c r="Y257" s="1">
        <v>8188.85</v>
      </c>
      <c r="Z257" s="1">
        <v>17551.86</v>
      </c>
      <c r="AA257" s="31">
        <v>15537.27</v>
      </c>
      <c r="AB257" s="31">
        <v>37240.08</v>
      </c>
      <c r="AC257" s="31">
        <v>9055.39</v>
      </c>
      <c r="AD257" s="31">
        <v>54098.52</v>
      </c>
      <c r="AE257" s="31">
        <v>6828.034999999999</v>
      </c>
      <c r="AF257" s="31">
        <v>7819.78</v>
      </c>
      <c r="AG257" s="1">
        <v>5783.74</v>
      </c>
      <c r="AH257" s="1">
        <v>22698.61</v>
      </c>
      <c r="AI257" s="1">
        <v>8184.76</v>
      </c>
      <c r="AJ257" s="1">
        <v>11447.86</v>
      </c>
      <c r="AK257" s="1">
        <v>3671.47</v>
      </c>
      <c r="AL257" s="1">
        <v>5729.63</v>
      </c>
      <c r="AM257" s="7">
        <f t="shared" si="59"/>
        <v>122805.34100000001</v>
      </c>
      <c r="AN257" s="7">
        <f t="shared" si="60"/>
        <v>217416.22999999998</v>
      </c>
      <c r="AO257" s="24">
        <f t="shared" si="61"/>
        <v>340221.571</v>
      </c>
      <c r="AP257" s="17"/>
      <c r="AQ257" s="8">
        <v>1250.31</v>
      </c>
      <c r="AR257" s="8">
        <f>E257*1.1</f>
        <v>2462.6580000000004</v>
      </c>
      <c r="AS257" s="8">
        <f>E257*1.83</f>
        <v>4096.9674</v>
      </c>
      <c r="AT257" s="77">
        <f t="shared" si="63"/>
        <v>348031.5064</v>
      </c>
      <c r="AU257" s="85"/>
      <c r="AV257" s="86">
        <f t="shared" si="65"/>
        <v>179.10240000000002</v>
      </c>
      <c r="AW257" s="86">
        <f t="shared" si="66"/>
        <v>179.10240000000002</v>
      </c>
      <c r="AX257" s="79">
        <v>-13786.4926</v>
      </c>
      <c r="AY257" s="20">
        <f>N257-AT257-AX257+AU257+AV257+AW257</f>
        <v>-32405.838199999947</v>
      </c>
      <c r="AZ257" s="117">
        <v>92903.69</v>
      </c>
    </row>
    <row r="258" spans="1:52" ht="15">
      <c r="A258" s="1">
        <v>250</v>
      </c>
      <c r="B258" s="1" t="s">
        <v>225</v>
      </c>
      <c r="C258" s="1">
        <v>3478</v>
      </c>
      <c r="D258" s="1">
        <v>0</v>
      </c>
      <c r="E258" s="1">
        <f t="shared" si="64"/>
        <v>3478</v>
      </c>
      <c r="F258" s="1">
        <v>13.34</v>
      </c>
      <c r="G258" s="2">
        <f t="shared" si="69"/>
        <v>46396.52</v>
      </c>
      <c r="H258" s="2">
        <f t="shared" si="57"/>
        <v>278379.12</v>
      </c>
      <c r="I258" s="1">
        <v>13.82</v>
      </c>
      <c r="J258" s="2">
        <f t="shared" si="55"/>
        <v>48065.96</v>
      </c>
      <c r="K258" s="2">
        <f t="shared" si="58"/>
        <v>288395.76</v>
      </c>
      <c r="L258" s="11">
        <f t="shared" si="56"/>
        <v>566774.88</v>
      </c>
      <c r="M258" s="25">
        <v>-275610.95</v>
      </c>
      <c r="N258" s="33">
        <f t="shared" si="62"/>
        <v>291163.93</v>
      </c>
      <c r="O258" s="1">
        <v>6015.29</v>
      </c>
      <c r="P258" s="1">
        <v>8494.13</v>
      </c>
      <c r="Q258" s="31">
        <v>6413.476999999999</v>
      </c>
      <c r="R258" s="31">
        <v>8494.13</v>
      </c>
      <c r="S258" s="1">
        <v>6953.35</v>
      </c>
      <c r="T258" s="1">
        <v>8494.13</v>
      </c>
      <c r="U258" s="1">
        <v>6475.04</v>
      </c>
      <c r="V258" s="1">
        <v>9129.79</v>
      </c>
      <c r="W258" s="1">
        <v>12673.81</v>
      </c>
      <c r="X258" s="1">
        <v>9775.24</v>
      </c>
      <c r="Y258" s="1">
        <v>12631.31</v>
      </c>
      <c r="Z258" s="1">
        <v>8915.7</v>
      </c>
      <c r="AA258" s="31">
        <v>34647.25</v>
      </c>
      <c r="AB258" s="31">
        <v>46376.7</v>
      </c>
      <c r="AC258" s="31">
        <v>13118.47</v>
      </c>
      <c r="AD258" s="31">
        <v>17996.03</v>
      </c>
      <c r="AE258" s="31">
        <v>14346.329</v>
      </c>
      <c r="AF258" s="31">
        <v>11473.69</v>
      </c>
      <c r="AG258" s="1">
        <v>7431.98</v>
      </c>
      <c r="AH258" s="1">
        <v>9865.66</v>
      </c>
      <c r="AI258" s="1">
        <v>7026.17</v>
      </c>
      <c r="AJ258" s="1">
        <v>9230</v>
      </c>
      <c r="AK258" s="1">
        <v>12583.34</v>
      </c>
      <c r="AL258" s="1">
        <v>11170.27</v>
      </c>
      <c r="AM258" s="7">
        <f t="shared" si="59"/>
        <v>140315.816</v>
      </c>
      <c r="AN258" s="7">
        <f t="shared" si="60"/>
        <v>159415.46999999997</v>
      </c>
      <c r="AO258" s="24">
        <f t="shared" si="61"/>
        <v>299731.28599999996</v>
      </c>
      <c r="AP258" s="8"/>
      <c r="AQ258" s="8">
        <f>1250.31+6330+1725</f>
        <v>9305.31</v>
      </c>
      <c r="AR258" s="8">
        <f>E258*1.1</f>
        <v>3825.8</v>
      </c>
      <c r="AS258" s="8">
        <f>E258*1.83</f>
        <v>6364.740000000001</v>
      </c>
      <c r="AT258" s="77">
        <f t="shared" si="63"/>
        <v>319227.13599999994</v>
      </c>
      <c r="AU258" s="85"/>
      <c r="AV258" s="86">
        <f t="shared" si="65"/>
        <v>278.24</v>
      </c>
      <c r="AW258" s="86">
        <f t="shared" si="66"/>
        <v>278.24</v>
      </c>
      <c r="AX258" s="79">
        <v>30951.291599999997</v>
      </c>
      <c r="AY258" s="20">
        <f>N258-AT258-AX258+AU258+AV258+AW258</f>
        <v>-58458.01759999995</v>
      </c>
      <c r="AZ258" s="117">
        <v>291558.92</v>
      </c>
    </row>
    <row r="259" spans="1:52" ht="15">
      <c r="A259" s="1">
        <v>251</v>
      </c>
      <c r="B259" s="1" t="s">
        <v>226</v>
      </c>
      <c r="C259" s="1">
        <v>3046.6</v>
      </c>
      <c r="D259" s="1">
        <v>206.1</v>
      </c>
      <c r="E259" s="1">
        <f t="shared" si="64"/>
        <v>3252.7</v>
      </c>
      <c r="F259" s="1">
        <v>13.34</v>
      </c>
      <c r="G259" s="2">
        <f t="shared" si="69"/>
        <v>43391.018</v>
      </c>
      <c r="H259" s="2">
        <f t="shared" si="57"/>
        <v>260346.10799999998</v>
      </c>
      <c r="I259" s="1">
        <v>13.82</v>
      </c>
      <c r="J259" s="2">
        <f t="shared" si="55"/>
        <v>44952.314</v>
      </c>
      <c r="K259" s="2">
        <f t="shared" si="58"/>
        <v>269713.88399999996</v>
      </c>
      <c r="L259" s="11">
        <f t="shared" si="56"/>
        <v>530059.992</v>
      </c>
      <c r="M259" s="25">
        <v>-94810.96</v>
      </c>
      <c r="N259" s="33">
        <f t="shared" si="62"/>
        <v>435249.03199999995</v>
      </c>
      <c r="O259" s="1">
        <v>9000.91</v>
      </c>
      <c r="P259" s="1">
        <v>9624.12</v>
      </c>
      <c r="Q259" s="31">
        <v>18152.978</v>
      </c>
      <c r="R259" s="31">
        <v>7774.26</v>
      </c>
      <c r="S259" s="1">
        <v>5562.29</v>
      </c>
      <c r="T259" s="1">
        <v>7774.26</v>
      </c>
      <c r="U259" s="1">
        <v>6087.04</v>
      </c>
      <c r="V259" s="1">
        <v>8409.92</v>
      </c>
      <c r="W259" s="1">
        <v>11850.16</v>
      </c>
      <c r="X259" s="1">
        <v>7774.26</v>
      </c>
      <c r="Y259" s="1">
        <v>11807.66</v>
      </c>
      <c r="Z259" s="1">
        <v>23287.43</v>
      </c>
      <c r="AA259" s="31">
        <v>14804.56</v>
      </c>
      <c r="AB259" s="31">
        <v>8067.02</v>
      </c>
      <c r="AC259" s="31">
        <v>12263.06</v>
      </c>
      <c r="AD259" s="31">
        <v>17255.74</v>
      </c>
      <c r="AE259" s="31">
        <v>14484.746</v>
      </c>
      <c r="AF259" s="31">
        <v>19733.7</v>
      </c>
      <c r="AG259" s="1">
        <v>7030.37</v>
      </c>
      <c r="AH259" s="1">
        <v>12650.17</v>
      </c>
      <c r="AI259" s="1">
        <v>6739.6</v>
      </c>
      <c r="AJ259" s="1">
        <v>8067.02</v>
      </c>
      <c r="AK259" s="1">
        <v>5757.46</v>
      </c>
      <c r="AL259" s="1">
        <v>20572.34</v>
      </c>
      <c r="AM259" s="7">
        <f t="shared" si="59"/>
        <v>123540.834</v>
      </c>
      <c r="AN259" s="7">
        <f t="shared" si="60"/>
        <v>150990.24000000002</v>
      </c>
      <c r="AO259" s="24">
        <f t="shared" si="61"/>
        <v>274531.074</v>
      </c>
      <c r="AP259" s="8"/>
      <c r="AQ259" s="8">
        <f>1250.31+6330+6330</f>
        <v>13910.31</v>
      </c>
      <c r="AR259" s="8">
        <f>E259*1.1</f>
        <v>3577.9700000000003</v>
      </c>
      <c r="AS259" s="8">
        <f>E259*1.83</f>
        <v>5952.441</v>
      </c>
      <c r="AT259" s="77">
        <f t="shared" si="63"/>
        <v>297971.795</v>
      </c>
      <c r="AU259" s="85"/>
      <c r="AV259" s="86">
        <f t="shared" si="65"/>
        <v>260.216</v>
      </c>
      <c r="AW259" s="86">
        <f t="shared" si="66"/>
        <v>260.216</v>
      </c>
      <c r="AX259" s="79">
        <v>-18723.0516</v>
      </c>
      <c r="AY259" s="20">
        <f>N259-AT259-AX259+AU259+AV259+AW259</f>
        <v>156520.72059999994</v>
      </c>
      <c r="AZ259" s="117">
        <v>262421.77</v>
      </c>
    </row>
    <row r="260" spans="1:52" ht="15">
      <c r="A260" s="1">
        <v>252</v>
      </c>
      <c r="B260" s="1" t="s">
        <v>227</v>
      </c>
      <c r="C260" s="1">
        <v>4428.1</v>
      </c>
      <c r="D260" s="1">
        <v>208.7</v>
      </c>
      <c r="E260" s="1">
        <f t="shared" si="64"/>
        <v>4636.8</v>
      </c>
      <c r="F260" s="1">
        <v>13.34</v>
      </c>
      <c r="G260" s="2">
        <f t="shared" si="69"/>
        <v>61854.912000000004</v>
      </c>
      <c r="H260" s="2">
        <f t="shared" si="57"/>
        <v>371129.472</v>
      </c>
      <c r="I260" s="1">
        <v>13.82</v>
      </c>
      <c r="J260" s="2">
        <f t="shared" si="55"/>
        <v>64080.576</v>
      </c>
      <c r="K260" s="2">
        <f t="shared" si="58"/>
        <v>384483.456</v>
      </c>
      <c r="L260" s="11">
        <f t="shared" si="56"/>
        <v>755612.9280000001</v>
      </c>
      <c r="M260" s="25"/>
      <c r="N260" s="33">
        <f t="shared" si="62"/>
        <v>755612.9280000001</v>
      </c>
      <c r="O260" s="1">
        <v>9521.39</v>
      </c>
      <c r="P260" s="1">
        <v>23691.63</v>
      </c>
      <c r="Q260" s="31">
        <v>68742.792</v>
      </c>
      <c r="R260" s="31">
        <v>17886.5</v>
      </c>
      <c r="S260" s="1">
        <v>15205.57</v>
      </c>
      <c r="T260" s="1">
        <v>18552.12</v>
      </c>
      <c r="U260" s="1">
        <v>48315.96</v>
      </c>
      <c r="V260" s="1">
        <v>12498.05</v>
      </c>
      <c r="W260" s="1">
        <v>75391.34</v>
      </c>
      <c r="X260" s="1">
        <v>15011.86</v>
      </c>
      <c r="Y260" s="1">
        <v>16829.41</v>
      </c>
      <c r="Z260" s="1">
        <v>11435.82</v>
      </c>
      <c r="AA260" s="31">
        <v>137876.85</v>
      </c>
      <c r="AB260" s="31">
        <v>21041.8</v>
      </c>
      <c r="AC260" s="31">
        <v>26579.93</v>
      </c>
      <c r="AD260" s="31">
        <v>12696.3</v>
      </c>
      <c r="AE260" s="31">
        <v>17478.474</v>
      </c>
      <c r="AF260" s="31">
        <v>16302.51</v>
      </c>
      <c r="AG260" s="1">
        <v>14116.54</v>
      </c>
      <c r="AH260" s="1">
        <v>22702.08</v>
      </c>
      <c r="AI260" s="1">
        <v>8206.07</v>
      </c>
      <c r="AJ260" s="1">
        <v>17477.51</v>
      </c>
      <c r="AK260" s="1">
        <v>8206.07</v>
      </c>
      <c r="AL260" s="1">
        <v>11853.08</v>
      </c>
      <c r="AM260" s="7">
        <f t="shared" si="59"/>
        <v>446470.396</v>
      </c>
      <c r="AN260" s="7">
        <f t="shared" si="60"/>
        <v>201149.26000000004</v>
      </c>
      <c r="AO260" s="24">
        <f t="shared" si="61"/>
        <v>647619.6560000001</v>
      </c>
      <c r="AP260" s="8"/>
      <c r="AQ260" s="8">
        <f>(320458.09+10574.1)-308716.19+1250.31</f>
        <v>23566.31</v>
      </c>
      <c r="AR260" s="8"/>
      <c r="AS260" s="8"/>
      <c r="AT260" s="77">
        <f t="shared" si="63"/>
        <v>671185.9660000001</v>
      </c>
      <c r="AU260" s="85"/>
      <c r="AV260" s="86">
        <f t="shared" si="65"/>
        <v>370.944</v>
      </c>
      <c r="AW260" s="86">
        <f t="shared" si="66"/>
        <v>370.944</v>
      </c>
      <c r="AX260" s="79">
        <v>32130.3352</v>
      </c>
      <c r="AY260" s="20">
        <f>N260-AT260-AX260+AU260+AV260+AW260</f>
        <v>53038.514799999946</v>
      </c>
      <c r="AZ260" s="117">
        <v>416798.89</v>
      </c>
    </row>
    <row r="261" spans="1:52" ht="15">
      <c r="A261" s="1">
        <v>253</v>
      </c>
      <c r="B261" s="1" t="s">
        <v>228</v>
      </c>
      <c r="C261" s="1">
        <v>4389.7</v>
      </c>
      <c r="D261" s="1">
        <v>52.1</v>
      </c>
      <c r="E261" s="1">
        <f t="shared" si="64"/>
        <v>4441.8</v>
      </c>
      <c r="F261" s="1">
        <v>13.34</v>
      </c>
      <c r="G261" s="2">
        <f t="shared" si="69"/>
        <v>59253.612</v>
      </c>
      <c r="H261" s="2">
        <f t="shared" si="57"/>
        <v>355521.672</v>
      </c>
      <c r="I261" s="1">
        <v>13.82</v>
      </c>
      <c r="J261" s="2">
        <f t="shared" si="55"/>
        <v>61385.67600000001</v>
      </c>
      <c r="K261" s="2">
        <f t="shared" si="58"/>
        <v>368314.05600000004</v>
      </c>
      <c r="L261" s="11">
        <f t="shared" si="56"/>
        <v>723835.7280000001</v>
      </c>
      <c r="M261" s="25">
        <v>-25730.53</v>
      </c>
      <c r="N261" s="33">
        <f t="shared" si="62"/>
        <v>698105.1980000001</v>
      </c>
      <c r="O261" s="1">
        <v>0</v>
      </c>
      <c r="P261" s="1">
        <v>19014.54</v>
      </c>
      <c r="Q261" s="31">
        <v>0</v>
      </c>
      <c r="R261" s="31">
        <v>21711.53</v>
      </c>
      <c r="S261" s="1">
        <v>0</v>
      </c>
      <c r="T261" s="1">
        <v>28608.9</v>
      </c>
      <c r="U261" s="1">
        <v>0</v>
      </c>
      <c r="V261" s="1">
        <v>19726.27</v>
      </c>
      <c r="W261" s="1">
        <v>0</v>
      </c>
      <c r="X261" s="1">
        <v>31354.56</v>
      </c>
      <c r="Y261" s="1">
        <v>0</v>
      </c>
      <c r="Z261" s="1">
        <v>45128.4</v>
      </c>
      <c r="AA261" s="31">
        <v>0</v>
      </c>
      <c r="AB261" s="31">
        <v>30705.93</v>
      </c>
      <c r="AC261" s="31">
        <v>0</v>
      </c>
      <c r="AD261" s="31">
        <v>28536.87</v>
      </c>
      <c r="AE261" s="31">
        <v>0</v>
      </c>
      <c r="AF261" s="31">
        <v>30746.17</v>
      </c>
      <c r="AG261" s="1">
        <v>0</v>
      </c>
      <c r="AH261" s="1">
        <v>25418.55</v>
      </c>
      <c r="AI261" s="1">
        <v>0</v>
      </c>
      <c r="AJ261" s="1">
        <v>30990.39</v>
      </c>
      <c r="AK261" s="1">
        <v>0</v>
      </c>
      <c r="AL261" s="1">
        <v>26317.59</v>
      </c>
      <c r="AM261" s="7">
        <f t="shared" si="59"/>
        <v>0</v>
      </c>
      <c r="AN261" s="7">
        <f t="shared" si="60"/>
        <v>338259.7</v>
      </c>
      <c r="AO261" s="24">
        <f t="shared" si="61"/>
        <v>338259.7</v>
      </c>
      <c r="AP261" s="8"/>
      <c r="AQ261" s="8">
        <f>1250.31+171141.14+6330</f>
        <v>178721.45</v>
      </c>
      <c r="AR261" s="8">
        <f>E261*1.1</f>
        <v>4885.9800000000005</v>
      </c>
      <c r="AS261" s="8">
        <f>E261*1.83</f>
        <v>8128.494000000001</v>
      </c>
      <c r="AT261" s="77">
        <f t="shared" si="63"/>
        <v>529995.624</v>
      </c>
      <c r="AU261" s="85"/>
      <c r="AV261" s="86">
        <f t="shared" si="65"/>
        <v>355.344</v>
      </c>
      <c r="AW261" s="86">
        <f t="shared" si="66"/>
        <v>355.344</v>
      </c>
      <c r="AX261" s="79">
        <v>-3216.443600000001</v>
      </c>
      <c r="AY261" s="20">
        <f>N261-AT261-AX261+AU261+AV261+AW261</f>
        <v>172036.70560000016</v>
      </c>
      <c r="AZ261" s="117">
        <v>130287.7</v>
      </c>
    </row>
    <row r="262" spans="1:52" ht="15">
      <c r="A262" s="1">
        <v>254</v>
      </c>
      <c r="B262" s="1" t="s">
        <v>229</v>
      </c>
      <c r="C262" s="1">
        <v>4474.2</v>
      </c>
      <c r="D262" s="1">
        <v>95.8</v>
      </c>
      <c r="E262" s="1">
        <f t="shared" si="64"/>
        <v>4570</v>
      </c>
      <c r="F262" s="1">
        <v>12.05</v>
      </c>
      <c r="G262" s="2">
        <f t="shared" si="69"/>
        <v>55068.5</v>
      </c>
      <c r="H262" s="2">
        <f t="shared" si="57"/>
        <v>330411</v>
      </c>
      <c r="I262" s="1">
        <v>12.49</v>
      </c>
      <c r="J262" s="2">
        <f aca="true" t="shared" si="70" ref="J262:J325">E262*I262</f>
        <v>57079.3</v>
      </c>
      <c r="K262" s="2">
        <f t="shared" si="58"/>
        <v>342475.80000000005</v>
      </c>
      <c r="L262" s="11">
        <f aca="true" t="shared" si="71" ref="L262:L324">H262+K262</f>
        <v>672886.8</v>
      </c>
      <c r="M262" s="25"/>
      <c r="N262" s="33">
        <f t="shared" si="62"/>
        <v>672886.8</v>
      </c>
      <c r="O262" s="1">
        <v>0</v>
      </c>
      <c r="P262" s="1">
        <v>34487.84</v>
      </c>
      <c r="Q262" s="31">
        <v>0</v>
      </c>
      <c r="R262" s="31">
        <v>53366.04</v>
      </c>
      <c r="S262" s="1">
        <v>0</v>
      </c>
      <c r="T262" s="1">
        <v>39162.64</v>
      </c>
      <c r="U262" s="1">
        <v>0</v>
      </c>
      <c r="V262" s="1">
        <v>22932.85</v>
      </c>
      <c r="W262" s="1">
        <v>0</v>
      </c>
      <c r="X262" s="1">
        <v>29526.35</v>
      </c>
      <c r="Y262" s="1">
        <v>0</v>
      </c>
      <c r="Z262" s="1">
        <v>67708.63</v>
      </c>
      <c r="AA262" s="31">
        <v>0</v>
      </c>
      <c r="AB262" s="31">
        <v>35489.09</v>
      </c>
      <c r="AC262" s="31">
        <v>0</v>
      </c>
      <c r="AD262" s="31">
        <v>58256.58</v>
      </c>
      <c r="AE262" s="31">
        <v>0</v>
      </c>
      <c r="AF262" s="31">
        <v>53950.01</v>
      </c>
      <c r="AG262" s="1">
        <v>0</v>
      </c>
      <c r="AH262" s="1">
        <v>387589.93</v>
      </c>
      <c r="AI262" s="1">
        <v>0</v>
      </c>
      <c r="AJ262" s="1">
        <v>33279.9</v>
      </c>
      <c r="AK262" s="1">
        <v>0</v>
      </c>
      <c r="AL262" s="1">
        <v>38042.73</v>
      </c>
      <c r="AM262" s="7">
        <f t="shared" si="59"/>
        <v>0</v>
      </c>
      <c r="AN262" s="7">
        <f t="shared" si="60"/>
        <v>853792.59</v>
      </c>
      <c r="AO262" s="24">
        <f t="shared" si="61"/>
        <v>853792.59</v>
      </c>
      <c r="AP262" s="8"/>
      <c r="AQ262" s="8">
        <f>1250.31+1725</f>
        <v>2975.31</v>
      </c>
      <c r="AR262" s="8"/>
      <c r="AS262" s="8"/>
      <c r="AT262" s="77">
        <f t="shared" si="63"/>
        <v>856767.9</v>
      </c>
      <c r="AU262" s="85">
        <f>E262*0.67</f>
        <v>3061.9</v>
      </c>
      <c r="AV262" s="86">
        <f t="shared" si="65"/>
        <v>365.6</v>
      </c>
      <c r="AW262" s="86">
        <f t="shared" si="66"/>
        <v>365.6</v>
      </c>
      <c r="AX262" s="79">
        <v>25595.2768</v>
      </c>
      <c r="AY262" s="20">
        <f>N262-AT262-AX262+AU262+AV262+AW262</f>
        <v>-205683.27679999996</v>
      </c>
      <c r="AZ262" s="117">
        <v>598242.57</v>
      </c>
    </row>
    <row r="263" spans="1:52" ht="15">
      <c r="A263" s="1">
        <v>255</v>
      </c>
      <c r="B263" s="1" t="s">
        <v>230</v>
      </c>
      <c r="C263" s="1">
        <v>3186.1</v>
      </c>
      <c r="D263" s="1">
        <v>0</v>
      </c>
      <c r="E263" s="1">
        <f t="shared" si="64"/>
        <v>3186.1</v>
      </c>
      <c r="F263" s="1">
        <v>13.3</v>
      </c>
      <c r="G263" s="2">
        <f t="shared" si="69"/>
        <v>42375.130000000005</v>
      </c>
      <c r="H263" s="2">
        <f aca="true" t="shared" si="72" ref="H263:H326">G263*6</f>
        <v>254250.78000000003</v>
      </c>
      <c r="I263" s="1">
        <v>13.78</v>
      </c>
      <c r="J263" s="2">
        <f t="shared" si="70"/>
        <v>43904.458</v>
      </c>
      <c r="K263" s="2">
        <f aca="true" t="shared" si="73" ref="K263:K326">J263*6</f>
        <v>263426.748</v>
      </c>
      <c r="L263" s="11">
        <f t="shared" si="71"/>
        <v>517677.52800000005</v>
      </c>
      <c r="M263" s="25"/>
      <c r="N263" s="33">
        <f t="shared" si="62"/>
        <v>517677.52800000005</v>
      </c>
      <c r="O263" s="1">
        <v>5446.35</v>
      </c>
      <c r="P263" s="1">
        <v>7789.8</v>
      </c>
      <c r="Q263" s="31">
        <v>14369.58</v>
      </c>
      <c r="R263" s="31">
        <v>7789.8</v>
      </c>
      <c r="S263" s="1">
        <v>10930.19</v>
      </c>
      <c r="T263" s="1">
        <v>25610.4</v>
      </c>
      <c r="U263" s="1">
        <v>9393.56</v>
      </c>
      <c r="V263" s="1">
        <v>11264.18</v>
      </c>
      <c r="W263" s="1">
        <v>11604.05</v>
      </c>
      <c r="X263" s="1">
        <v>7789.8</v>
      </c>
      <c r="Y263" s="1">
        <v>53814.58</v>
      </c>
      <c r="Z263" s="1">
        <v>34268.2</v>
      </c>
      <c r="AA263" s="31">
        <v>67636.53</v>
      </c>
      <c r="AB263" s="31">
        <v>17949.76</v>
      </c>
      <c r="AC263" s="31">
        <v>15790.33</v>
      </c>
      <c r="AD263" s="31">
        <v>8076.45</v>
      </c>
      <c r="AE263" s="31">
        <v>72829.28</v>
      </c>
      <c r="AF263" s="31">
        <v>8836.55</v>
      </c>
      <c r="AG263" s="1">
        <v>12114.04</v>
      </c>
      <c r="AH263" s="1">
        <v>8712.11</v>
      </c>
      <c r="AI263" s="1">
        <v>8570.46</v>
      </c>
      <c r="AJ263" s="1">
        <v>9409.64</v>
      </c>
      <c r="AK263" s="1">
        <v>5637.45</v>
      </c>
      <c r="AL263" s="1">
        <v>35784.6</v>
      </c>
      <c r="AM263" s="7">
        <f aca="true" t="shared" si="74" ref="AM263:AM325">O263+Q263+S263+U263+W263+Y263+AA263+AC263+AE263+AG263+AI263+AK263</f>
        <v>288136.4</v>
      </c>
      <c r="AN263" s="7">
        <f aca="true" t="shared" si="75" ref="AN263:AN325">P263+R263+T263+V263+X263+Z263+AB263+AD263+AF263+AH263+AJ263+AL263</f>
        <v>183281.29</v>
      </c>
      <c r="AO263" s="24">
        <f aca="true" t="shared" si="76" ref="AO263:AO325">AM263+AN263</f>
        <v>471417.69000000006</v>
      </c>
      <c r="AP263" s="8"/>
      <c r="AQ263" s="8">
        <v>1250.31</v>
      </c>
      <c r="AR263" s="8"/>
      <c r="AS263" s="8"/>
      <c r="AT263" s="77">
        <f t="shared" si="63"/>
        <v>472668.00000000006</v>
      </c>
      <c r="AU263" s="85"/>
      <c r="AV263" s="86">
        <f t="shared" si="65"/>
        <v>254.888</v>
      </c>
      <c r="AW263" s="86">
        <f t="shared" si="66"/>
        <v>254.888</v>
      </c>
      <c r="AX263" s="79">
        <v>-7502.601999999999</v>
      </c>
      <c r="AY263" s="20">
        <f>N263-AT263-AX263+AU263+AV263+AW263</f>
        <v>53021.90599999999</v>
      </c>
      <c r="AZ263" s="117">
        <v>103374.8</v>
      </c>
    </row>
    <row r="264" spans="1:94" s="16" customFormat="1" ht="15">
      <c r="A264" s="1">
        <v>256</v>
      </c>
      <c r="B264" s="1" t="s">
        <v>231</v>
      </c>
      <c r="C264" s="1">
        <v>280.3</v>
      </c>
      <c r="D264" s="1">
        <v>0</v>
      </c>
      <c r="E264" s="1">
        <f t="shared" si="64"/>
        <v>280.3</v>
      </c>
      <c r="F264" s="1">
        <v>11.4</v>
      </c>
      <c r="G264" s="2">
        <f t="shared" si="69"/>
        <v>3195.42</v>
      </c>
      <c r="H264" s="2">
        <f t="shared" si="72"/>
        <v>19172.52</v>
      </c>
      <c r="I264" s="1">
        <v>11.81</v>
      </c>
      <c r="J264" s="2">
        <f t="shared" si="70"/>
        <v>3310.3430000000003</v>
      </c>
      <c r="K264" s="2">
        <f t="shared" si="73"/>
        <v>19862.058</v>
      </c>
      <c r="L264" s="11">
        <f t="shared" si="71"/>
        <v>39034.578</v>
      </c>
      <c r="M264" s="25">
        <v>-77930.57</v>
      </c>
      <c r="N264" s="33">
        <f aca="true" t="shared" si="77" ref="N264:N330">L264+M264</f>
        <v>-38895.992000000006</v>
      </c>
      <c r="O264" s="1">
        <v>0</v>
      </c>
      <c r="P264" s="1">
        <v>1025.22</v>
      </c>
      <c r="Q264" s="31">
        <v>27808.82</v>
      </c>
      <c r="R264" s="31">
        <v>1025.22</v>
      </c>
      <c r="S264" s="1">
        <v>6537.07</v>
      </c>
      <c r="T264" s="1">
        <v>1025.22</v>
      </c>
      <c r="U264" s="1">
        <v>524.75</v>
      </c>
      <c r="V264" s="1">
        <v>1660.88</v>
      </c>
      <c r="W264" s="1">
        <v>0</v>
      </c>
      <c r="X264" s="1">
        <v>1025.22</v>
      </c>
      <c r="Y264" s="1">
        <v>0</v>
      </c>
      <c r="Z264" s="1">
        <v>1025.22</v>
      </c>
      <c r="AA264" s="31">
        <v>0</v>
      </c>
      <c r="AB264" s="31">
        <v>1050.44</v>
      </c>
      <c r="AC264" s="31">
        <v>0</v>
      </c>
      <c r="AD264" s="31">
        <v>1050.44</v>
      </c>
      <c r="AE264" s="31">
        <v>0</v>
      </c>
      <c r="AF264" s="31">
        <v>1050.44</v>
      </c>
      <c r="AG264" s="1">
        <v>524.75</v>
      </c>
      <c r="AH264" s="1">
        <v>1050.44</v>
      </c>
      <c r="AI264" s="1">
        <v>6607.52</v>
      </c>
      <c r="AJ264" s="1">
        <v>1050.44</v>
      </c>
      <c r="AK264" s="1">
        <v>0</v>
      </c>
      <c r="AL264" s="1">
        <v>1050.44</v>
      </c>
      <c r="AM264" s="7">
        <f t="shared" si="74"/>
        <v>42002.91</v>
      </c>
      <c r="AN264" s="7">
        <f t="shared" si="75"/>
        <v>13089.620000000003</v>
      </c>
      <c r="AO264" s="24">
        <f t="shared" si="76"/>
        <v>55092.530000000006</v>
      </c>
      <c r="AP264" s="8"/>
      <c r="AQ264" s="8">
        <v>1250.31</v>
      </c>
      <c r="AR264" s="67">
        <v>-420.45</v>
      </c>
      <c r="AS264" s="8">
        <f>E264*1.83</f>
        <v>512.9490000000001</v>
      </c>
      <c r="AT264" s="77">
        <f aca="true" t="shared" si="78" ref="AT264:AT327">AO264+AP264+AQ264+AR264+AS264</f>
        <v>56435.33900000001</v>
      </c>
      <c r="AU264" s="85">
        <f>E264*0.67</f>
        <v>187.80100000000002</v>
      </c>
      <c r="AV264" s="86">
        <f t="shared" si="65"/>
        <v>22.424000000000003</v>
      </c>
      <c r="AW264" s="87">
        <f>E264*0.41</f>
        <v>114.923</v>
      </c>
      <c r="AX264" s="79">
        <v>-2683.978</v>
      </c>
      <c r="AY264" s="20">
        <f>N264-AT264-AX264+AU264+AV264+AW264</f>
        <v>-92322.205</v>
      </c>
      <c r="AZ264" s="117">
        <v>9503.16</v>
      </c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</row>
    <row r="265" spans="1:52" ht="15">
      <c r="A265" s="1">
        <v>257</v>
      </c>
      <c r="B265" s="1" t="s">
        <v>232</v>
      </c>
      <c r="C265" s="1">
        <v>4863.66</v>
      </c>
      <c r="D265" s="1">
        <v>0</v>
      </c>
      <c r="E265" s="1">
        <f t="shared" si="64"/>
        <v>4863.66</v>
      </c>
      <c r="F265" s="1">
        <v>13.9</v>
      </c>
      <c r="G265" s="2">
        <f t="shared" si="69"/>
        <v>67604.874</v>
      </c>
      <c r="H265" s="2">
        <f t="shared" si="72"/>
        <v>405629.24399999995</v>
      </c>
      <c r="I265" s="1">
        <v>14.41</v>
      </c>
      <c r="J265" s="2">
        <f t="shared" si="70"/>
        <v>70085.3406</v>
      </c>
      <c r="K265" s="2">
        <f t="shared" si="73"/>
        <v>420512.0436</v>
      </c>
      <c r="L265" s="11">
        <f t="shared" si="71"/>
        <v>826141.2875999999</v>
      </c>
      <c r="M265" s="25">
        <v>-43718.4</v>
      </c>
      <c r="N265" s="33">
        <f t="shared" si="77"/>
        <v>782422.8875999999</v>
      </c>
      <c r="O265" s="1">
        <v>19260.98</v>
      </c>
      <c r="P265" s="1">
        <v>13148.76</v>
      </c>
      <c r="Q265" s="31">
        <v>101992.507</v>
      </c>
      <c r="R265" s="31">
        <v>12957.43</v>
      </c>
      <c r="S265" s="1">
        <v>23988.44</v>
      </c>
      <c r="T265" s="1">
        <v>25160.39</v>
      </c>
      <c r="U265" s="1">
        <v>48581.87</v>
      </c>
      <c r="V265" s="1">
        <v>32881.17</v>
      </c>
      <c r="W265" s="1">
        <v>17655.23</v>
      </c>
      <c r="X265" s="1">
        <v>16956.91</v>
      </c>
      <c r="Y265" s="1">
        <v>17655.23</v>
      </c>
      <c r="Z265" s="1">
        <v>40860.04</v>
      </c>
      <c r="AA265" s="31">
        <v>28386.58</v>
      </c>
      <c r="AB265" s="31">
        <v>27481.59</v>
      </c>
      <c r="AC265" s="31">
        <v>24003.37</v>
      </c>
      <c r="AD265" s="31">
        <v>55070.74</v>
      </c>
      <c r="AE265" s="31">
        <v>23719.898999999998</v>
      </c>
      <c r="AF265" s="31">
        <v>27051.72</v>
      </c>
      <c r="AG265" s="1">
        <v>13183.46</v>
      </c>
      <c r="AH265" s="1">
        <v>28214.2</v>
      </c>
      <c r="AI265" s="1">
        <v>11428.76</v>
      </c>
      <c r="AJ265" s="1">
        <v>13395.17</v>
      </c>
      <c r="AK265" s="1">
        <v>24969.22</v>
      </c>
      <c r="AL265" s="1">
        <v>15507.76</v>
      </c>
      <c r="AM265" s="7">
        <f t="shared" si="74"/>
        <v>354825.546</v>
      </c>
      <c r="AN265" s="7">
        <f t="shared" si="75"/>
        <v>308685.88</v>
      </c>
      <c r="AO265" s="24">
        <f t="shared" si="76"/>
        <v>663511.426</v>
      </c>
      <c r="AP265" s="8"/>
      <c r="AQ265" s="8">
        <f>53088.27+1250.31+6330+5064+5064+1725</f>
        <v>72521.57999999999</v>
      </c>
      <c r="AR265" s="8">
        <f>E265*1.1</f>
        <v>5350.026</v>
      </c>
      <c r="AS265" s="8">
        <f>E265*1.83</f>
        <v>8900.4978</v>
      </c>
      <c r="AT265" s="77">
        <f t="shared" si="78"/>
        <v>750283.5297999999</v>
      </c>
      <c r="AU265" s="85"/>
      <c r="AV265" s="86">
        <f t="shared" si="65"/>
        <v>389.0928</v>
      </c>
      <c r="AW265" s="86">
        <f>E265*0.08</f>
        <v>389.0928</v>
      </c>
      <c r="AX265" s="79">
        <v>-31834.7408</v>
      </c>
      <c r="AY265" s="20">
        <f>N265-AT265-AX265+AU265+AV265+AW265</f>
        <v>64752.284199999995</v>
      </c>
      <c r="AZ265" s="117">
        <v>539003.3</v>
      </c>
    </row>
    <row r="266" spans="1:52" ht="15">
      <c r="A266" s="1">
        <v>258</v>
      </c>
      <c r="B266" s="1" t="s">
        <v>308</v>
      </c>
      <c r="C266" s="1">
        <v>377.5</v>
      </c>
      <c r="D266" s="1">
        <v>0</v>
      </c>
      <c r="E266" s="1">
        <f aca="true" t="shared" si="79" ref="E266:E329">C266+D266</f>
        <v>377.5</v>
      </c>
      <c r="F266" s="1">
        <v>7.14</v>
      </c>
      <c r="G266" s="2">
        <f t="shared" si="69"/>
        <v>2695.35</v>
      </c>
      <c r="H266" s="2">
        <f t="shared" si="72"/>
        <v>16172.099999999999</v>
      </c>
      <c r="I266" s="1">
        <v>7.39</v>
      </c>
      <c r="J266" s="2">
        <f t="shared" si="70"/>
        <v>2789.725</v>
      </c>
      <c r="K266" s="2">
        <f t="shared" si="73"/>
        <v>16738.35</v>
      </c>
      <c r="L266" s="11">
        <f t="shared" si="71"/>
        <v>32910.45</v>
      </c>
      <c r="M266" s="25"/>
      <c r="N266" s="33">
        <f t="shared" si="77"/>
        <v>32910.45</v>
      </c>
      <c r="O266" s="1">
        <v>0</v>
      </c>
      <c r="P266" s="1">
        <v>902.23</v>
      </c>
      <c r="Q266" s="31">
        <v>0</v>
      </c>
      <c r="R266" s="31">
        <v>2022.23</v>
      </c>
      <c r="S266" s="1">
        <v>0</v>
      </c>
      <c r="T266" s="1">
        <v>902.23</v>
      </c>
      <c r="U266" s="1">
        <v>0</v>
      </c>
      <c r="V266" s="1">
        <v>1426.98</v>
      </c>
      <c r="W266" s="1">
        <v>0</v>
      </c>
      <c r="X266" s="1">
        <v>902.23</v>
      </c>
      <c r="Y266" s="1">
        <v>0</v>
      </c>
      <c r="Z266" s="1">
        <v>902.23</v>
      </c>
      <c r="AA266" s="31">
        <v>0</v>
      </c>
      <c r="AB266" s="31">
        <v>1544.25</v>
      </c>
      <c r="AC266" s="31">
        <v>0</v>
      </c>
      <c r="AD266" s="31">
        <v>3166.39</v>
      </c>
      <c r="AE266" s="31">
        <v>0</v>
      </c>
      <c r="AF266" s="31">
        <v>936.2</v>
      </c>
      <c r="AG266" s="1">
        <v>0</v>
      </c>
      <c r="AH266" s="1">
        <v>1706.39</v>
      </c>
      <c r="AI266" s="1">
        <v>0</v>
      </c>
      <c r="AJ266" s="1">
        <v>3566.48</v>
      </c>
      <c r="AK266" s="1">
        <v>0</v>
      </c>
      <c r="AL266" s="1">
        <v>2336.2</v>
      </c>
      <c r="AM266" s="7">
        <f t="shared" si="74"/>
        <v>0</v>
      </c>
      <c r="AN266" s="7">
        <f t="shared" si="75"/>
        <v>20314.04</v>
      </c>
      <c r="AO266" s="24">
        <f t="shared" si="76"/>
        <v>20314.04</v>
      </c>
      <c r="AP266" s="8"/>
      <c r="AQ266" s="8">
        <v>1250.31</v>
      </c>
      <c r="AR266" s="63"/>
      <c r="AS266" s="63"/>
      <c r="AT266" s="77">
        <f t="shared" si="78"/>
        <v>21564.350000000002</v>
      </c>
      <c r="AU266" s="83"/>
      <c r="AV266" s="84"/>
      <c r="AW266" s="84"/>
      <c r="AX266" s="79">
        <v>-5161.464</v>
      </c>
      <c r="AY266" s="20">
        <f>N266-AT266-AX266+AU266+AV266+AW266</f>
        <v>16507.563999999995</v>
      </c>
      <c r="AZ266" s="117">
        <v>108393.8</v>
      </c>
    </row>
    <row r="267" spans="1:52" ht="15">
      <c r="A267" s="1">
        <v>259</v>
      </c>
      <c r="B267" s="1" t="s">
        <v>233</v>
      </c>
      <c r="C267" s="1">
        <v>839.2</v>
      </c>
      <c r="D267" s="1">
        <v>0</v>
      </c>
      <c r="E267" s="1">
        <f t="shared" si="79"/>
        <v>839.2</v>
      </c>
      <c r="F267" s="1">
        <v>12.13</v>
      </c>
      <c r="G267" s="2">
        <f t="shared" si="69"/>
        <v>10179.496000000001</v>
      </c>
      <c r="H267" s="2">
        <f t="shared" si="72"/>
        <v>61076.97600000001</v>
      </c>
      <c r="I267" s="1">
        <v>12.58</v>
      </c>
      <c r="J267" s="2">
        <f t="shared" si="70"/>
        <v>10557.136</v>
      </c>
      <c r="K267" s="2">
        <f t="shared" si="73"/>
        <v>63342.816000000006</v>
      </c>
      <c r="L267" s="11">
        <f t="shared" si="71"/>
        <v>124419.79200000002</v>
      </c>
      <c r="M267" s="25">
        <v>-46147.62</v>
      </c>
      <c r="N267" s="33">
        <f t="shared" si="77"/>
        <v>78272.17200000002</v>
      </c>
      <c r="O267" s="1">
        <v>0</v>
      </c>
      <c r="P267" s="1">
        <v>2215.84</v>
      </c>
      <c r="Q267" s="31">
        <v>0</v>
      </c>
      <c r="R267" s="31">
        <v>29591.34</v>
      </c>
      <c r="S267" s="1">
        <v>0</v>
      </c>
      <c r="T267" s="1">
        <v>3186.4</v>
      </c>
      <c r="U267" s="1">
        <v>0</v>
      </c>
      <c r="V267" s="1">
        <v>3343.75</v>
      </c>
      <c r="W267" s="1">
        <v>0</v>
      </c>
      <c r="X267" s="1">
        <v>3142.36</v>
      </c>
      <c r="Y267" s="1">
        <v>0</v>
      </c>
      <c r="Z267" s="1">
        <v>2183.34</v>
      </c>
      <c r="AA267" s="31">
        <v>0</v>
      </c>
      <c r="AB267" s="31">
        <v>2258.87</v>
      </c>
      <c r="AC267" s="31">
        <v>0</v>
      </c>
      <c r="AD267" s="31">
        <v>2904.14</v>
      </c>
      <c r="AE267" s="31">
        <v>0</v>
      </c>
      <c r="AF267" s="31">
        <v>5591.77</v>
      </c>
      <c r="AG267" s="1">
        <v>0</v>
      </c>
      <c r="AH267" s="1">
        <v>11819.34</v>
      </c>
      <c r="AI267" s="1">
        <v>0</v>
      </c>
      <c r="AJ267" s="1">
        <v>3592.06</v>
      </c>
      <c r="AK267" s="1">
        <v>0</v>
      </c>
      <c r="AL267" s="1">
        <v>2758.87</v>
      </c>
      <c r="AM267" s="7">
        <f t="shared" si="74"/>
        <v>0</v>
      </c>
      <c r="AN267" s="7">
        <f t="shared" si="75"/>
        <v>72588.07999999999</v>
      </c>
      <c r="AO267" s="24">
        <f t="shared" si="76"/>
        <v>72588.07999999999</v>
      </c>
      <c r="AP267" s="8"/>
      <c r="AQ267" s="8">
        <v>1250.31</v>
      </c>
      <c r="AR267" s="8">
        <f>E267*1.1</f>
        <v>923.1200000000001</v>
      </c>
      <c r="AS267" s="8">
        <f>E267*1.83</f>
        <v>1535.736</v>
      </c>
      <c r="AT267" s="77">
        <f t="shared" si="78"/>
        <v>76297.24599999998</v>
      </c>
      <c r="AU267" s="85"/>
      <c r="AV267" s="86">
        <f aca="true" t="shared" si="80" ref="AV267:AV328">E267*0.08</f>
        <v>67.13600000000001</v>
      </c>
      <c r="AW267" s="86">
        <f>E267*0.08</f>
        <v>67.13600000000001</v>
      </c>
      <c r="AX267" s="79">
        <v>-4656.3643999999995</v>
      </c>
      <c r="AY267" s="20">
        <f>N267-AT267-AX267+AU267+AV267+AW267</f>
        <v>6765.562400000036</v>
      </c>
      <c r="AZ267" s="117">
        <v>14906.27</v>
      </c>
    </row>
    <row r="268" spans="1:52" ht="15">
      <c r="A268" s="1">
        <v>260</v>
      </c>
      <c r="B268" s="1" t="s">
        <v>234</v>
      </c>
      <c r="C268" s="1">
        <v>497.3</v>
      </c>
      <c r="D268" s="1">
        <v>0</v>
      </c>
      <c r="E268" s="1">
        <f t="shared" si="79"/>
        <v>497.3</v>
      </c>
      <c r="F268" s="1">
        <v>12.07</v>
      </c>
      <c r="G268" s="2">
        <f t="shared" si="69"/>
        <v>6002.411</v>
      </c>
      <c r="H268" s="2">
        <f t="shared" si="72"/>
        <v>36014.466</v>
      </c>
      <c r="I268" s="1">
        <v>12.51</v>
      </c>
      <c r="J268" s="2">
        <f t="shared" si="70"/>
        <v>6221.223</v>
      </c>
      <c r="K268" s="2">
        <f t="shared" si="73"/>
        <v>37327.338</v>
      </c>
      <c r="L268" s="11">
        <f t="shared" si="71"/>
        <v>73341.804</v>
      </c>
      <c r="M268" s="25">
        <v>-16116.88</v>
      </c>
      <c r="N268" s="33">
        <f t="shared" si="77"/>
        <v>57224.924000000006</v>
      </c>
      <c r="O268" s="1">
        <v>0</v>
      </c>
      <c r="P268" s="1">
        <v>1221.05</v>
      </c>
      <c r="Q268" s="31">
        <v>0</v>
      </c>
      <c r="R268" s="31">
        <v>4090.17</v>
      </c>
      <c r="S268" s="1">
        <v>0</v>
      </c>
      <c r="T268" s="1">
        <v>2191.61</v>
      </c>
      <c r="U268" s="1">
        <v>0</v>
      </c>
      <c r="V268" s="1">
        <v>2348.96</v>
      </c>
      <c r="W268" s="1">
        <v>0</v>
      </c>
      <c r="X268" s="1">
        <v>2786.91</v>
      </c>
      <c r="Y268" s="1">
        <v>0</v>
      </c>
      <c r="Z268" s="1">
        <v>25047.73</v>
      </c>
      <c r="AA268" s="31">
        <v>0</v>
      </c>
      <c r="AB268" s="31">
        <v>1233.3</v>
      </c>
      <c r="AC268" s="31">
        <v>0</v>
      </c>
      <c r="AD268" s="31">
        <v>1233.3</v>
      </c>
      <c r="AE268" s="31">
        <v>0</v>
      </c>
      <c r="AF268" s="31">
        <v>13071.13</v>
      </c>
      <c r="AG268" s="1">
        <v>0</v>
      </c>
      <c r="AH268" s="1">
        <v>2258.05</v>
      </c>
      <c r="AI268" s="1">
        <v>0</v>
      </c>
      <c r="AJ268" s="1">
        <v>9892.28</v>
      </c>
      <c r="AK268" s="1">
        <v>0</v>
      </c>
      <c r="AL268" s="1">
        <v>1233.3</v>
      </c>
      <c r="AM268" s="7">
        <f t="shared" si="74"/>
        <v>0</v>
      </c>
      <c r="AN268" s="7">
        <f t="shared" si="75"/>
        <v>66607.79000000001</v>
      </c>
      <c r="AO268" s="24">
        <f t="shared" si="76"/>
        <v>66607.79000000001</v>
      </c>
      <c r="AP268" s="8"/>
      <c r="AQ268" s="8">
        <v>1250.31</v>
      </c>
      <c r="AR268" s="8">
        <f>E268*1.1</f>
        <v>547.0300000000001</v>
      </c>
      <c r="AS268" s="8">
        <f>E268*1.83</f>
        <v>910.0590000000001</v>
      </c>
      <c r="AT268" s="77">
        <f t="shared" si="78"/>
        <v>69315.189</v>
      </c>
      <c r="AU268" s="85"/>
      <c r="AV268" s="86">
        <f t="shared" si="80"/>
        <v>39.784</v>
      </c>
      <c r="AW268" s="86">
        <f>E268*0.08</f>
        <v>39.784</v>
      </c>
      <c r="AX268" s="79">
        <v>-484.31079999999986</v>
      </c>
      <c r="AY268" s="20">
        <f>N268-AT268-AX268+AU268+AV268+AW268</f>
        <v>-11526.386199999994</v>
      </c>
      <c r="AZ268" s="117">
        <v>71773.41</v>
      </c>
    </row>
    <row r="269" spans="1:52" ht="15">
      <c r="A269" s="1">
        <v>261</v>
      </c>
      <c r="B269" s="1" t="s">
        <v>235</v>
      </c>
      <c r="C269" s="1">
        <v>494.2</v>
      </c>
      <c r="D269" s="1">
        <v>0</v>
      </c>
      <c r="E269" s="1">
        <f t="shared" si="79"/>
        <v>494.2</v>
      </c>
      <c r="F269" s="1">
        <v>8.51</v>
      </c>
      <c r="G269" s="2">
        <f t="shared" si="69"/>
        <v>4205.642</v>
      </c>
      <c r="H269" s="2">
        <f t="shared" si="72"/>
        <v>25233.852</v>
      </c>
      <c r="I269" s="1">
        <v>8.81</v>
      </c>
      <c r="J269" s="2">
        <f t="shared" si="70"/>
        <v>4353.902</v>
      </c>
      <c r="K269" s="2">
        <f t="shared" si="73"/>
        <v>26123.412</v>
      </c>
      <c r="L269" s="11">
        <f t="shared" si="71"/>
        <v>51357.263999999996</v>
      </c>
      <c r="M269" s="25">
        <v>-107016.6</v>
      </c>
      <c r="N269" s="33">
        <f t="shared" si="77"/>
        <v>-55659.33600000001</v>
      </c>
      <c r="O269" s="1">
        <v>0</v>
      </c>
      <c r="P269" s="1">
        <v>2068.83</v>
      </c>
      <c r="Q269" s="31">
        <v>0</v>
      </c>
      <c r="R269" s="31">
        <v>1358.79</v>
      </c>
      <c r="S269" s="1">
        <v>0</v>
      </c>
      <c r="T269" s="1">
        <v>1358.79</v>
      </c>
      <c r="U269" s="1">
        <v>0</v>
      </c>
      <c r="V269" s="1">
        <v>2519.2</v>
      </c>
      <c r="W269" s="1">
        <v>0</v>
      </c>
      <c r="X269" s="1">
        <v>2639.9</v>
      </c>
      <c r="Y269" s="1">
        <v>0</v>
      </c>
      <c r="Z269" s="1">
        <v>1522.42</v>
      </c>
      <c r="AA269" s="31">
        <v>0</v>
      </c>
      <c r="AB269" s="31">
        <v>1403.27</v>
      </c>
      <c r="AC269" s="31">
        <v>0</v>
      </c>
      <c r="AD269" s="31">
        <v>1403.27</v>
      </c>
      <c r="AE269" s="31">
        <v>0</v>
      </c>
      <c r="AF269" s="31">
        <v>1403.27</v>
      </c>
      <c r="AG269" s="1">
        <v>0</v>
      </c>
      <c r="AH269" s="1">
        <v>1928.02</v>
      </c>
      <c r="AI269" s="1">
        <v>0</v>
      </c>
      <c r="AJ269" s="1">
        <v>1403.27</v>
      </c>
      <c r="AK269" s="1">
        <v>0</v>
      </c>
      <c r="AL269" s="1">
        <v>1403.27</v>
      </c>
      <c r="AM269" s="7">
        <f t="shared" si="74"/>
        <v>0</v>
      </c>
      <c r="AN269" s="7">
        <f t="shared" si="75"/>
        <v>20412.300000000003</v>
      </c>
      <c r="AO269" s="24">
        <f t="shared" si="76"/>
        <v>20412.300000000003</v>
      </c>
      <c r="AP269" s="8">
        <v>3770</v>
      </c>
      <c r="AQ269" s="8">
        <f>1250.31+3798</f>
        <v>5048.3099999999995</v>
      </c>
      <c r="AR269" s="8">
        <f>E269*1.1</f>
        <v>543.62</v>
      </c>
      <c r="AS269" s="8">
        <f>E269*1.83</f>
        <v>904.386</v>
      </c>
      <c r="AT269" s="77">
        <f t="shared" si="78"/>
        <v>30678.615999999998</v>
      </c>
      <c r="AU269" s="85"/>
      <c r="AV269" s="86">
        <f t="shared" si="80"/>
        <v>39.536</v>
      </c>
      <c r="AW269" s="86">
        <f>E269*0.08</f>
        <v>39.536</v>
      </c>
      <c r="AX269" s="79">
        <v>41567.1956</v>
      </c>
      <c r="AY269" s="20">
        <f>N269-AT269-AX269+AU269+AV269+AW269</f>
        <v>-127826.07560000001</v>
      </c>
      <c r="AZ269" s="117">
        <v>22434.76</v>
      </c>
    </row>
    <row r="270" spans="1:52" ht="15">
      <c r="A270" s="1">
        <v>262</v>
      </c>
      <c r="B270" s="1" t="s">
        <v>309</v>
      </c>
      <c r="C270" s="1">
        <v>385.4</v>
      </c>
      <c r="D270" s="1">
        <v>0</v>
      </c>
      <c r="E270" s="1">
        <f t="shared" si="79"/>
        <v>385.4</v>
      </c>
      <c r="F270" s="1">
        <v>7.14</v>
      </c>
      <c r="G270" s="2">
        <f t="shared" si="69"/>
        <v>2751.756</v>
      </c>
      <c r="H270" s="2">
        <f t="shared" si="72"/>
        <v>16510.536</v>
      </c>
      <c r="I270" s="1">
        <v>7.39</v>
      </c>
      <c r="J270" s="2">
        <f t="shared" si="70"/>
        <v>2848.1059999999998</v>
      </c>
      <c r="K270" s="2">
        <f t="shared" si="73"/>
        <v>17088.636</v>
      </c>
      <c r="L270" s="11">
        <f t="shared" si="71"/>
        <v>33599.172</v>
      </c>
      <c r="M270" s="25">
        <v>-20800.53</v>
      </c>
      <c r="N270" s="33">
        <f t="shared" si="77"/>
        <v>12798.642</v>
      </c>
      <c r="O270" s="1">
        <v>0</v>
      </c>
      <c r="P270" s="1">
        <v>921.11</v>
      </c>
      <c r="Q270" s="31">
        <v>0</v>
      </c>
      <c r="R270" s="31">
        <v>2286.55</v>
      </c>
      <c r="S270" s="1">
        <v>0</v>
      </c>
      <c r="T270" s="1">
        <v>921.11</v>
      </c>
      <c r="U270" s="1">
        <v>0</v>
      </c>
      <c r="V270" s="1">
        <v>1691.3</v>
      </c>
      <c r="W270" s="1">
        <v>0</v>
      </c>
      <c r="X270" s="1">
        <v>921.11</v>
      </c>
      <c r="Y270" s="1">
        <v>0</v>
      </c>
      <c r="Z270" s="1">
        <v>921.11</v>
      </c>
      <c r="AA270" s="31">
        <v>0</v>
      </c>
      <c r="AB270" s="31">
        <v>1245.04</v>
      </c>
      <c r="AC270" s="31">
        <v>0</v>
      </c>
      <c r="AD270" s="31">
        <v>3185.98</v>
      </c>
      <c r="AE270" s="31">
        <v>0</v>
      </c>
      <c r="AF270" s="31">
        <v>2119.51</v>
      </c>
      <c r="AG270" s="1">
        <v>0</v>
      </c>
      <c r="AH270" s="1">
        <v>1913.88</v>
      </c>
      <c r="AI270" s="1">
        <v>0</v>
      </c>
      <c r="AJ270" s="1">
        <v>2656.9</v>
      </c>
      <c r="AK270" s="1">
        <v>0</v>
      </c>
      <c r="AL270" s="1">
        <v>1119.42</v>
      </c>
      <c r="AM270" s="7">
        <f t="shared" si="74"/>
        <v>0</v>
      </c>
      <c r="AN270" s="7">
        <f t="shared" si="75"/>
        <v>19903.020000000004</v>
      </c>
      <c r="AO270" s="24">
        <f t="shared" si="76"/>
        <v>19903.020000000004</v>
      </c>
      <c r="AP270" s="8"/>
      <c r="AQ270" s="8">
        <v>1250.31</v>
      </c>
      <c r="AR270" s="63"/>
      <c r="AS270" s="63"/>
      <c r="AT270" s="77">
        <f t="shared" si="78"/>
        <v>21153.330000000005</v>
      </c>
      <c r="AU270" s="83"/>
      <c r="AV270" s="84"/>
      <c r="AW270" s="84"/>
      <c r="AX270" s="79">
        <v>-1576.9388000000004</v>
      </c>
      <c r="AY270" s="20">
        <f>N270-AT270-AX270+AU270+AV270+AW270</f>
        <v>-6777.749200000006</v>
      </c>
      <c r="AZ270" s="117">
        <v>10479.49</v>
      </c>
    </row>
    <row r="271" spans="1:52" ht="15">
      <c r="A271" s="1">
        <v>263</v>
      </c>
      <c r="B271" s="1" t="s">
        <v>236</v>
      </c>
      <c r="C271" s="1">
        <v>465.4</v>
      </c>
      <c r="D271" s="1">
        <v>0</v>
      </c>
      <c r="E271" s="1">
        <f t="shared" si="79"/>
        <v>465.4</v>
      </c>
      <c r="F271" s="1">
        <v>8.51</v>
      </c>
      <c r="G271" s="2">
        <f t="shared" si="69"/>
        <v>3960.5539999999996</v>
      </c>
      <c r="H271" s="2">
        <f t="shared" si="72"/>
        <v>23763.323999999997</v>
      </c>
      <c r="I271" s="1">
        <v>8.81</v>
      </c>
      <c r="J271" s="2">
        <f t="shared" si="70"/>
        <v>4100.174</v>
      </c>
      <c r="K271" s="2">
        <f t="shared" si="73"/>
        <v>24601.044</v>
      </c>
      <c r="L271" s="11">
        <f t="shared" si="71"/>
        <v>48364.368</v>
      </c>
      <c r="M271" s="25"/>
      <c r="N271" s="33">
        <f t="shared" si="77"/>
        <v>48364.368</v>
      </c>
      <c r="O271" s="1">
        <v>0</v>
      </c>
      <c r="P271" s="1">
        <v>1941.1</v>
      </c>
      <c r="Q271" s="31">
        <v>0</v>
      </c>
      <c r="R271" s="31">
        <v>1275.94</v>
      </c>
      <c r="S271" s="1">
        <v>0</v>
      </c>
      <c r="T271" s="1">
        <v>1275.94</v>
      </c>
      <c r="U271" s="1">
        <v>0</v>
      </c>
      <c r="V271" s="1">
        <v>2272.72</v>
      </c>
      <c r="W271" s="1">
        <v>0</v>
      </c>
      <c r="X271" s="1">
        <v>1112.31</v>
      </c>
      <c r="Y271" s="1">
        <v>0</v>
      </c>
      <c r="Z271" s="1">
        <v>1112.31</v>
      </c>
      <c r="AA271" s="31">
        <v>0</v>
      </c>
      <c r="AB271" s="31">
        <v>1154.19</v>
      </c>
      <c r="AC271" s="31">
        <v>0</v>
      </c>
      <c r="AD271" s="31">
        <v>1317.82</v>
      </c>
      <c r="AE271" s="31">
        <v>0</v>
      </c>
      <c r="AF271" s="31">
        <v>3820.57</v>
      </c>
      <c r="AG271" s="1">
        <v>0</v>
      </c>
      <c r="AH271" s="1">
        <v>6366.51</v>
      </c>
      <c r="AI271" s="1">
        <v>0</v>
      </c>
      <c r="AJ271" s="1">
        <v>1154.19</v>
      </c>
      <c r="AK271" s="1">
        <v>0</v>
      </c>
      <c r="AL271" s="1">
        <v>1154.19</v>
      </c>
      <c r="AM271" s="7">
        <f t="shared" si="74"/>
        <v>0</v>
      </c>
      <c r="AN271" s="7">
        <f t="shared" si="75"/>
        <v>23957.789999999994</v>
      </c>
      <c r="AO271" s="24">
        <f t="shared" si="76"/>
        <v>23957.789999999994</v>
      </c>
      <c r="AP271" s="8"/>
      <c r="AQ271" s="8">
        <v>1250.31</v>
      </c>
      <c r="AR271" s="63"/>
      <c r="AS271" s="63"/>
      <c r="AT271" s="77">
        <f t="shared" si="78"/>
        <v>25208.099999999995</v>
      </c>
      <c r="AU271" s="83"/>
      <c r="AV271" s="84"/>
      <c r="AW271" s="84"/>
      <c r="AX271" s="79">
        <v>-766.1444000000001</v>
      </c>
      <c r="AY271" s="20">
        <f>N271-AT271-AX271+AU271+AV271+AW271</f>
        <v>23922.41240000001</v>
      </c>
      <c r="AZ271" s="117">
        <v>5660.75</v>
      </c>
    </row>
    <row r="272" spans="1:52" ht="15">
      <c r="A272" s="1">
        <v>264</v>
      </c>
      <c r="B272" s="1" t="s">
        <v>310</v>
      </c>
      <c r="C272" s="1">
        <v>382</v>
      </c>
      <c r="D272" s="1">
        <v>0</v>
      </c>
      <c r="E272" s="1">
        <f t="shared" si="79"/>
        <v>382</v>
      </c>
      <c r="F272" s="1">
        <v>7.14</v>
      </c>
      <c r="G272" s="2">
        <f t="shared" si="69"/>
        <v>2727.48</v>
      </c>
      <c r="H272" s="2">
        <f t="shared" si="72"/>
        <v>16364.880000000001</v>
      </c>
      <c r="I272" s="1">
        <v>7.39</v>
      </c>
      <c r="J272" s="2">
        <f t="shared" si="70"/>
        <v>2822.98</v>
      </c>
      <c r="K272" s="2">
        <f t="shared" si="73"/>
        <v>16937.88</v>
      </c>
      <c r="L272" s="11">
        <f t="shared" si="71"/>
        <v>33302.76</v>
      </c>
      <c r="M272" s="25">
        <v>-55484.43</v>
      </c>
      <c r="N272" s="33">
        <f t="shared" si="77"/>
        <v>-22181.67</v>
      </c>
      <c r="O272" s="1">
        <v>0</v>
      </c>
      <c r="P272" s="1">
        <v>994.79</v>
      </c>
      <c r="Q272" s="31">
        <v>0</v>
      </c>
      <c r="R272" s="31">
        <v>2196.61</v>
      </c>
      <c r="S272" s="1">
        <v>0</v>
      </c>
      <c r="T272" s="1">
        <v>912.98</v>
      </c>
      <c r="U272" s="1">
        <v>0</v>
      </c>
      <c r="V272" s="1">
        <v>1601.36</v>
      </c>
      <c r="W272" s="1">
        <v>0</v>
      </c>
      <c r="X272" s="1">
        <v>912.98</v>
      </c>
      <c r="Y272" s="1">
        <v>0</v>
      </c>
      <c r="Z272" s="1">
        <v>4427.15</v>
      </c>
      <c r="AA272" s="31">
        <v>0</v>
      </c>
      <c r="AB272" s="31">
        <v>1275.61</v>
      </c>
      <c r="AC272" s="31">
        <v>0</v>
      </c>
      <c r="AD272" s="31">
        <v>3341.18</v>
      </c>
      <c r="AE272" s="31">
        <v>0</v>
      </c>
      <c r="AF272" s="31">
        <v>947.36</v>
      </c>
      <c r="AG272" s="1">
        <v>0</v>
      </c>
      <c r="AH272" s="1">
        <v>1635.74</v>
      </c>
      <c r="AI272" s="1">
        <v>0</v>
      </c>
      <c r="AJ272" s="1">
        <v>3577.64</v>
      </c>
      <c r="AK272" s="1">
        <v>0</v>
      </c>
      <c r="AL272" s="1">
        <v>1192.8</v>
      </c>
      <c r="AM272" s="7">
        <f t="shared" si="74"/>
        <v>0</v>
      </c>
      <c r="AN272" s="7">
        <f t="shared" si="75"/>
        <v>23016.2</v>
      </c>
      <c r="AO272" s="24">
        <f t="shared" si="76"/>
        <v>23016.2</v>
      </c>
      <c r="AP272" s="8"/>
      <c r="AQ272" s="8">
        <v>1250.31</v>
      </c>
      <c r="AR272" s="63"/>
      <c r="AS272" s="63"/>
      <c r="AT272" s="77">
        <f t="shared" si="78"/>
        <v>24266.510000000002</v>
      </c>
      <c r="AU272" s="83"/>
      <c r="AV272" s="84"/>
      <c r="AW272" s="84"/>
      <c r="AX272" s="79">
        <v>-4787.855600000001</v>
      </c>
      <c r="AY272" s="20">
        <f>N272-AT272-AX272+AU272+AV272+AW272</f>
        <v>-41660.3244</v>
      </c>
      <c r="AZ272" s="117">
        <v>195668.51</v>
      </c>
    </row>
    <row r="273" spans="1:52" ht="15">
      <c r="A273" s="1">
        <v>265</v>
      </c>
      <c r="B273" s="1" t="s">
        <v>237</v>
      </c>
      <c r="C273" s="1">
        <v>781.2</v>
      </c>
      <c r="D273" s="1">
        <v>0</v>
      </c>
      <c r="E273" s="1">
        <f t="shared" si="79"/>
        <v>781.2</v>
      </c>
      <c r="F273" s="1">
        <v>12.13</v>
      </c>
      <c r="G273" s="2">
        <f t="shared" si="69"/>
        <v>9475.956000000002</v>
      </c>
      <c r="H273" s="2">
        <f t="shared" si="72"/>
        <v>56855.73600000001</v>
      </c>
      <c r="I273" s="1">
        <v>12.58</v>
      </c>
      <c r="J273" s="2">
        <f t="shared" si="70"/>
        <v>9827.496000000001</v>
      </c>
      <c r="K273" s="2">
        <f t="shared" si="73"/>
        <v>58964.97600000001</v>
      </c>
      <c r="L273" s="11">
        <f t="shared" si="71"/>
        <v>115820.71200000003</v>
      </c>
      <c r="M273" s="25"/>
      <c r="N273" s="33">
        <f t="shared" si="77"/>
        <v>115820.71200000003</v>
      </c>
      <c r="O273" s="1">
        <v>0</v>
      </c>
      <c r="P273" s="1">
        <v>4264.53</v>
      </c>
      <c r="Q273" s="31">
        <v>0</v>
      </c>
      <c r="R273" s="31">
        <v>16002.06</v>
      </c>
      <c r="S273" s="1">
        <v>0</v>
      </c>
      <c r="T273" s="1">
        <v>12318.51</v>
      </c>
      <c r="U273" s="1">
        <v>0</v>
      </c>
      <c r="V273" s="1">
        <v>4683.35</v>
      </c>
      <c r="W273" s="1">
        <v>0</v>
      </c>
      <c r="X273" s="1">
        <v>10481.49</v>
      </c>
      <c r="Y273" s="1">
        <v>0</v>
      </c>
      <c r="Z273" s="1">
        <v>4163.8</v>
      </c>
      <c r="AA273" s="31">
        <v>0</v>
      </c>
      <c r="AB273" s="31">
        <v>5750.04</v>
      </c>
      <c r="AC273" s="31">
        <v>0</v>
      </c>
      <c r="AD273" s="31">
        <v>4320.04</v>
      </c>
      <c r="AE273" s="31">
        <v>0</v>
      </c>
      <c r="AF273" s="31">
        <v>13833.88</v>
      </c>
      <c r="AG273" s="1">
        <v>0</v>
      </c>
      <c r="AH273" s="1">
        <v>3743.3</v>
      </c>
      <c r="AI273" s="1">
        <v>0</v>
      </c>
      <c r="AJ273" s="1">
        <v>3218.55</v>
      </c>
      <c r="AK273" s="1">
        <v>0</v>
      </c>
      <c r="AL273" s="1">
        <v>4218.43</v>
      </c>
      <c r="AM273" s="7">
        <f t="shared" si="74"/>
        <v>0</v>
      </c>
      <c r="AN273" s="7">
        <f t="shared" si="75"/>
        <v>86997.98000000001</v>
      </c>
      <c r="AO273" s="24">
        <f t="shared" si="76"/>
        <v>86997.98000000001</v>
      </c>
      <c r="AP273" s="8"/>
      <c r="AQ273" s="8">
        <v>1250.31</v>
      </c>
      <c r="AR273" s="8"/>
      <c r="AS273" s="8"/>
      <c r="AT273" s="77">
        <f t="shared" si="78"/>
        <v>88248.29000000001</v>
      </c>
      <c r="AU273" s="85">
        <f>E273*0.67</f>
        <v>523.4040000000001</v>
      </c>
      <c r="AV273" s="86">
        <f t="shared" si="80"/>
        <v>62.496</v>
      </c>
      <c r="AW273" s="86">
        <f>E273*0.08</f>
        <v>62.496</v>
      </c>
      <c r="AX273" s="79">
        <v>21748.648</v>
      </c>
      <c r="AY273" s="20">
        <f>N273-AT273-AX273+AU273+AV273+AW273</f>
        <v>6472.17000000002</v>
      </c>
      <c r="AZ273" s="117">
        <v>262195.39</v>
      </c>
    </row>
    <row r="274" spans="1:52" ht="15">
      <c r="A274" s="1">
        <v>266</v>
      </c>
      <c r="B274" s="1" t="s">
        <v>238</v>
      </c>
      <c r="C274" s="1">
        <v>451.8</v>
      </c>
      <c r="D274" s="1"/>
      <c r="E274" s="1">
        <f t="shared" si="79"/>
        <v>451.8</v>
      </c>
      <c r="F274" s="1">
        <v>8.51</v>
      </c>
      <c r="G274" s="2">
        <f t="shared" si="69"/>
        <v>3844.818</v>
      </c>
      <c r="H274" s="2">
        <f t="shared" si="72"/>
        <v>23068.908000000003</v>
      </c>
      <c r="I274" s="1">
        <v>8.81</v>
      </c>
      <c r="J274" s="2">
        <f t="shared" si="70"/>
        <v>3980.358</v>
      </c>
      <c r="K274" s="2">
        <f t="shared" si="73"/>
        <v>23882.148</v>
      </c>
      <c r="L274" s="11">
        <f t="shared" si="71"/>
        <v>46951.056000000004</v>
      </c>
      <c r="M274" s="25">
        <v>-15870.69</v>
      </c>
      <c r="N274" s="33">
        <f t="shared" si="77"/>
        <v>31080.366</v>
      </c>
      <c r="O274" s="1">
        <v>0</v>
      </c>
      <c r="P274" s="1">
        <v>2004.43</v>
      </c>
      <c r="Q274" s="31">
        <v>0</v>
      </c>
      <c r="R274" s="31">
        <v>1257.45</v>
      </c>
      <c r="S274" s="1">
        <v>0</v>
      </c>
      <c r="T274" s="1">
        <v>1257.45</v>
      </c>
      <c r="U274" s="1">
        <v>0</v>
      </c>
      <c r="V274" s="1">
        <v>2417.86</v>
      </c>
      <c r="W274" s="1">
        <v>0</v>
      </c>
      <c r="X274" s="1">
        <v>1257.45</v>
      </c>
      <c r="Y274" s="1">
        <v>0</v>
      </c>
      <c r="Z274" s="1">
        <v>1257.45</v>
      </c>
      <c r="AA274" s="31">
        <v>0</v>
      </c>
      <c r="AB274" s="31">
        <v>1298.11</v>
      </c>
      <c r="AC274" s="31">
        <v>0</v>
      </c>
      <c r="AD274" s="31">
        <v>1298.11</v>
      </c>
      <c r="AE274" s="31">
        <v>0</v>
      </c>
      <c r="AF274" s="31">
        <v>1298.11</v>
      </c>
      <c r="AG274" s="1">
        <v>0</v>
      </c>
      <c r="AH274" s="1">
        <v>2322.86</v>
      </c>
      <c r="AI274" s="1">
        <v>0</v>
      </c>
      <c r="AJ274" s="1">
        <v>1298.11</v>
      </c>
      <c r="AK274" s="1">
        <v>0</v>
      </c>
      <c r="AL274" s="1">
        <v>2297.99</v>
      </c>
      <c r="AM274" s="7">
        <f t="shared" si="74"/>
        <v>0</v>
      </c>
      <c r="AN274" s="7">
        <f t="shared" si="75"/>
        <v>19265.380000000005</v>
      </c>
      <c r="AO274" s="24">
        <f t="shared" si="76"/>
        <v>19265.380000000005</v>
      </c>
      <c r="AP274" s="8"/>
      <c r="AQ274" s="8">
        <v>1250.31</v>
      </c>
      <c r="AR274" s="8">
        <f>E274*1.1</f>
        <v>496.9800000000001</v>
      </c>
      <c r="AS274" s="8">
        <f>E274*1.83</f>
        <v>826.7940000000001</v>
      </c>
      <c r="AT274" s="77">
        <f t="shared" si="78"/>
        <v>21839.464000000007</v>
      </c>
      <c r="AU274" s="85">
        <f>E274*0.67</f>
        <v>302.706</v>
      </c>
      <c r="AV274" s="86">
        <f t="shared" si="80"/>
        <v>36.144</v>
      </c>
      <c r="AW274" s="86">
        <f>E274*0.08</f>
        <v>36.144</v>
      </c>
      <c r="AX274" s="79">
        <v>-3170.0256</v>
      </c>
      <c r="AY274" s="20">
        <f>N274-AT274-AX274+AU274+AV274+AW274</f>
        <v>12785.921599999996</v>
      </c>
      <c r="AZ274" s="117">
        <v>25524.9</v>
      </c>
    </row>
    <row r="275" spans="1:52" ht="15">
      <c r="A275" s="1">
        <v>267</v>
      </c>
      <c r="B275" s="1" t="s">
        <v>239</v>
      </c>
      <c r="C275" s="1">
        <v>464.2</v>
      </c>
      <c r="D275" s="1">
        <v>0</v>
      </c>
      <c r="E275" s="1">
        <f t="shared" si="79"/>
        <v>464.2</v>
      </c>
      <c r="F275" s="1">
        <v>8.51</v>
      </c>
      <c r="G275" s="2">
        <f t="shared" si="69"/>
        <v>3950.3419999999996</v>
      </c>
      <c r="H275" s="2">
        <f t="shared" si="72"/>
        <v>23702.051999999996</v>
      </c>
      <c r="I275" s="1">
        <v>8.81</v>
      </c>
      <c r="J275" s="2">
        <f t="shared" si="70"/>
        <v>4089.6020000000003</v>
      </c>
      <c r="K275" s="2">
        <f t="shared" si="73"/>
        <v>24537.612</v>
      </c>
      <c r="L275" s="11">
        <f t="shared" si="71"/>
        <v>48239.664</v>
      </c>
      <c r="M275" s="25">
        <v>-26312.9</v>
      </c>
      <c r="N275" s="33">
        <f t="shared" si="77"/>
        <v>21926.763999999996</v>
      </c>
      <c r="O275" s="1">
        <v>0</v>
      </c>
      <c r="P275" s="1">
        <v>1854.98</v>
      </c>
      <c r="Q275" s="31">
        <v>0</v>
      </c>
      <c r="R275" s="31">
        <v>1108</v>
      </c>
      <c r="S275" s="1">
        <v>0</v>
      </c>
      <c r="T275" s="1">
        <v>17559.77</v>
      </c>
      <c r="U275" s="1">
        <v>0</v>
      </c>
      <c r="V275" s="1">
        <v>2268.41</v>
      </c>
      <c r="W275" s="1">
        <v>0</v>
      </c>
      <c r="X275" s="1">
        <v>66378.62</v>
      </c>
      <c r="Y275" s="1">
        <v>0</v>
      </c>
      <c r="Z275" s="1">
        <v>5343.06</v>
      </c>
      <c r="AA275" s="31">
        <v>0</v>
      </c>
      <c r="AB275" s="31">
        <v>1149.73</v>
      </c>
      <c r="AC275" s="31">
        <v>0</v>
      </c>
      <c r="AD275" s="31">
        <v>46039.79</v>
      </c>
      <c r="AE275" s="31">
        <v>0</v>
      </c>
      <c r="AF275" s="31">
        <v>2482.92</v>
      </c>
      <c r="AG275" s="1">
        <v>0</v>
      </c>
      <c r="AH275" s="1">
        <v>10099.78</v>
      </c>
      <c r="AI275" s="1">
        <v>0</v>
      </c>
      <c r="AJ275" s="1">
        <v>12914.43</v>
      </c>
      <c r="AK275" s="1">
        <v>0</v>
      </c>
      <c r="AL275" s="1">
        <v>2149.61</v>
      </c>
      <c r="AM275" s="7">
        <f t="shared" si="74"/>
        <v>0</v>
      </c>
      <c r="AN275" s="7">
        <f t="shared" si="75"/>
        <v>169349.09999999998</v>
      </c>
      <c r="AO275" s="24">
        <f t="shared" si="76"/>
        <v>169349.09999999998</v>
      </c>
      <c r="AP275" s="8"/>
      <c r="AQ275" s="8">
        <v>1250.31</v>
      </c>
      <c r="AR275" s="8">
        <f>E275*1.1</f>
        <v>510.62</v>
      </c>
      <c r="AS275" s="8">
        <f>E275*1.83</f>
        <v>849.486</v>
      </c>
      <c r="AT275" s="77">
        <f t="shared" si="78"/>
        <v>171959.51599999997</v>
      </c>
      <c r="AU275" s="85">
        <f>E275*0.67</f>
        <v>311.014</v>
      </c>
      <c r="AV275" s="86">
        <f t="shared" si="80"/>
        <v>37.136</v>
      </c>
      <c r="AW275" s="86">
        <f>E275*0.08</f>
        <v>37.136</v>
      </c>
      <c r="AX275" s="79">
        <v>-16.21839999999998</v>
      </c>
      <c r="AY275" s="20">
        <f>N275-AT275-AX275+AU275+AV275+AW275</f>
        <v>-149631.24759999997</v>
      </c>
      <c r="AZ275" s="117">
        <v>182120.57</v>
      </c>
    </row>
    <row r="276" spans="1:52" ht="15">
      <c r="A276" s="1">
        <v>268</v>
      </c>
      <c r="B276" s="1" t="s">
        <v>311</v>
      </c>
      <c r="C276" s="1">
        <v>372.9</v>
      </c>
      <c r="D276" s="1">
        <v>0</v>
      </c>
      <c r="E276" s="1">
        <f t="shared" si="79"/>
        <v>372.9</v>
      </c>
      <c r="F276" s="1">
        <v>7.14</v>
      </c>
      <c r="G276" s="2">
        <f t="shared" si="69"/>
        <v>2662.506</v>
      </c>
      <c r="H276" s="2">
        <f t="shared" si="72"/>
        <v>15975.036</v>
      </c>
      <c r="I276" s="1">
        <v>7.39</v>
      </c>
      <c r="J276" s="2">
        <f t="shared" si="70"/>
        <v>2755.7309999999998</v>
      </c>
      <c r="K276" s="2">
        <f t="shared" si="73"/>
        <v>16534.386</v>
      </c>
      <c r="L276" s="11">
        <f t="shared" si="71"/>
        <v>32509.422</v>
      </c>
      <c r="M276" s="25">
        <v>-18493.93</v>
      </c>
      <c r="N276" s="33">
        <f t="shared" si="77"/>
        <v>14015.491999999998</v>
      </c>
      <c r="O276" s="1">
        <v>0</v>
      </c>
      <c r="P276" s="1">
        <v>891.23</v>
      </c>
      <c r="Q276" s="31">
        <v>0</v>
      </c>
      <c r="R276" s="31">
        <v>2011.23</v>
      </c>
      <c r="S276" s="1">
        <v>0</v>
      </c>
      <c r="T276" s="1">
        <v>891.23</v>
      </c>
      <c r="U276" s="1">
        <v>0</v>
      </c>
      <c r="V276" s="1">
        <v>1497.79</v>
      </c>
      <c r="W276" s="1">
        <v>0</v>
      </c>
      <c r="X276" s="1">
        <v>891.23</v>
      </c>
      <c r="Y276" s="1">
        <v>0</v>
      </c>
      <c r="Z276" s="1">
        <v>891.23</v>
      </c>
      <c r="AA276" s="31">
        <v>0</v>
      </c>
      <c r="AB276" s="31">
        <v>1627.09</v>
      </c>
      <c r="AC276" s="31">
        <v>0</v>
      </c>
      <c r="AD276" s="31">
        <v>9472.67</v>
      </c>
      <c r="AE276" s="31">
        <v>0</v>
      </c>
      <c r="AF276" s="31">
        <v>924.79</v>
      </c>
      <c r="AG276" s="1">
        <v>0</v>
      </c>
      <c r="AH276" s="1">
        <v>1882.88</v>
      </c>
      <c r="AI276" s="1">
        <v>0</v>
      </c>
      <c r="AJ276" s="1">
        <v>3555.07</v>
      </c>
      <c r="AK276" s="1">
        <v>0</v>
      </c>
      <c r="AL276" s="1">
        <v>2324.79</v>
      </c>
      <c r="AM276" s="7">
        <f t="shared" si="74"/>
        <v>0</v>
      </c>
      <c r="AN276" s="7">
        <f t="shared" si="75"/>
        <v>26861.23</v>
      </c>
      <c r="AO276" s="24">
        <f t="shared" si="76"/>
        <v>26861.23</v>
      </c>
      <c r="AP276" s="8"/>
      <c r="AQ276" s="8">
        <v>1250.31</v>
      </c>
      <c r="AR276" s="63"/>
      <c r="AS276" s="63"/>
      <c r="AT276" s="77">
        <f t="shared" si="78"/>
        <v>28111.54</v>
      </c>
      <c r="AU276" s="83"/>
      <c r="AV276" s="84"/>
      <c r="AW276" s="84"/>
      <c r="AX276" s="79">
        <v>1378.1711999999998</v>
      </c>
      <c r="AY276" s="20">
        <f>N276-AT276-AX276+AU276+AV276+AW276</f>
        <v>-15474.219200000003</v>
      </c>
      <c r="AZ276" s="117">
        <v>156959.87</v>
      </c>
    </row>
    <row r="277" spans="1:52" ht="15">
      <c r="A277" s="1">
        <v>269</v>
      </c>
      <c r="B277" s="1" t="s">
        <v>345</v>
      </c>
      <c r="C277" s="1">
        <v>1593.8</v>
      </c>
      <c r="D277" s="1">
        <v>0</v>
      </c>
      <c r="E277" s="1">
        <f t="shared" si="79"/>
        <v>1593.8</v>
      </c>
      <c r="F277" s="1">
        <v>13.81</v>
      </c>
      <c r="G277" s="2">
        <f t="shared" si="69"/>
        <v>22010.378</v>
      </c>
      <c r="H277" s="2">
        <f t="shared" si="72"/>
        <v>132062.268</v>
      </c>
      <c r="I277" s="1">
        <v>14.3</v>
      </c>
      <c r="J277" s="2">
        <f t="shared" si="70"/>
        <v>22791.34</v>
      </c>
      <c r="K277" s="2">
        <f t="shared" si="73"/>
        <v>136748.04</v>
      </c>
      <c r="L277" s="11">
        <f t="shared" si="71"/>
        <v>268810.308</v>
      </c>
      <c r="M277" s="25"/>
      <c r="N277" s="33">
        <f t="shared" si="77"/>
        <v>268810.308</v>
      </c>
      <c r="O277" s="1">
        <v>0</v>
      </c>
      <c r="P277" s="1">
        <v>7108.73</v>
      </c>
      <c r="Q277" s="31">
        <v>0</v>
      </c>
      <c r="R277" s="31">
        <v>15537.91</v>
      </c>
      <c r="S277" s="1">
        <v>0</v>
      </c>
      <c r="T277" s="1">
        <v>22747.26</v>
      </c>
      <c r="U277" s="1">
        <v>0</v>
      </c>
      <c r="V277" s="1">
        <v>8811.99</v>
      </c>
      <c r="W277" s="1">
        <v>0</v>
      </c>
      <c r="X277" s="1">
        <v>18351.46</v>
      </c>
      <c r="Y277" s="1">
        <v>0</v>
      </c>
      <c r="Z277" s="1">
        <v>19912.85</v>
      </c>
      <c r="AA277" s="31">
        <v>0</v>
      </c>
      <c r="AB277" s="31">
        <v>22960.95</v>
      </c>
      <c r="AC277" s="31">
        <v>0</v>
      </c>
      <c r="AD277" s="31">
        <v>10108.9</v>
      </c>
      <c r="AE277" s="31">
        <v>0</v>
      </c>
      <c r="AF277" s="31">
        <v>11245.84</v>
      </c>
      <c r="AG277" s="1">
        <v>0</v>
      </c>
      <c r="AH277" s="1">
        <v>17502.08</v>
      </c>
      <c r="AI277" s="1">
        <v>0</v>
      </c>
      <c r="AJ277" s="1">
        <v>11586.67</v>
      </c>
      <c r="AK277" s="1">
        <v>0</v>
      </c>
      <c r="AL277" s="1">
        <v>10453.85</v>
      </c>
      <c r="AM277" s="7">
        <f t="shared" si="74"/>
        <v>0</v>
      </c>
      <c r="AN277" s="7">
        <f t="shared" si="75"/>
        <v>176328.49</v>
      </c>
      <c r="AO277" s="24">
        <f t="shared" si="76"/>
        <v>176328.49</v>
      </c>
      <c r="AP277" s="8"/>
      <c r="AQ277" s="8">
        <v>1250.31</v>
      </c>
      <c r="AR277" s="8"/>
      <c r="AS277" s="8"/>
      <c r="AT277" s="77">
        <f t="shared" si="78"/>
        <v>177578.8</v>
      </c>
      <c r="AU277" s="85"/>
      <c r="AV277" s="86">
        <f t="shared" si="80"/>
        <v>127.504</v>
      </c>
      <c r="AW277" s="86">
        <f aca="true" t="shared" si="81" ref="AW277:AW285">E277*0.08</f>
        <v>127.504</v>
      </c>
      <c r="AX277" s="79">
        <v>-36476.17600000001</v>
      </c>
      <c r="AY277" s="20">
        <f>N277-AT277-AX277+AU277+AV277+AW277</f>
        <v>127962.69200000004</v>
      </c>
      <c r="AZ277" s="117">
        <v>497643.02</v>
      </c>
    </row>
    <row r="278" spans="1:52" ht="15">
      <c r="A278" s="1">
        <v>270</v>
      </c>
      <c r="B278" s="1" t="s">
        <v>240</v>
      </c>
      <c r="C278" s="1">
        <v>906.8</v>
      </c>
      <c r="D278" s="1">
        <v>0</v>
      </c>
      <c r="E278" s="1">
        <f t="shared" si="79"/>
        <v>906.8</v>
      </c>
      <c r="F278" s="1">
        <v>13.58</v>
      </c>
      <c r="G278" s="2">
        <f t="shared" si="69"/>
        <v>12314.344</v>
      </c>
      <c r="H278" s="2">
        <f t="shared" si="72"/>
        <v>73886.064</v>
      </c>
      <c r="I278" s="1">
        <v>14.07</v>
      </c>
      <c r="J278" s="2">
        <f t="shared" si="70"/>
        <v>12758.676</v>
      </c>
      <c r="K278" s="2">
        <f t="shared" si="73"/>
        <v>76552.056</v>
      </c>
      <c r="L278" s="11">
        <f t="shared" si="71"/>
        <v>150438.12</v>
      </c>
      <c r="M278" s="25">
        <v>-88354.27</v>
      </c>
      <c r="N278" s="33">
        <f t="shared" si="77"/>
        <v>62083.84999999999</v>
      </c>
      <c r="O278" s="1">
        <v>0</v>
      </c>
      <c r="P278" s="1">
        <v>2344.9</v>
      </c>
      <c r="Q278" s="31">
        <v>0</v>
      </c>
      <c r="R278" s="31">
        <v>2344.9</v>
      </c>
      <c r="S278" s="1">
        <v>0</v>
      </c>
      <c r="T278" s="1">
        <v>12525.14</v>
      </c>
      <c r="U278" s="1">
        <v>0</v>
      </c>
      <c r="V278" s="1">
        <v>6479.24</v>
      </c>
      <c r="W278" s="1">
        <v>0</v>
      </c>
      <c r="X278" s="1">
        <v>2344.9</v>
      </c>
      <c r="Y278" s="1">
        <v>0</v>
      </c>
      <c r="Z278" s="1">
        <v>13251.94</v>
      </c>
      <c r="AA278" s="31">
        <v>0</v>
      </c>
      <c r="AB278" s="31">
        <v>2426.51</v>
      </c>
      <c r="AC278" s="31">
        <v>0</v>
      </c>
      <c r="AD278" s="31">
        <v>5021.36</v>
      </c>
      <c r="AE278" s="31">
        <v>0</v>
      </c>
      <c r="AF278" s="31">
        <v>17685.73</v>
      </c>
      <c r="AG278" s="1">
        <v>0</v>
      </c>
      <c r="AH278" s="1">
        <v>4410.76</v>
      </c>
      <c r="AI278" s="1">
        <v>0</v>
      </c>
      <c r="AJ278" s="1">
        <v>2426.51</v>
      </c>
      <c r="AK278" s="1">
        <v>0</v>
      </c>
      <c r="AL278" s="1">
        <v>2426.51</v>
      </c>
      <c r="AM278" s="7">
        <f t="shared" si="74"/>
        <v>0</v>
      </c>
      <c r="AN278" s="7">
        <f t="shared" si="75"/>
        <v>73688.4</v>
      </c>
      <c r="AO278" s="24">
        <f t="shared" si="76"/>
        <v>73688.4</v>
      </c>
      <c r="AP278" s="8"/>
      <c r="AQ278" s="8">
        <v>1250.31</v>
      </c>
      <c r="AR278" s="8">
        <f>E278*1.1</f>
        <v>997.48</v>
      </c>
      <c r="AS278" s="8">
        <f>E278*1.83</f>
        <v>1659.444</v>
      </c>
      <c r="AT278" s="77">
        <f t="shared" si="78"/>
        <v>77595.63399999999</v>
      </c>
      <c r="AU278" s="85">
        <f>E278*0.67</f>
        <v>607.556</v>
      </c>
      <c r="AV278" s="86">
        <f t="shared" si="80"/>
        <v>72.544</v>
      </c>
      <c r="AW278" s="86">
        <f t="shared" si="81"/>
        <v>72.544</v>
      </c>
      <c r="AX278" s="79">
        <v>424.29599999999937</v>
      </c>
      <c r="AY278" s="20">
        <f>N278-AT278-AX278+AU278+AV278+AW278</f>
        <v>-15183.435999999998</v>
      </c>
      <c r="AZ278" s="117">
        <v>14755.71</v>
      </c>
    </row>
    <row r="279" spans="1:52" ht="15">
      <c r="A279" s="1">
        <v>271</v>
      </c>
      <c r="B279" s="1" t="s">
        <v>241</v>
      </c>
      <c r="C279" s="1">
        <v>511.9</v>
      </c>
      <c r="D279" s="1">
        <v>0</v>
      </c>
      <c r="E279" s="1">
        <f t="shared" si="79"/>
        <v>511.9</v>
      </c>
      <c r="F279" s="1">
        <v>13.44</v>
      </c>
      <c r="G279" s="2">
        <f t="shared" si="69"/>
        <v>6879.936</v>
      </c>
      <c r="H279" s="2">
        <f t="shared" si="72"/>
        <v>41279.615999999995</v>
      </c>
      <c r="I279" s="1">
        <v>13.94</v>
      </c>
      <c r="J279" s="2">
        <f t="shared" si="70"/>
        <v>7135.8859999999995</v>
      </c>
      <c r="K279" s="2">
        <f t="shared" si="73"/>
        <v>42815.316</v>
      </c>
      <c r="L279" s="11">
        <f t="shared" si="71"/>
        <v>84094.932</v>
      </c>
      <c r="M279" s="25"/>
      <c r="N279" s="33">
        <f t="shared" si="77"/>
        <v>84094.932</v>
      </c>
      <c r="O279" s="1">
        <v>0</v>
      </c>
      <c r="P279" s="1">
        <v>2209.89</v>
      </c>
      <c r="Q279" s="31">
        <v>0</v>
      </c>
      <c r="R279" s="31">
        <v>2209.89</v>
      </c>
      <c r="S279" s="1">
        <v>0</v>
      </c>
      <c r="T279" s="1">
        <v>11973.95</v>
      </c>
      <c r="U279" s="1">
        <v>0</v>
      </c>
      <c r="V279" s="1">
        <v>4329.33</v>
      </c>
      <c r="W279" s="1">
        <v>0</v>
      </c>
      <c r="X279" s="1">
        <v>2906.08</v>
      </c>
      <c r="Y279" s="1">
        <v>0</v>
      </c>
      <c r="Z279" s="1">
        <v>12094.8</v>
      </c>
      <c r="AA279" s="31">
        <v>0</v>
      </c>
      <c r="AB279" s="31">
        <v>9992.25</v>
      </c>
      <c r="AC279" s="31">
        <v>0</v>
      </c>
      <c r="AD279" s="31">
        <v>5557.25</v>
      </c>
      <c r="AE279" s="31">
        <v>0</v>
      </c>
      <c r="AF279" s="31">
        <v>3008.46</v>
      </c>
      <c r="AG279" s="1">
        <v>0</v>
      </c>
      <c r="AH279" s="1">
        <v>3447.09</v>
      </c>
      <c r="AI279" s="1">
        <v>0</v>
      </c>
      <c r="AJ279" s="1">
        <v>17025</v>
      </c>
      <c r="AK279" s="1">
        <v>0</v>
      </c>
      <c r="AL279" s="1">
        <v>2286.68</v>
      </c>
      <c r="AM279" s="7">
        <f t="shared" si="74"/>
        <v>0</v>
      </c>
      <c r="AN279" s="7">
        <f t="shared" si="75"/>
        <v>77040.67</v>
      </c>
      <c r="AO279" s="24">
        <f t="shared" si="76"/>
        <v>77040.67</v>
      </c>
      <c r="AP279" s="8"/>
      <c r="AQ279" s="8">
        <v>1250.31</v>
      </c>
      <c r="AR279" s="8"/>
      <c r="AS279" s="8"/>
      <c r="AT279" s="77">
        <f t="shared" si="78"/>
        <v>78290.98</v>
      </c>
      <c r="AU279" s="85">
        <f>E279*0.67</f>
        <v>342.973</v>
      </c>
      <c r="AV279" s="86">
        <f t="shared" si="80"/>
        <v>40.952</v>
      </c>
      <c r="AW279" s="86">
        <f t="shared" si="81"/>
        <v>40.952</v>
      </c>
      <c r="AX279" s="79">
        <v>819.0056000000002</v>
      </c>
      <c r="AY279" s="20">
        <f>N279-AT279-AX279+AU279+AV279+AW279</f>
        <v>5409.823400000005</v>
      </c>
      <c r="AZ279" s="117">
        <v>10693.23</v>
      </c>
    </row>
    <row r="280" spans="1:52" ht="15">
      <c r="A280" s="1">
        <v>272</v>
      </c>
      <c r="B280" s="1" t="s">
        <v>242</v>
      </c>
      <c r="C280" s="1">
        <v>1345.9</v>
      </c>
      <c r="D280" s="1">
        <v>0</v>
      </c>
      <c r="E280" s="1">
        <f t="shared" si="79"/>
        <v>1345.9</v>
      </c>
      <c r="F280" s="1">
        <v>13.81</v>
      </c>
      <c r="G280" s="2">
        <f t="shared" si="69"/>
        <v>18586.879</v>
      </c>
      <c r="H280" s="2">
        <f t="shared" si="72"/>
        <v>111521.274</v>
      </c>
      <c r="I280" s="1">
        <v>14.3</v>
      </c>
      <c r="J280" s="2">
        <f t="shared" si="70"/>
        <v>19246.370000000003</v>
      </c>
      <c r="K280" s="2">
        <f t="shared" si="73"/>
        <v>115478.22000000002</v>
      </c>
      <c r="L280" s="11">
        <f t="shared" si="71"/>
        <v>226999.494</v>
      </c>
      <c r="M280" s="25"/>
      <c r="N280" s="33">
        <f t="shared" si="77"/>
        <v>226999.494</v>
      </c>
      <c r="O280" s="1">
        <v>2301.49</v>
      </c>
      <c r="P280" s="1">
        <v>3394.35</v>
      </c>
      <c r="Q280" s="31">
        <v>2301.489</v>
      </c>
      <c r="R280" s="31">
        <v>6430.54</v>
      </c>
      <c r="S280" s="1">
        <v>6282.26</v>
      </c>
      <c r="T280" s="1">
        <v>6431.83</v>
      </c>
      <c r="U280" s="1">
        <v>3465.59</v>
      </c>
      <c r="V280" s="1">
        <v>4899.7</v>
      </c>
      <c r="W280" s="1">
        <v>5247.8</v>
      </c>
      <c r="X280" s="1">
        <v>5332.26</v>
      </c>
      <c r="Y280" s="1">
        <v>5669.1</v>
      </c>
      <c r="Z280" s="1">
        <v>7083.92</v>
      </c>
      <c r="AA280" s="31">
        <v>5074.04</v>
      </c>
      <c r="AB280" s="31">
        <v>12704.2</v>
      </c>
      <c r="AC280" s="31">
        <v>5074.04</v>
      </c>
      <c r="AD280" s="31">
        <v>3515.48</v>
      </c>
      <c r="AE280" s="31">
        <v>5074.043000000001</v>
      </c>
      <c r="AF280" s="31">
        <v>4848.67</v>
      </c>
      <c r="AG280" s="1">
        <v>2906.99</v>
      </c>
      <c r="AH280" s="1">
        <v>4151.14</v>
      </c>
      <c r="AI280" s="1">
        <v>2382.24</v>
      </c>
      <c r="AJ280" s="1">
        <v>10835.01</v>
      </c>
      <c r="AK280" s="1">
        <v>24160</v>
      </c>
      <c r="AL280" s="1">
        <v>8144.29</v>
      </c>
      <c r="AM280" s="7">
        <f t="shared" si="74"/>
        <v>69939.082</v>
      </c>
      <c r="AN280" s="7">
        <f t="shared" si="75"/>
        <v>77771.39</v>
      </c>
      <c r="AO280" s="24">
        <f t="shared" si="76"/>
        <v>147710.472</v>
      </c>
      <c r="AP280" s="8"/>
      <c r="AQ280" s="8">
        <f>1250.31+1035</f>
        <v>2285.31</v>
      </c>
      <c r="AR280" s="8"/>
      <c r="AS280" s="8"/>
      <c r="AT280" s="77">
        <f t="shared" si="78"/>
        <v>149995.782</v>
      </c>
      <c r="AU280" s="85">
        <f>E280*0.67</f>
        <v>901.7530000000002</v>
      </c>
      <c r="AV280" s="86">
        <f t="shared" si="80"/>
        <v>107.67200000000001</v>
      </c>
      <c r="AW280" s="86">
        <f t="shared" si="81"/>
        <v>107.67200000000001</v>
      </c>
      <c r="AX280" s="79">
        <v>-22100.914000000004</v>
      </c>
      <c r="AY280" s="20">
        <f>N280-AT280-AX280+AU280+AV280+AW280</f>
        <v>100221.72300000001</v>
      </c>
      <c r="AZ280" s="117">
        <v>424145.34</v>
      </c>
    </row>
    <row r="281" spans="1:52" ht="15">
      <c r="A281" s="1">
        <v>273</v>
      </c>
      <c r="B281" s="1" t="s">
        <v>243</v>
      </c>
      <c r="C281" s="1">
        <v>959.8</v>
      </c>
      <c r="D281" s="1">
        <v>0</v>
      </c>
      <c r="E281" s="1">
        <f t="shared" si="79"/>
        <v>959.8</v>
      </c>
      <c r="F281" s="1">
        <v>10.38</v>
      </c>
      <c r="G281" s="2">
        <f t="shared" si="69"/>
        <v>9962.724</v>
      </c>
      <c r="H281" s="2">
        <f t="shared" si="72"/>
        <v>59776.344</v>
      </c>
      <c r="I281" s="1">
        <v>10.76</v>
      </c>
      <c r="J281" s="2">
        <f t="shared" si="70"/>
        <v>10327.447999999999</v>
      </c>
      <c r="K281" s="2">
        <f t="shared" si="73"/>
        <v>61964.687999999995</v>
      </c>
      <c r="L281" s="11">
        <f t="shared" si="71"/>
        <v>121741.03199999999</v>
      </c>
      <c r="M281" s="25"/>
      <c r="N281" s="33">
        <f t="shared" si="77"/>
        <v>121741.03199999999</v>
      </c>
      <c r="O281" s="1">
        <v>0</v>
      </c>
      <c r="P281" s="1">
        <v>2471.81</v>
      </c>
      <c r="Q281" s="31">
        <v>0</v>
      </c>
      <c r="R281" s="31">
        <v>2471.81</v>
      </c>
      <c r="S281" s="1">
        <v>0</v>
      </c>
      <c r="T281" s="1">
        <v>2471.81</v>
      </c>
      <c r="U281" s="1">
        <v>0</v>
      </c>
      <c r="V281" s="1">
        <v>16856.83</v>
      </c>
      <c r="W281" s="1">
        <v>0</v>
      </c>
      <c r="X281" s="1">
        <v>2471.81</v>
      </c>
      <c r="Y281" s="1">
        <v>0</v>
      </c>
      <c r="Z281" s="1">
        <v>2893.38</v>
      </c>
      <c r="AA281" s="31">
        <v>0</v>
      </c>
      <c r="AB281" s="31">
        <v>9043.67</v>
      </c>
      <c r="AC281" s="31">
        <v>0</v>
      </c>
      <c r="AD281" s="31">
        <v>7260.19</v>
      </c>
      <c r="AE281" s="31">
        <v>0</v>
      </c>
      <c r="AF281" s="31">
        <v>2558.2</v>
      </c>
      <c r="AG281" s="1">
        <v>0</v>
      </c>
      <c r="AH281" s="1">
        <v>20134.04</v>
      </c>
      <c r="AI281" s="1">
        <v>0</v>
      </c>
      <c r="AJ281" s="1">
        <v>2558.2</v>
      </c>
      <c r="AK281" s="1">
        <v>0</v>
      </c>
      <c r="AL281" s="1">
        <v>4093.82</v>
      </c>
      <c r="AM281" s="7">
        <f t="shared" si="74"/>
        <v>0</v>
      </c>
      <c r="AN281" s="7">
        <f t="shared" si="75"/>
        <v>75285.57</v>
      </c>
      <c r="AO281" s="24">
        <f t="shared" si="76"/>
        <v>75285.57</v>
      </c>
      <c r="AP281" s="8"/>
      <c r="AQ281" s="8">
        <v>1250.31</v>
      </c>
      <c r="AR281" s="8"/>
      <c r="AS281" s="8"/>
      <c r="AT281" s="77">
        <f t="shared" si="78"/>
        <v>76535.88</v>
      </c>
      <c r="AU281" s="85">
        <f>E281*0.67</f>
        <v>643.066</v>
      </c>
      <c r="AV281" s="86">
        <f t="shared" si="80"/>
        <v>76.78399999999999</v>
      </c>
      <c r="AW281" s="86">
        <f t="shared" si="81"/>
        <v>76.78399999999999</v>
      </c>
      <c r="AX281" s="79">
        <v>-2249.0667999999996</v>
      </c>
      <c r="AY281" s="20">
        <f>N281-AT281-AX281+AU281+AV281+AW281</f>
        <v>48250.852799999986</v>
      </c>
      <c r="AZ281" s="117">
        <v>15692.16</v>
      </c>
    </row>
    <row r="282" spans="1:52" ht="15">
      <c r="A282" s="1">
        <v>274</v>
      </c>
      <c r="B282" s="1" t="s">
        <v>244</v>
      </c>
      <c r="C282" s="1">
        <v>745.2</v>
      </c>
      <c r="D282" s="1">
        <v>0</v>
      </c>
      <c r="E282" s="1">
        <f t="shared" si="79"/>
        <v>745.2</v>
      </c>
      <c r="F282" s="1">
        <v>13.81</v>
      </c>
      <c r="G282" s="2">
        <f t="shared" si="69"/>
        <v>10291.212000000001</v>
      </c>
      <c r="H282" s="2">
        <f t="shared" si="72"/>
        <v>61747.27200000001</v>
      </c>
      <c r="I282" s="1">
        <v>14.3</v>
      </c>
      <c r="J282" s="2">
        <f t="shared" si="70"/>
        <v>10656.36</v>
      </c>
      <c r="K282" s="2">
        <f t="shared" si="73"/>
        <v>63938.16</v>
      </c>
      <c r="L282" s="11">
        <f t="shared" si="71"/>
        <v>125685.43200000002</v>
      </c>
      <c r="M282" s="25"/>
      <c r="N282" s="33">
        <f t="shared" si="77"/>
        <v>125685.43200000002</v>
      </c>
      <c r="O282" s="1">
        <v>1274.29</v>
      </c>
      <c r="P282" s="1">
        <v>1958.68</v>
      </c>
      <c r="Q282" s="31">
        <v>8220.152</v>
      </c>
      <c r="R282" s="31">
        <v>1958.68</v>
      </c>
      <c r="S282" s="1">
        <v>5255.06</v>
      </c>
      <c r="T282" s="1">
        <v>1958.68</v>
      </c>
      <c r="U282" s="1">
        <v>1799.04</v>
      </c>
      <c r="V282" s="1">
        <v>2594.34</v>
      </c>
      <c r="W282" s="1">
        <v>3067.26</v>
      </c>
      <c r="X282" s="1">
        <v>1958.68</v>
      </c>
      <c r="Y282" s="1">
        <v>3505.71</v>
      </c>
      <c r="Z282" s="1">
        <v>6624.92</v>
      </c>
      <c r="AA282" s="31">
        <v>2809.4</v>
      </c>
      <c r="AB282" s="31">
        <v>11214.47</v>
      </c>
      <c r="AC282" s="31">
        <v>2809.4</v>
      </c>
      <c r="AD282" s="31">
        <v>11219.34</v>
      </c>
      <c r="AE282" s="31">
        <v>23010.043999999998</v>
      </c>
      <c r="AF282" s="31">
        <v>4238.75</v>
      </c>
      <c r="AG282" s="1">
        <v>1843.75</v>
      </c>
      <c r="AH282" s="1">
        <v>2661.41</v>
      </c>
      <c r="AI282" s="1">
        <v>10565.43</v>
      </c>
      <c r="AJ282" s="1">
        <v>2025.75</v>
      </c>
      <c r="AK282" s="1">
        <v>1319</v>
      </c>
      <c r="AL282" s="1">
        <v>3358.94</v>
      </c>
      <c r="AM282" s="7">
        <f t="shared" si="74"/>
        <v>65478.536</v>
      </c>
      <c r="AN282" s="7">
        <f t="shared" si="75"/>
        <v>51772.640000000014</v>
      </c>
      <c r="AO282" s="24">
        <f t="shared" si="76"/>
        <v>117251.176</v>
      </c>
      <c r="AP282" s="8"/>
      <c r="AQ282" s="8">
        <v>1250.31</v>
      </c>
      <c r="AR282" s="8"/>
      <c r="AS282" s="8"/>
      <c r="AT282" s="77">
        <f t="shared" si="78"/>
        <v>118501.486</v>
      </c>
      <c r="AU282" s="85">
        <f>E282*0.67</f>
        <v>499.28400000000005</v>
      </c>
      <c r="AV282" s="86">
        <f t="shared" si="80"/>
        <v>59.61600000000001</v>
      </c>
      <c r="AW282" s="86">
        <f t="shared" si="81"/>
        <v>59.61600000000001</v>
      </c>
      <c r="AX282" s="79">
        <v>-5864.5707999999995</v>
      </c>
      <c r="AY282" s="20">
        <f>N282-AT282-AX282+AU282+AV282+AW282</f>
        <v>13667.03280000001</v>
      </c>
      <c r="AZ282" s="117">
        <v>273041.4</v>
      </c>
    </row>
    <row r="283" spans="1:52" ht="15">
      <c r="A283" s="1">
        <v>275</v>
      </c>
      <c r="B283" s="1" t="s">
        <v>245</v>
      </c>
      <c r="C283" s="1">
        <v>3239.55</v>
      </c>
      <c r="D283" s="1">
        <v>71.5</v>
      </c>
      <c r="E283" s="1">
        <f t="shared" si="79"/>
        <v>3311.05</v>
      </c>
      <c r="F283" s="1">
        <v>12.97</v>
      </c>
      <c r="G283" s="2">
        <f t="shared" si="69"/>
        <v>42944.3185</v>
      </c>
      <c r="H283" s="2">
        <f t="shared" si="72"/>
        <v>257665.91100000002</v>
      </c>
      <c r="I283" s="1">
        <v>13.44</v>
      </c>
      <c r="J283" s="2">
        <f t="shared" si="70"/>
        <v>44500.512</v>
      </c>
      <c r="K283" s="2">
        <f t="shared" si="73"/>
        <v>267003.07200000004</v>
      </c>
      <c r="L283" s="11">
        <f t="shared" si="71"/>
        <v>524668.983</v>
      </c>
      <c r="M283" s="25">
        <v>-221219.26</v>
      </c>
      <c r="N283" s="33">
        <f t="shared" si="77"/>
        <v>303449.723</v>
      </c>
      <c r="O283" s="1">
        <v>5296.85</v>
      </c>
      <c r="P283" s="1">
        <v>8336.62</v>
      </c>
      <c r="Q283" s="31">
        <v>16331.544000000002</v>
      </c>
      <c r="R283" s="31">
        <v>8091.18</v>
      </c>
      <c r="S283" s="1">
        <v>7143.89</v>
      </c>
      <c r="T283" s="1">
        <v>8091.18</v>
      </c>
      <c r="U283" s="1">
        <v>5756.6</v>
      </c>
      <c r="V283" s="1">
        <v>8726.84</v>
      </c>
      <c r="W283" s="1">
        <v>9777.72</v>
      </c>
      <c r="X283" s="1">
        <v>8091.18</v>
      </c>
      <c r="Y283" s="1">
        <v>9735.22</v>
      </c>
      <c r="Z283" s="1">
        <v>8091.18</v>
      </c>
      <c r="AA283" s="31">
        <v>13442.14</v>
      </c>
      <c r="AB283" s="31">
        <v>9670.29</v>
      </c>
      <c r="AC283" s="31">
        <v>10099.47</v>
      </c>
      <c r="AD283" s="31">
        <v>20280.28</v>
      </c>
      <c r="AE283" s="31">
        <v>69378.155</v>
      </c>
      <c r="AF283" s="31">
        <v>8810.75</v>
      </c>
      <c r="AG283" s="1">
        <v>5955.28</v>
      </c>
      <c r="AH283" s="1">
        <v>15838.62</v>
      </c>
      <c r="AI283" s="1">
        <v>5430.53</v>
      </c>
      <c r="AJ283" s="1">
        <v>9057.31</v>
      </c>
      <c r="AK283" s="1">
        <v>7169.18</v>
      </c>
      <c r="AL283" s="1">
        <v>12555.68</v>
      </c>
      <c r="AM283" s="7">
        <f t="shared" si="74"/>
        <v>165516.579</v>
      </c>
      <c r="AN283" s="7">
        <f t="shared" si="75"/>
        <v>125641.10999999999</v>
      </c>
      <c r="AO283" s="24">
        <f t="shared" si="76"/>
        <v>291157.689</v>
      </c>
      <c r="AP283" s="8"/>
      <c r="AQ283" s="8">
        <v>1250.31</v>
      </c>
      <c r="AR283" s="8">
        <f>E283*1.1</f>
        <v>3642.1550000000007</v>
      </c>
      <c r="AS283" s="8">
        <f>E283*1.83</f>
        <v>6059.221500000001</v>
      </c>
      <c r="AT283" s="77">
        <f t="shared" si="78"/>
        <v>302109.3755</v>
      </c>
      <c r="AU283" s="85"/>
      <c r="AV283" s="86">
        <f t="shared" si="80"/>
        <v>264.884</v>
      </c>
      <c r="AW283" s="86">
        <f t="shared" si="81"/>
        <v>264.884</v>
      </c>
      <c r="AX283" s="79">
        <v>85376.2112</v>
      </c>
      <c r="AY283" s="20">
        <f>N283-AT283-AX283+AU283+AV283+AW283</f>
        <v>-83506.09570000002</v>
      </c>
      <c r="AZ283" s="117">
        <v>288268.21</v>
      </c>
    </row>
    <row r="284" spans="1:52" ht="15">
      <c r="A284" s="1">
        <v>276</v>
      </c>
      <c r="B284" s="1" t="s">
        <v>246</v>
      </c>
      <c r="C284" s="1">
        <v>3584.2</v>
      </c>
      <c r="D284" s="1">
        <v>480.2</v>
      </c>
      <c r="E284" s="1">
        <f t="shared" si="79"/>
        <v>4064.3999999999996</v>
      </c>
      <c r="F284" s="1">
        <v>13.9</v>
      </c>
      <c r="G284" s="2">
        <f t="shared" si="69"/>
        <v>56495.159999999996</v>
      </c>
      <c r="H284" s="2">
        <f t="shared" si="72"/>
        <v>338970.95999999996</v>
      </c>
      <c r="I284" s="1">
        <v>14.41</v>
      </c>
      <c r="J284" s="2">
        <f t="shared" si="70"/>
        <v>58568.00399999999</v>
      </c>
      <c r="K284" s="2">
        <f t="shared" si="73"/>
        <v>351408.024</v>
      </c>
      <c r="L284" s="11">
        <f t="shared" si="71"/>
        <v>690378.9839999999</v>
      </c>
      <c r="M284" s="25">
        <v>-532560.37</v>
      </c>
      <c r="N284" s="33">
        <f t="shared" si="77"/>
        <v>157818.61399999994</v>
      </c>
      <c r="O284" s="1">
        <v>6982.62</v>
      </c>
      <c r="P284" s="1">
        <v>19197.42</v>
      </c>
      <c r="Q284" s="31">
        <v>23147.154</v>
      </c>
      <c r="R284" s="31">
        <v>12379.01</v>
      </c>
      <c r="S284" s="1">
        <v>13210.47</v>
      </c>
      <c r="T284" s="1">
        <v>11047.11</v>
      </c>
      <c r="U284" s="1">
        <v>8114.22</v>
      </c>
      <c r="V284" s="1">
        <v>14848.2</v>
      </c>
      <c r="W284" s="1">
        <v>16074.96</v>
      </c>
      <c r="X284" s="1">
        <v>13046.88</v>
      </c>
      <c r="Y284" s="1">
        <v>63930.39</v>
      </c>
      <c r="Z284" s="1">
        <v>15697.58</v>
      </c>
      <c r="AA284" s="31">
        <v>18368.56</v>
      </c>
      <c r="AB284" s="31">
        <v>82733.79</v>
      </c>
      <c r="AC284" s="31">
        <v>16123.42</v>
      </c>
      <c r="AD284" s="31">
        <v>10079.71</v>
      </c>
      <c r="AE284" s="31">
        <v>18771.458000000002</v>
      </c>
      <c r="AF284" s="31">
        <v>31434.53</v>
      </c>
      <c r="AG284" s="1">
        <v>10984.98</v>
      </c>
      <c r="AH284" s="1">
        <v>11806.78</v>
      </c>
      <c r="AI284" s="1">
        <v>7193.99</v>
      </c>
      <c r="AJ284" s="1">
        <v>30425.51</v>
      </c>
      <c r="AK284" s="1">
        <v>18978.27</v>
      </c>
      <c r="AL284" s="1">
        <v>30149.84</v>
      </c>
      <c r="AM284" s="7">
        <f t="shared" si="74"/>
        <v>221880.49200000003</v>
      </c>
      <c r="AN284" s="7">
        <f t="shared" si="75"/>
        <v>282846.36</v>
      </c>
      <c r="AO284" s="24">
        <f t="shared" si="76"/>
        <v>504726.852</v>
      </c>
      <c r="AP284" s="8"/>
      <c r="AQ284" s="8">
        <f>1250.31+6330+5064+5064</f>
        <v>17708.309999999998</v>
      </c>
      <c r="AR284" s="8">
        <f>E284*1.1</f>
        <v>4470.84</v>
      </c>
      <c r="AS284" s="8">
        <f>E284*1.83</f>
        <v>7437.852</v>
      </c>
      <c r="AT284" s="77">
        <f t="shared" si="78"/>
        <v>534343.8539999999</v>
      </c>
      <c r="AU284" s="85"/>
      <c r="AV284" s="86">
        <f t="shared" si="80"/>
        <v>325.152</v>
      </c>
      <c r="AW284" s="86">
        <f t="shared" si="81"/>
        <v>325.152</v>
      </c>
      <c r="AX284" s="79">
        <v>-25827.3462</v>
      </c>
      <c r="AY284" s="20">
        <f>N284-AT284-AX284+AU284+AV284+AW284</f>
        <v>-350047.58979999996</v>
      </c>
      <c r="AZ284" s="117">
        <v>229220.91</v>
      </c>
    </row>
    <row r="285" spans="1:52" ht="15">
      <c r="A285" s="1">
        <v>277</v>
      </c>
      <c r="B285" s="1" t="s">
        <v>247</v>
      </c>
      <c r="C285" s="1">
        <v>4144.9</v>
      </c>
      <c r="D285" s="1">
        <v>485.4</v>
      </c>
      <c r="E285" s="1">
        <f t="shared" si="79"/>
        <v>4630.299999999999</v>
      </c>
      <c r="F285" s="1">
        <v>13.34</v>
      </c>
      <c r="G285" s="2">
        <f t="shared" si="69"/>
        <v>61768.20199999999</v>
      </c>
      <c r="H285" s="2">
        <f t="shared" si="72"/>
        <v>370609.21199999994</v>
      </c>
      <c r="I285" s="1">
        <v>13.82</v>
      </c>
      <c r="J285" s="2">
        <f t="shared" si="70"/>
        <v>63990.74599999999</v>
      </c>
      <c r="K285" s="2">
        <f t="shared" si="73"/>
        <v>383944.47599999997</v>
      </c>
      <c r="L285" s="11">
        <f t="shared" si="71"/>
        <v>754553.6879999998</v>
      </c>
      <c r="M285" s="25"/>
      <c r="N285" s="33">
        <f t="shared" si="77"/>
        <v>754553.6879999998</v>
      </c>
      <c r="O285" s="1">
        <v>7981.79</v>
      </c>
      <c r="P285" s="1">
        <v>16541.67</v>
      </c>
      <c r="Q285" s="31">
        <v>14826.457000000002</v>
      </c>
      <c r="R285" s="31">
        <v>12752.18</v>
      </c>
      <c r="S285" s="1">
        <v>23875.27</v>
      </c>
      <c r="T285" s="1">
        <v>11836.46</v>
      </c>
      <c r="U285" s="1">
        <v>51929.17</v>
      </c>
      <c r="V285" s="1">
        <v>12477.51</v>
      </c>
      <c r="W285" s="1">
        <v>16848.31</v>
      </c>
      <c r="X285" s="1">
        <v>12701.39</v>
      </c>
      <c r="Y285" s="1">
        <v>18031.15</v>
      </c>
      <c r="Z285" s="1">
        <v>20859.99</v>
      </c>
      <c r="AA285" s="31">
        <v>25680.99</v>
      </c>
      <c r="AB285" s="31">
        <v>11836.96</v>
      </c>
      <c r="AC285" s="31">
        <v>23183.42</v>
      </c>
      <c r="AD285" s="31">
        <v>16556.06</v>
      </c>
      <c r="AE285" s="31">
        <v>37875.559</v>
      </c>
      <c r="AF285" s="31">
        <v>29862.25</v>
      </c>
      <c r="AG285" s="1">
        <v>13545.13</v>
      </c>
      <c r="AH285" s="1">
        <v>21815.55</v>
      </c>
      <c r="AI285" s="1">
        <v>25831.75</v>
      </c>
      <c r="AJ285" s="1">
        <v>17774.33</v>
      </c>
      <c r="AK285" s="1">
        <v>12204.14</v>
      </c>
      <c r="AL285" s="1">
        <v>15282.74</v>
      </c>
      <c r="AM285" s="7">
        <f t="shared" si="74"/>
        <v>271813.136</v>
      </c>
      <c r="AN285" s="7">
        <f t="shared" si="75"/>
        <v>200297.08999999997</v>
      </c>
      <c r="AO285" s="24">
        <f t="shared" si="76"/>
        <v>472110.22599999997</v>
      </c>
      <c r="AP285" s="8"/>
      <c r="AQ285" s="8">
        <v>1250.31</v>
      </c>
      <c r="AR285" s="8"/>
      <c r="AS285" s="8"/>
      <c r="AT285" s="77">
        <f t="shared" si="78"/>
        <v>473360.53599999996</v>
      </c>
      <c r="AU285" s="85"/>
      <c r="AV285" s="86">
        <f t="shared" si="80"/>
        <v>370.4239999999999</v>
      </c>
      <c r="AW285" s="86">
        <f t="shared" si="81"/>
        <v>370.4239999999999</v>
      </c>
      <c r="AX285" s="79">
        <v>4729.525199999998</v>
      </c>
      <c r="AY285" s="20">
        <f>N285-AT285-AX285+AU285+AV285+AW285</f>
        <v>277204.4747999999</v>
      </c>
      <c r="AZ285" s="117">
        <v>243917.63</v>
      </c>
    </row>
    <row r="286" spans="1:94" s="16" customFormat="1" ht="15">
      <c r="A286" s="1">
        <v>278</v>
      </c>
      <c r="B286" s="1" t="s">
        <v>248</v>
      </c>
      <c r="C286" s="1">
        <v>255.5</v>
      </c>
      <c r="D286" s="1">
        <v>0</v>
      </c>
      <c r="E286" s="1">
        <f t="shared" si="79"/>
        <v>255.5</v>
      </c>
      <c r="F286" s="1">
        <v>7.14</v>
      </c>
      <c r="G286" s="2">
        <f t="shared" si="69"/>
        <v>1824.27</v>
      </c>
      <c r="H286" s="2">
        <f t="shared" si="72"/>
        <v>10945.619999999999</v>
      </c>
      <c r="I286" s="1">
        <v>7.39</v>
      </c>
      <c r="J286" s="2">
        <f t="shared" si="70"/>
        <v>1888.145</v>
      </c>
      <c r="K286" s="2">
        <f t="shared" si="73"/>
        <v>11328.869999999999</v>
      </c>
      <c r="L286" s="11">
        <f t="shared" si="71"/>
        <v>22274.489999999998</v>
      </c>
      <c r="M286" s="25">
        <v>-54447.93</v>
      </c>
      <c r="N286" s="33">
        <f t="shared" si="77"/>
        <v>-32173.440000000002</v>
      </c>
      <c r="O286" s="1">
        <v>0</v>
      </c>
      <c r="P286" s="1">
        <v>610.65</v>
      </c>
      <c r="Q286" s="31">
        <v>0</v>
      </c>
      <c r="R286" s="31">
        <v>610.65</v>
      </c>
      <c r="S286" s="1">
        <v>0</v>
      </c>
      <c r="T286" s="1">
        <v>610.65</v>
      </c>
      <c r="U286" s="1">
        <v>0</v>
      </c>
      <c r="V286" s="1">
        <v>1135.4</v>
      </c>
      <c r="W286" s="1">
        <v>0</v>
      </c>
      <c r="X286" s="1">
        <v>610.65</v>
      </c>
      <c r="Y286" s="1">
        <v>0</v>
      </c>
      <c r="Z286" s="1">
        <v>610.65</v>
      </c>
      <c r="AA286" s="31">
        <v>0</v>
      </c>
      <c r="AB286" s="31">
        <v>633.64</v>
      </c>
      <c r="AC286" s="31">
        <v>0</v>
      </c>
      <c r="AD286" s="31">
        <v>633.64</v>
      </c>
      <c r="AE286" s="31">
        <v>0</v>
      </c>
      <c r="AF286" s="31">
        <v>633.64</v>
      </c>
      <c r="AG286" s="1">
        <v>0</v>
      </c>
      <c r="AH286" s="1">
        <v>1158.39</v>
      </c>
      <c r="AI286" s="1">
        <v>0</v>
      </c>
      <c r="AJ286" s="1">
        <v>633.64</v>
      </c>
      <c r="AK286" s="1">
        <v>0</v>
      </c>
      <c r="AL286" s="1">
        <v>633.64</v>
      </c>
      <c r="AM286" s="7">
        <f t="shared" si="74"/>
        <v>0</v>
      </c>
      <c r="AN286" s="7">
        <f t="shared" si="75"/>
        <v>8515.240000000002</v>
      </c>
      <c r="AO286" s="24">
        <f t="shared" si="76"/>
        <v>8515.240000000002</v>
      </c>
      <c r="AP286" s="8"/>
      <c r="AQ286" s="8">
        <v>1250.31</v>
      </c>
      <c r="AR286" s="63"/>
      <c r="AS286" s="63"/>
      <c r="AT286" s="77">
        <f t="shared" si="78"/>
        <v>9765.550000000001</v>
      </c>
      <c r="AU286" s="83"/>
      <c r="AV286" s="84"/>
      <c r="AW286" s="84"/>
      <c r="AX286" s="79">
        <v>1604.374</v>
      </c>
      <c r="AY286" s="20">
        <f>N286-AT286-AX286+AU286+AV286+AW286</f>
        <v>-43543.36400000001</v>
      </c>
      <c r="AZ286" s="117">
        <v>163906.25</v>
      </c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</row>
    <row r="287" spans="1:94" s="16" customFormat="1" ht="15">
      <c r="A287" s="1">
        <v>279</v>
      </c>
      <c r="B287" s="1" t="s">
        <v>249</v>
      </c>
      <c r="C287" s="1">
        <v>480.7</v>
      </c>
      <c r="D287" s="1">
        <v>0</v>
      </c>
      <c r="E287" s="1">
        <f t="shared" si="79"/>
        <v>480.7</v>
      </c>
      <c r="F287" s="1">
        <v>12.07</v>
      </c>
      <c r="G287" s="2">
        <f t="shared" si="69"/>
        <v>5802.049</v>
      </c>
      <c r="H287" s="2">
        <f t="shared" si="72"/>
        <v>34812.294</v>
      </c>
      <c r="I287" s="1">
        <v>12.51</v>
      </c>
      <c r="J287" s="2">
        <f t="shared" si="70"/>
        <v>6013.557</v>
      </c>
      <c r="K287" s="2">
        <f t="shared" si="73"/>
        <v>36081.342</v>
      </c>
      <c r="L287" s="11">
        <f t="shared" si="71"/>
        <v>70893.636</v>
      </c>
      <c r="M287" s="25"/>
      <c r="N287" s="33">
        <f t="shared" si="77"/>
        <v>70893.636</v>
      </c>
      <c r="O287" s="1">
        <v>790.27</v>
      </c>
      <c r="P287" s="1">
        <v>1146.24</v>
      </c>
      <c r="Q287" s="31">
        <v>4258.688</v>
      </c>
      <c r="R287" s="31">
        <v>1146.24</v>
      </c>
      <c r="S287" s="1">
        <v>1894</v>
      </c>
      <c r="T287" s="1">
        <v>1146.24</v>
      </c>
      <c r="U287" s="1">
        <v>1282.52</v>
      </c>
      <c r="V287" s="1">
        <v>10881.93</v>
      </c>
      <c r="W287" s="1">
        <v>1410.02</v>
      </c>
      <c r="X287" s="1">
        <v>1146.24</v>
      </c>
      <c r="Y287" s="1">
        <v>1410.02</v>
      </c>
      <c r="Z287" s="1">
        <v>1146.24</v>
      </c>
      <c r="AA287" s="31">
        <v>2161.53</v>
      </c>
      <c r="AB287" s="31">
        <v>1189.41</v>
      </c>
      <c r="AC287" s="31">
        <v>1462.78</v>
      </c>
      <c r="AD287" s="31">
        <v>1189.41</v>
      </c>
      <c r="AE287" s="31">
        <v>1462.78</v>
      </c>
      <c r="AF287" s="31">
        <v>1434.85</v>
      </c>
      <c r="AG287" s="1">
        <v>1311.29</v>
      </c>
      <c r="AH287" s="1">
        <v>1189.41</v>
      </c>
      <c r="AI287" s="1">
        <v>786.54</v>
      </c>
      <c r="AJ287" s="1">
        <v>3451.64</v>
      </c>
      <c r="AK287" s="1">
        <v>25537.66</v>
      </c>
      <c r="AL287" s="1">
        <v>11917.1</v>
      </c>
      <c r="AM287" s="7">
        <f t="shared" si="74"/>
        <v>43768.098000000005</v>
      </c>
      <c r="AN287" s="7">
        <f t="shared" si="75"/>
        <v>36984.95</v>
      </c>
      <c r="AO287" s="24">
        <f t="shared" si="76"/>
        <v>80753.04800000001</v>
      </c>
      <c r="AP287" s="8"/>
      <c r="AQ287" s="8">
        <v>1250.31</v>
      </c>
      <c r="AR287" s="8"/>
      <c r="AS287" s="8">
        <f>E287*1.83</f>
        <v>879.681</v>
      </c>
      <c r="AT287" s="77">
        <f t="shared" si="78"/>
        <v>82883.039</v>
      </c>
      <c r="AU287" s="85"/>
      <c r="AV287" s="86">
        <f t="shared" si="80"/>
        <v>38.456</v>
      </c>
      <c r="AW287" s="86">
        <f aca="true" t="shared" si="82" ref="AW287:AW316">E287*0.08</f>
        <v>38.456</v>
      </c>
      <c r="AX287" s="79">
        <v>0</v>
      </c>
      <c r="AY287" s="20">
        <f>N287-AT287-AX287+AU287+AV287+AW287</f>
        <v>-11912.491000000005</v>
      </c>
      <c r="AZ287" s="117">
        <v>25747.96</v>
      </c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</row>
    <row r="288" spans="1:52" ht="15">
      <c r="A288" s="1">
        <v>280</v>
      </c>
      <c r="B288" s="1" t="s">
        <v>250</v>
      </c>
      <c r="C288" s="1">
        <v>1325.7</v>
      </c>
      <c r="D288" s="1">
        <v>482.3</v>
      </c>
      <c r="E288" s="1">
        <f t="shared" si="79"/>
        <v>1808</v>
      </c>
      <c r="F288" s="1">
        <v>12.05</v>
      </c>
      <c r="G288" s="2">
        <f t="shared" si="69"/>
        <v>21786.4</v>
      </c>
      <c r="H288" s="2">
        <f t="shared" si="72"/>
        <v>130718.40000000001</v>
      </c>
      <c r="I288" s="1">
        <v>12.49</v>
      </c>
      <c r="J288" s="2">
        <f t="shared" si="70"/>
        <v>22581.920000000002</v>
      </c>
      <c r="K288" s="2">
        <f t="shared" si="73"/>
        <v>135491.52000000002</v>
      </c>
      <c r="L288" s="11">
        <f t="shared" si="71"/>
        <v>266209.92000000004</v>
      </c>
      <c r="M288" s="25"/>
      <c r="N288" s="33">
        <f t="shared" si="77"/>
        <v>266209.92000000004</v>
      </c>
      <c r="O288" s="1">
        <v>0</v>
      </c>
      <c r="P288" s="1">
        <v>5242.74</v>
      </c>
      <c r="Q288" s="31">
        <v>0</v>
      </c>
      <c r="R288" s="31">
        <v>6906.31</v>
      </c>
      <c r="S288" s="1">
        <v>0</v>
      </c>
      <c r="T288" s="1">
        <v>4500.2</v>
      </c>
      <c r="U288" s="1">
        <v>0</v>
      </c>
      <c r="V288" s="1">
        <v>5660.61</v>
      </c>
      <c r="W288" s="1">
        <v>0</v>
      </c>
      <c r="X288" s="1">
        <v>4500.2</v>
      </c>
      <c r="Y288" s="1">
        <v>0</v>
      </c>
      <c r="Z288" s="1">
        <v>4500.2</v>
      </c>
      <c r="AA288" s="31">
        <v>0</v>
      </c>
      <c r="AB288" s="31">
        <v>7974.85</v>
      </c>
      <c r="AC288" s="31">
        <v>0</v>
      </c>
      <c r="AD288" s="31">
        <v>8998.65</v>
      </c>
      <c r="AE288" s="31">
        <v>0</v>
      </c>
      <c r="AF288" s="31">
        <v>20864.14</v>
      </c>
      <c r="AG288" s="1">
        <v>0</v>
      </c>
      <c r="AH288" s="1">
        <v>10431.09</v>
      </c>
      <c r="AI288" s="1">
        <v>0</v>
      </c>
      <c r="AJ288" s="1">
        <v>4662.98</v>
      </c>
      <c r="AK288" s="1">
        <v>0</v>
      </c>
      <c r="AL288" s="1">
        <v>4662.98</v>
      </c>
      <c r="AM288" s="7">
        <f t="shared" si="74"/>
        <v>0</v>
      </c>
      <c r="AN288" s="7">
        <f t="shared" si="75"/>
        <v>88904.94999999998</v>
      </c>
      <c r="AO288" s="24">
        <f t="shared" si="76"/>
        <v>88904.94999999998</v>
      </c>
      <c r="AP288" s="8"/>
      <c r="AQ288" s="8">
        <v>1250.31</v>
      </c>
      <c r="AR288" s="8"/>
      <c r="AS288" s="8"/>
      <c r="AT288" s="77">
        <f t="shared" si="78"/>
        <v>90155.25999999998</v>
      </c>
      <c r="AU288" s="85"/>
      <c r="AV288" s="86">
        <f t="shared" si="80"/>
        <v>144.64000000000001</v>
      </c>
      <c r="AW288" s="86">
        <f t="shared" si="82"/>
        <v>144.64000000000001</v>
      </c>
      <c r="AX288" s="79">
        <v>33669.862199999996</v>
      </c>
      <c r="AY288" s="20">
        <f>N288-AT288-AX288+AU288+AV288+AW288</f>
        <v>142674.0778000001</v>
      </c>
      <c r="AZ288" s="117">
        <v>207616.35</v>
      </c>
    </row>
    <row r="289" spans="1:52" ht="15">
      <c r="A289" s="1">
        <v>281</v>
      </c>
      <c r="B289" s="1" t="s">
        <v>251</v>
      </c>
      <c r="C289" s="1">
        <v>789.9</v>
      </c>
      <c r="D289" s="1">
        <v>0</v>
      </c>
      <c r="E289" s="1">
        <f t="shared" si="79"/>
        <v>789.9</v>
      </c>
      <c r="F289" s="1">
        <v>12.13</v>
      </c>
      <c r="G289" s="2">
        <f t="shared" si="69"/>
        <v>9581.487000000001</v>
      </c>
      <c r="H289" s="2">
        <f t="shared" si="72"/>
        <v>57488.922000000006</v>
      </c>
      <c r="I289" s="1">
        <v>12.58</v>
      </c>
      <c r="J289" s="2">
        <f t="shared" si="70"/>
        <v>9936.942</v>
      </c>
      <c r="K289" s="2">
        <f t="shared" si="73"/>
        <v>59621.651999999995</v>
      </c>
      <c r="L289" s="11">
        <f t="shared" si="71"/>
        <v>117110.574</v>
      </c>
      <c r="M289" s="25"/>
      <c r="N289" s="33">
        <f t="shared" si="77"/>
        <v>117110.574</v>
      </c>
      <c r="O289" s="1">
        <v>0</v>
      </c>
      <c r="P289" s="1">
        <v>3133.13</v>
      </c>
      <c r="Q289" s="31">
        <v>0</v>
      </c>
      <c r="R289" s="31">
        <v>6906.65</v>
      </c>
      <c r="S289" s="1">
        <v>0</v>
      </c>
      <c r="T289" s="1">
        <v>7913.29</v>
      </c>
      <c r="U289" s="1">
        <v>0</v>
      </c>
      <c r="V289" s="1">
        <v>4293.54</v>
      </c>
      <c r="W289" s="1">
        <v>0</v>
      </c>
      <c r="X289" s="1">
        <v>4206.44</v>
      </c>
      <c r="Y289" s="1">
        <v>0</v>
      </c>
      <c r="Z289" s="1">
        <v>4206.44</v>
      </c>
      <c r="AA289" s="31">
        <v>0</v>
      </c>
      <c r="AB289" s="31">
        <v>4364.28</v>
      </c>
      <c r="AC289" s="31">
        <v>0</v>
      </c>
      <c r="AD289" s="31">
        <v>5645.39</v>
      </c>
      <c r="AE289" s="31">
        <v>0</v>
      </c>
      <c r="AF289" s="31">
        <v>4867.66</v>
      </c>
      <c r="AG289" s="1">
        <v>0</v>
      </c>
      <c r="AH289" s="1">
        <v>4833.49</v>
      </c>
      <c r="AI289" s="1">
        <v>0</v>
      </c>
      <c r="AJ289" s="1">
        <v>11775.33</v>
      </c>
      <c r="AK289" s="1">
        <v>0</v>
      </c>
      <c r="AL289" s="1">
        <v>3251.51</v>
      </c>
      <c r="AM289" s="7">
        <f t="shared" si="74"/>
        <v>0</v>
      </c>
      <c r="AN289" s="7">
        <f t="shared" si="75"/>
        <v>65397.149999999994</v>
      </c>
      <c r="AO289" s="24">
        <f t="shared" si="76"/>
        <v>65397.149999999994</v>
      </c>
      <c r="AP289" s="8"/>
      <c r="AQ289" s="8">
        <v>1250.31</v>
      </c>
      <c r="AR289" s="8"/>
      <c r="AS289" s="8"/>
      <c r="AT289" s="77">
        <f t="shared" si="78"/>
        <v>66647.45999999999</v>
      </c>
      <c r="AU289" s="85"/>
      <c r="AV289" s="86">
        <f t="shared" si="80"/>
        <v>63.192</v>
      </c>
      <c r="AW289" s="86">
        <f t="shared" si="82"/>
        <v>63.192</v>
      </c>
      <c r="AX289" s="79">
        <v>-3013.7960000000003</v>
      </c>
      <c r="AY289" s="20">
        <f>N289-AT289-AX289+AU289+AV289+AW289</f>
        <v>53603.29400000001</v>
      </c>
      <c r="AZ289" s="117">
        <v>12780.98</v>
      </c>
    </row>
    <row r="290" spans="1:52" ht="15">
      <c r="A290" s="1">
        <v>282</v>
      </c>
      <c r="B290" s="1" t="s">
        <v>252</v>
      </c>
      <c r="C290" s="1">
        <v>450.9</v>
      </c>
      <c r="D290" s="1">
        <v>0</v>
      </c>
      <c r="E290" s="1">
        <f t="shared" si="79"/>
        <v>450.9</v>
      </c>
      <c r="F290" s="1">
        <v>12.07</v>
      </c>
      <c r="G290" s="2">
        <f t="shared" si="69"/>
        <v>5442.363</v>
      </c>
      <c r="H290" s="2">
        <f t="shared" si="72"/>
        <v>32654.178</v>
      </c>
      <c r="I290" s="1">
        <v>12.51</v>
      </c>
      <c r="J290" s="2">
        <f t="shared" si="70"/>
        <v>5640.759</v>
      </c>
      <c r="K290" s="2">
        <f t="shared" si="73"/>
        <v>33844.554000000004</v>
      </c>
      <c r="L290" s="11">
        <f t="shared" si="71"/>
        <v>66498.732</v>
      </c>
      <c r="M290" s="25"/>
      <c r="N290" s="33">
        <f t="shared" si="77"/>
        <v>66498.732</v>
      </c>
      <c r="O290" s="1">
        <v>0</v>
      </c>
      <c r="P290" s="1">
        <v>2714.7</v>
      </c>
      <c r="Q290" s="31">
        <v>0</v>
      </c>
      <c r="R290" s="31">
        <v>2720.01</v>
      </c>
      <c r="S290" s="1">
        <v>0</v>
      </c>
      <c r="T290" s="1">
        <v>6747.88</v>
      </c>
      <c r="U290" s="1">
        <v>0</v>
      </c>
      <c r="V290" s="1">
        <v>3128.13</v>
      </c>
      <c r="W290" s="1">
        <v>0</v>
      </c>
      <c r="X290" s="1">
        <v>2580.95</v>
      </c>
      <c r="Y290" s="1">
        <v>0</v>
      </c>
      <c r="Z290" s="1">
        <v>5630.83</v>
      </c>
      <c r="AA290" s="31">
        <v>0</v>
      </c>
      <c r="AB290" s="31">
        <v>3532.38</v>
      </c>
      <c r="AC290" s="31">
        <v>0</v>
      </c>
      <c r="AD290" s="31">
        <v>2671.13</v>
      </c>
      <c r="AE290" s="31">
        <v>0</v>
      </c>
      <c r="AF290" s="31">
        <v>2671.13</v>
      </c>
      <c r="AG290" s="1">
        <v>0</v>
      </c>
      <c r="AH290" s="1">
        <v>3195.77</v>
      </c>
      <c r="AI290" s="1">
        <v>0</v>
      </c>
      <c r="AJ290" s="1">
        <v>2035.36</v>
      </c>
      <c r="AK290" s="1">
        <v>0</v>
      </c>
      <c r="AL290" s="1">
        <v>3035.24</v>
      </c>
      <c r="AM290" s="7">
        <f t="shared" si="74"/>
        <v>0</v>
      </c>
      <c r="AN290" s="7">
        <f t="shared" si="75"/>
        <v>40663.51</v>
      </c>
      <c r="AO290" s="24">
        <f t="shared" si="76"/>
        <v>40663.51</v>
      </c>
      <c r="AP290" s="8"/>
      <c r="AQ290" s="8">
        <v>1250.31</v>
      </c>
      <c r="AR290" s="8"/>
      <c r="AS290" s="8"/>
      <c r="AT290" s="77">
        <f t="shared" si="78"/>
        <v>41913.82</v>
      </c>
      <c r="AU290" s="85">
        <f>E290*0.67</f>
        <v>302.103</v>
      </c>
      <c r="AV290" s="86">
        <f t="shared" si="80"/>
        <v>36.071999999999996</v>
      </c>
      <c r="AW290" s="86">
        <f t="shared" si="82"/>
        <v>36.071999999999996</v>
      </c>
      <c r="AX290" s="79">
        <v>2922.0196000000005</v>
      </c>
      <c r="AY290" s="20">
        <f>N290-AT290-AX290+AU290+AV290+AW290</f>
        <v>22037.139400000004</v>
      </c>
      <c r="AZ290" s="117">
        <v>107730.08</v>
      </c>
    </row>
    <row r="291" spans="1:52" ht="15">
      <c r="A291" s="1">
        <v>283</v>
      </c>
      <c r="B291" s="1" t="s">
        <v>253</v>
      </c>
      <c r="C291" s="1">
        <v>818.6</v>
      </c>
      <c r="D291" s="1">
        <v>0</v>
      </c>
      <c r="E291" s="1">
        <f t="shared" si="79"/>
        <v>818.6</v>
      </c>
      <c r="F291" s="1">
        <v>12.13</v>
      </c>
      <c r="G291" s="2">
        <f t="shared" si="69"/>
        <v>9929.618</v>
      </c>
      <c r="H291" s="2">
        <f t="shared" si="72"/>
        <v>59577.708</v>
      </c>
      <c r="I291" s="1">
        <v>12.58</v>
      </c>
      <c r="J291" s="2">
        <f t="shared" si="70"/>
        <v>10297.988000000001</v>
      </c>
      <c r="K291" s="2">
        <f t="shared" si="73"/>
        <v>61787.92800000001</v>
      </c>
      <c r="L291" s="11">
        <f t="shared" si="71"/>
        <v>121365.636</v>
      </c>
      <c r="M291" s="25">
        <v>-88362.73</v>
      </c>
      <c r="N291" s="33">
        <f t="shared" si="77"/>
        <v>33002.906</v>
      </c>
      <c r="O291" s="1">
        <v>0</v>
      </c>
      <c r="P291" s="1">
        <v>5605.05</v>
      </c>
      <c r="Q291" s="31">
        <v>0</v>
      </c>
      <c r="R291" s="31">
        <v>5610.36</v>
      </c>
      <c r="S291" s="1">
        <v>0</v>
      </c>
      <c r="T291" s="1">
        <v>9638.23</v>
      </c>
      <c r="U291" s="1">
        <v>0</v>
      </c>
      <c r="V291" s="1">
        <v>3116.86</v>
      </c>
      <c r="W291" s="1">
        <v>0</v>
      </c>
      <c r="X291" s="1">
        <v>14886.07</v>
      </c>
      <c r="Y291" s="1">
        <v>0</v>
      </c>
      <c r="Z291" s="1">
        <v>1956.45</v>
      </c>
      <c r="AA291" s="31">
        <v>0</v>
      </c>
      <c r="AB291" s="31">
        <v>2030.13</v>
      </c>
      <c r="AC291" s="31">
        <v>0</v>
      </c>
      <c r="AD291" s="31">
        <v>2030.13</v>
      </c>
      <c r="AE291" s="31">
        <v>0</v>
      </c>
      <c r="AF291" s="31">
        <v>2030.13</v>
      </c>
      <c r="AG291" s="1">
        <v>0</v>
      </c>
      <c r="AH291" s="1">
        <v>3190.54</v>
      </c>
      <c r="AI291" s="1">
        <v>0</v>
      </c>
      <c r="AJ291" s="1">
        <v>2030.13</v>
      </c>
      <c r="AK291" s="1">
        <v>0</v>
      </c>
      <c r="AL291" s="1">
        <v>3030.01</v>
      </c>
      <c r="AM291" s="7">
        <f t="shared" si="74"/>
        <v>0</v>
      </c>
      <c r="AN291" s="7">
        <f t="shared" si="75"/>
        <v>55154.08999999999</v>
      </c>
      <c r="AO291" s="24">
        <f t="shared" si="76"/>
        <v>55154.08999999999</v>
      </c>
      <c r="AP291" s="8"/>
      <c r="AQ291" s="8">
        <v>1250.31</v>
      </c>
      <c r="AR291" s="8">
        <f>E291*1.1</f>
        <v>900.4600000000002</v>
      </c>
      <c r="AS291" s="8">
        <f>E291*1.83</f>
        <v>1498.038</v>
      </c>
      <c r="AT291" s="77">
        <f t="shared" si="78"/>
        <v>58802.89799999999</v>
      </c>
      <c r="AU291" s="85">
        <f>E291*0.67</f>
        <v>548.4620000000001</v>
      </c>
      <c r="AV291" s="86">
        <f t="shared" si="80"/>
        <v>65.488</v>
      </c>
      <c r="AW291" s="86">
        <f t="shared" si="82"/>
        <v>65.488</v>
      </c>
      <c r="AX291" s="79">
        <v>257809.90600000002</v>
      </c>
      <c r="AY291" s="20">
        <f>N291-AT291-AX291+AU291+AV291+AW291</f>
        <v>-282930.45999999996</v>
      </c>
      <c r="AZ291" s="117">
        <v>112845.96</v>
      </c>
    </row>
    <row r="292" spans="1:94" s="16" customFormat="1" ht="15">
      <c r="A292" s="1">
        <v>284</v>
      </c>
      <c r="B292" s="1" t="s">
        <v>254</v>
      </c>
      <c r="C292" s="1">
        <v>458.3</v>
      </c>
      <c r="D292" s="1">
        <v>0</v>
      </c>
      <c r="E292" s="1">
        <f t="shared" si="79"/>
        <v>458.3</v>
      </c>
      <c r="F292" s="1">
        <v>12.07</v>
      </c>
      <c r="G292" s="2">
        <f t="shared" si="69"/>
        <v>5531.6810000000005</v>
      </c>
      <c r="H292" s="2">
        <f t="shared" si="72"/>
        <v>33190.086</v>
      </c>
      <c r="I292" s="1">
        <v>12.51</v>
      </c>
      <c r="J292" s="2">
        <f t="shared" si="70"/>
        <v>5733.333</v>
      </c>
      <c r="K292" s="2">
        <f t="shared" si="73"/>
        <v>34399.998</v>
      </c>
      <c r="L292" s="11">
        <f t="shared" si="71"/>
        <v>67590.084</v>
      </c>
      <c r="M292" s="25">
        <v>-134029.17</v>
      </c>
      <c r="N292" s="33">
        <f t="shared" si="77"/>
        <v>-66439.08600000001</v>
      </c>
      <c r="O292" s="1">
        <v>0</v>
      </c>
      <c r="P292" s="1">
        <v>2019.97</v>
      </c>
      <c r="Q292" s="31">
        <v>0</v>
      </c>
      <c r="R292" s="31">
        <v>2025.28</v>
      </c>
      <c r="S292" s="1">
        <v>0</v>
      </c>
      <c r="T292" s="1">
        <v>3185.03</v>
      </c>
      <c r="U292" s="1">
        <v>0</v>
      </c>
      <c r="V292" s="1">
        <v>2433.4</v>
      </c>
      <c r="W292" s="1">
        <v>0</v>
      </c>
      <c r="X292" s="1">
        <v>1272.99</v>
      </c>
      <c r="Y292" s="1">
        <v>0</v>
      </c>
      <c r="Z292" s="1">
        <v>1272.99</v>
      </c>
      <c r="AA292" s="31">
        <v>0</v>
      </c>
      <c r="AB292" s="31">
        <v>1314.23</v>
      </c>
      <c r="AC292" s="31">
        <v>0</v>
      </c>
      <c r="AD292" s="31">
        <v>1314.23</v>
      </c>
      <c r="AE292" s="31">
        <v>0</v>
      </c>
      <c r="AF292" s="31">
        <v>2595.34</v>
      </c>
      <c r="AG292" s="1">
        <v>0</v>
      </c>
      <c r="AH292" s="1">
        <v>2338.98</v>
      </c>
      <c r="AI292" s="1">
        <v>0</v>
      </c>
      <c r="AJ292" s="1">
        <v>1314.23</v>
      </c>
      <c r="AK292" s="1">
        <v>0</v>
      </c>
      <c r="AL292" s="1">
        <v>2314.11</v>
      </c>
      <c r="AM292" s="7">
        <f t="shared" si="74"/>
        <v>0</v>
      </c>
      <c r="AN292" s="7">
        <f t="shared" si="75"/>
        <v>23400.78</v>
      </c>
      <c r="AO292" s="24">
        <f t="shared" si="76"/>
        <v>23400.78</v>
      </c>
      <c r="AP292" s="8"/>
      <c r="AQ292" s="8">
        <v>1250.31</v>
      </c>
      <c r="AR292" s="8">
        <f>E292*1.1</f>
        <v>504.13000000000005</v>
      </c>
      <c r="AS292" s="8">
        <f>E292*1.83</f>
        <v>838.6890000000001</v>
      </c>
      <c r="AT292" s="77">
        <f t="shared" si="78"/>
        <v>25993.909</v>
      </c>
      <c r="AU292" s="85">
        <f>E292*0.67</f>
        <v>307.06100000000004</v>
      </c>
      <c r="AV292" s="86">
        <f t="shared" si="80"/>
        <v>36.664</v>
      </c>
      <c r="AW292" s="86">
        <f t="shared" si="82"/>
        <v>36.664</v>
      </c>
      <c r="AX292" s="79">
        <v>-3440.9760000000006</v>
      </c>
      <c r="AY292" s="20">
        <f>N292-AT292-AX292+AU292+AV292+AW292</f>
        <v>-88611.63</v>
      </c>
      <c r="AZ292" s="117">
        <v>146347.96</v>
      </c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</row>
    <row r="293" spans="1:52" ht="15">
      <c r="A293" s="1">
        <v>285</v>
      </c>
      <c r="B293" s="1" t="s">
        <v>255</v>
      </c>
      <c r="C293" s="1">
        <v>1522.1</v>
      </c>
      <c r="D293" s="1">
        <v>71.6</v>
      </c>
      <c r="E293" s="1">
        <f t="shared" si="79"/>
        <v>1593.6999999999998</v>
      </c>
      <c r="F293" s="1">
        <v>12.88</v>
      </c>
      <c r="G293" s="2">
        <f t="shared" si="69"/>
        <v>20526.856</v>
      </c>
      <c r="H293" s="2">
        <f t="shared" si="72"/>
        <v>123161.136</v>
      </c>
      <c r="I293" s="1">
        <v>13.73</v>
      </c>
      <c r="J293" s="2">
        <f t="shared" si="70"/>
        <v>21881.500999999997</v>
      </c>
      <c r="K293" s="2">
        <f t="shared" si="73"/>
        <v>131289.006</v>
      </c>
      <c r="L293" s="11">
        <f t="shared" si="71"/>
        <v>254450.142</v>
      </c>
      <c r="M293" s="25"/>
      <c r="N293" s="33">
        <f t="shared" si="77"/>
        <v>254450.142</v>
      </c>
      <c r="O293" s="1">
        <v>2550.55</v>
      </c>
      <c r="P293" s="1">
        <v>4402.77</v>
      </c>
      <c r="Q293" s="31">
        <v>15189.156</v>
      </c>
      <c r="R293" s="31">
        <v>3986.59</v>
      </c>
      <c r="S293" s="1">
        <v>13728.28</v>
      </c>
      <c r="T293" s="1">
        <v>3986.59</v>
      </c>
      <c r="U293" s="1">
        <v>3101.23</v>
      </c>
      <c r="V293" s="1">
        <v>23065.65</v>
      </c>
      <c r="W293" s="1">
        <v>16873.41</v>
      </c>
      <c r="X293" s="1">
        <v>3986.59</v>
      </c>
      <c r="Y293" s="1">
        <v>6423.99</v>
      </c>
      <c r="Z293" s="1">
        <v>21529.09</v>
      </c>
      <c r="AA293" s="31">
        <v>17915.15</v>
      </c>
      <c r="AB293" s="31">
        <v>4130.03</v>
      </c>
      <c r="AC293" s="31">
        <v>54317.9</v>
      </c>
      <c r="AD293" s="31">
        <v>4130.03</v>
      </c>
      <c r="AE293" s="31">
        <v>4860.785</v>
      </c>
      <c r="AF293" s="31">
        <v>5463.22</v>
      </c>
      <c r="AG293" s="1">
        <v>7114.34</v>
      </c>
      <c r="AH293" s="1">
        <v>25529.14</v>
      </c>
      <c r="AI293" s="1">
        <v>9626.97</v>
      </c>
      <c r="AJ293" s="1">
        <v>19720.85</v>
      </c>
      <c r="AK293" s="1">
        <v>5945.75</v>
      </c>
      <c r="AL293" s="1">
        <v>18713.55</v>
      </c>
      <c r="AM293" s="7">
        <f t="shared" si="74"/>
        <v>157647.511</v>
      </c>
      <c r="AN293" s="7">
        <f t="shared" si="75"/>
        <v>138644.09999999998</v>
      </c>
      <c r="AO293" s="24">
        <f t="shared" si="76"/>
        <v>296291.611</v>
      </c>
      <c r="AP293" s="8"/>
      <c r="AQ293" s="8">
        <v>1250.31</v>
      </c>
      <c r="AR293" s="8"/>
      <c r="AS293" s="8"/>
      <c r="AT293" s="77">
        <f t="shared" si="78"/>
        <v>297541.921</v>
      </c>
      <c r="AU293" s="85"/>
      <c r="AV293" s="86">
        <f t="shared" si="80"/>
        <v>127.496</v>
      </c>
      <c r="AW293" s="86">
        <f t="shared" si="82"/>
        <v>127.496</v>
      </c>
      <c r="AX293" s="79">
        <v>-10902.944800000001</v>
      </c>
      <c r="AY293" s="20">
        <f>N293-AT293-AX293+AU293+AV293+AW293</f>
        <v>-31933.84219999998</v>
      </c>
      <c r="AZ293" s="117">
        <v>253773.79</v>
      </c>
    </row>
    <row r="294" spans="1:52" ht="15">
      <c r="A294" s="1">
        <v>286</v>
      </c>
      <c r="B294" s="1" t="s">
        <v>256</v>
      </c>
      <c r="C294" s="1">
        <v>473.7</v>
      </c>
      <c r="D294" s="1">
        <v>0</v>
      </c>
      <c r="E294" s="1">
        <f t="shared" si="79"/>
        <v>473.7</v>
      </c>
      <c r="F294" s="1">
        <v>12.07</v>
      </c>
      <c r="G294" s="2">
        <f t="shared" si="69"/>
        <v>5717.559</v>
      </c>
      <c r="H294" s="2">
        <f t="shared" si="72"/>
        <v>34305.354</v>
      </c>
      <c r="I294" s="1">
        <v>12.51</v>
      </c>
      <c r="J294" s="2">
        <f t="shared" si="70"/>
        <v>5925.987</v>
      </c>
      <c r="K294" s="2">
        <f t="shared" si="73"/>
        <v>35555.922</v>
      </c>
      <c r="L294" s="11">
        <f t="shared" si="71"/>
        <v>69861.276</v>
      </c>
      <c r="M294" s="25">
        <v>-2791.02</v>
      </c>
      <c r="N294" s="33">
        <f t="shared" si="77"/>
        <v>67070.256</v>
      </c>
      <c r="O294" s="1">
        <v>0</v>
      </c>
      <c r="P294" s="1">
        <v>1879.12</v>
      </c>
      <c r="Q294" s="31">
        <v>0</v>
      </c>
      <c r="R294" s="31">
        <v>1884.43</v>
      </c>
      <c r="S294" s="1">
        <v>0</v>
      </c>
      <c r="T294" s="1">
        <v>5912.3</v>
      </c>
      <c r="U294" s="1">
        <v>0</v>
      </c>
      <c r="V294" s="1">
        <v>8898.73</v>
      </c>
      <c r="W294" s="1">
        <v>0</v>
      </c>
      <c r="X294" s="1">
        <v>1132.14</v>
      </c>
      <c r="Y294" s="1">
        <v>0</v>
      </c>
      <c r="Z294" s="1">
        <v>2850.46</v>
      </c>
      <c r="AA294" s="31">
        <v>0</v>
      </c>
      <c r="AB294" s="31">
        <v>1174.78</v>
      </c>
      <c r="AC294" s="31">
        <v>0</v>
      </c>
      <c r="AD294" s="31">
        <v>6049.31</v>
      </c>
      <c r="AE294" s="31">
        <v>0</v>
      </c>
      <c r="AF294" s="31">
        <v>1174.78</v>
      </c>
      <c r="AG294" s="1">
        <v>0</v>
      </c>
      <c r="AH294" s="1">
        <v>2199.53</v>
      </c>
      <c r="AI294" s="1">
        <v>0</v>
      </c>
      <c r="AJ294" s="1">
        <v>1174.78</v>
      </c>
      <c r="AK294" s="1">
        <v>0</v>
      </c>
      <c r="AL294" s="1">
        <v>2174.66</v>
      </c>
      <c r="AM294" s="7">
        <f t="shared" si="74"/>
        <v>0</v>
      </c>
      <c r="AN294" s="7">
        <f t="shared" si="75"/>
        <v>36505.020000000004</v>
      </c>
      <c r="AO294" s="24">
        <f t="shared" si="76"/>
        <v>36505.020000000004</v>
      </c>
      <c r="AP294" s="8"/>
      <c r="AQ294" s="8">
        <v>1250.31</v>
      </c>
      <c r="AR294" s="8">
        <f>E294*1.1</f>
        <v>521.07</v>
      </c>
      <c r="AS294" s="8">
        <f>E294*1.83</f>
        <v>866.871</v>
      </c>
      <c r="AT294" s="77">
        <f t="shared" si="78"/>
        <v>39143.271</v>
      </c>
      <c r="AU294" s="85">
        <f>E294*0.67</f>
        <v>317.379</v>
      </c>
      <c r="AV294" s="86">
        <f t="shared" si="80"/>
        <v>37.896</v>
      </c>
      <c r="AW294" s="86">
        <f t="shared" si="82"/>
        <v>37.896</v>
      </c>
      <c r="AX294" s="79">
        <v>-3440.9760000000006</v>
      </c>
      <c r="AY294" s="20">
        <f>N294-AT294-AX294+AU294+AV294+AW294</f>
        <v>31761.131999999998</v>
      </c>
      <c r="AZ294" s="117">
        <v>12525.36</v>
      </c>
    </row>
    <row r="295" spans="1:52" ht="15">
      <c r="A295" s="1">
        <v>287</v>
      </c>
      <c r="B295" s="1" t="s">
        <v>257</v>
      </c>
      <c r="C295" s="1">
        <v>1093.5</v>
      </c>
      <c r="D295" s="1">
        <v>0</v>
      </c>
      <c r="E295" s="1">
        <f t="shared" si="79"/>
        <v>1093.5</v>
      </c>
      <c r="F295" s="1">
        <v>13.81</v>
      </c>
      <c r="G295" s="2">
        <f t="shared" si="69"/>
        <v>15101.235</v>
      </c>
      <c r="H295" s="2">
        <f t="shared" si="72"/>
        <v>90607.41</v>
      </c>
      <c r="I295" s="1">
        <v>14.32</v>
      </c>
      <c r="J295" s="2">
        <f t="shared" si="70"/>
        <v>15658.92</v>
      </c>
      <c r="K295" s="2">
        <f t="shared" si="73"/>
        <v>93953.52</v>
      </c>
      <c r="L295" s="11">
        <f t="shared" si="71"/>
        <v>184560.93</v>
      </c>
      <c r="M295" s="25"/>
      <c r="N295" s="33">
        <f t="shared" si="77"/>
        <v>184560.93</v>
      </c>
      <c r="O295" s="1">
        <v>1902.21</v>
      </c>
      <c r="P295" s="1">
        <v>2790.88</v>
      </c>
      <c r="Q295" s="31">
        <v>1869.7140000000002</v>
      </c>
      <c r="R295" s="31">
        <v>2790.88</v>
      </c>
      <c r="S295" s="1">
        <v>3005.94</v>
      </c>
      <c r="T295" s="1">
        <v>2790.88</v>
      </c>
      <c r="U295" s="1">
        <v>2394.46</v>
      </c>
      <c r="V295" s="1">
        <v>5682.77</v>
      </c>
      <c r="W295" s="1">
        <v>3969.04</v>
      </c>
      <c r="X295" s="1">
        <v>4124.07</v>
      </c>
      <c r="Y295" s="1">
        <v>3969.04</v>
      </c>
      <c r="Z295" s="1">
        <v>2790.88</v>
      </c>
      <c r="AA295" s="31">
        <v>6183.75</v>
      </c>
      <c r="AB295" s="31">
        <v>5145.51</v>
      </c>
      <c r="AC295" s="31">
        <v>4122.12</v>
      </c>
      <c r="AD295" s="31">
        <v>86650.37</v>
      </c>
      <c r="AE295" s="31">
        <v>4122.118</v>
      </c>
      <c r="AF295" s="31">
        <v>74883.32</v>
      </c>
      <c r="AG295" s="1">
        <v>2460.07</v>
      </c>
      <c r="AH295" s="1">
        <v>3524.94</v>
      </c>
      <c r="AI295" s="1">
        <v>54145.85</v>
      </c>
      <c r="AJ295" s="1">
        <v>2889.28</v>
      </c>
      <c r="AK295" s="1">
        <v>46742.64</v>
      </c>
      <c r="AL295" s="1">
        <v>25135.37</v>
      </c>
      <c r="AM295" s="7">
        <f t="shared" si="74"/>
        <v>134886.952</v>
      </c>
      <c r="AN295" s="7">
        <f t="shared" si="75"/>
        <v>219199.15</v>
      </c>
      <c r="AO295" s="24">
        <f t="shared" si="76"/>
        <v>354086.10199999996</v>
      </c>
      <c r="AP295" s="8"/>
      <c r="AQ295" s="8">
        <f>1250.31+3798</f>
        <v>5048.3099999999995</v>
      </c>
      <c r="AR295" s="8">
        <f>E295*1.1</f>
        <v>1202.8500000000001</v>
      </c>
      <c r="AS295" s="8">
        <f>E295*1.83</f>
        <v>2001.105</v>
      </c>
      <c r="AT295" s="77">
        <f t="shared" si="78"/>
        <v>362338.3669999999</v>
      </c>
      <c r="AU295" s="85">
        <f>E295*0.67</f>
        <v>732.6450000000001</v>
      </c>
      <c r="AV295" s="86">
        <f t="shared" si="80"/>
        <v>87.48</v>
      </c>
      <c r="AW295" s="86">
        <f t="shared" si="82"/>
        <v>87.48</v>
      </c>
      <c r="AX295" s="79">
        <v>5.50840000000032</v>
      </c>
      <c r="AY295" s="20">
        <f>N295-AT295-AX295+AU295+AV295+AW295</f>
        <v>-176875.3403999999</v>
      </c>
      <c r="AZ295" s="117">
        <v>288802.48</v>
      </c>
    </row>
    <row r="296" spans="1:52" ht="15">
      <c r="A296" s="1">
        <v>288</v>
      </c>
      <c r="B296" s="1" t="s">
        <v>258</v>
      </c>
      <c r="C296" s="1">
        <v>1283.2</v>
      </c>
      <c r="D296" s="1">
        <v>0</v>
      </c>
      <c r="E296" s="1">
        <f t="shared" si="79"/>
        <v>1283.2</v>
      </c>
      <c r="F296" s="1">
        <v>13.81</v>
      </c>
      <c r="G296" s="2">
        <f t="shared" si="69"/>
        <v>17720.992000000002</v>
      </c>
      <c r="H296" s="2">
        <f t="shared" si="72"/>
        <v>106325.95200000002</v>
      </c>
      <c r="I296" s="1">
        <v>14.32</v>
      </c>
      <c r="J296" s="2">
        <f t="shared" si="70"/>
        <v>18375.424000000003</v>
      </c>
      <c r="K296" s="2">
        <f t="shared" si="73"/>
        <v>110252.54400000002</v>
      </c>
      <c r="L296" s="11">
        <f t="shared" si="71"/>
        <v>216578.49600000004</v>
      </c>
      <c r="M296" s="25"/>
      <c r="N296" s="33">
        <f t="shared" si="77"/>
        <v>216578.49600000004</v>
      </c>
      <c r="O296" s="1">
        <v>3555</v>
      </c>
      <c r="P296" s="1">
        <v>3244.26</v>
      </c>
      <c r="Q296" s="31">
        <v>2194.1009999999997</v>
      </c>
      <c r="R296" s="31">
        <v>9752.73</v>
      </c>
      <c r="S296" s="1">
        <v>3330.33</v>
      </c>
      <c r="T296" s="1">
        <v>6219.22</v>
      </c>
      <c r="U296" s="1">
        <v>2718.85</v>
      </c>
      <c r="V296" s="1">
        <v>6442.43</v>
      </c>
      <c r="W296" s="1">
        <v>4657.65</v>
      </c>
      <c r="X296" s="1">
        <v>6332.21</v>
      </c>
      <c r="Y296" s="1">
        <v>7857.25</v>
      </c>
      <c r="Z296" s="1">
        <v>16544.08</v>
      </c>
      <c r="AA296" s="31">
        <v>39881.82</v>
      </c>
      <c r="AB296" s="31">
        <v>3359.74</v>
      </c>
      <c r="AC296" s="31">
        <v>13682.09</v>
      </c>
      <c r="AD296" s="31">
        <v>3359.74</v>
      </c>
      <c r="AE296" s="31">
        <v>5424.896999999999</v>
      </c>
      <c r="AF296" s="31">
        <v>4692.93</v>
      </c>
      <c r="AG296" s="1">
        <v>3215.52</v>
      </c>
      <c r="AH296" s="1">
        <v>20235.05</v>
      </c>
      <c r="AI296" s="1">
        <v>6483.74</v>
      </c>
      <c r="AJ296" s="1">
        <v>8420.74</v>
      </c>
      <c r="AK296" s="1">
        <v>4750.8</v>
      </c>
      <c r="AL296" s="1">
        <v>3359.74</v>
      </c>
      <c r="AM296" s="7">
        <f t="shared" si="74"/>
        <v>97752.04800000001</v>
      </c>
      <c r="AN296" s="7">
        <f t="shared" si="75"/>
        <v>91962.87000000001</v>
      </c>
      <c r="AO296" s="24">
        <f t="shared" si="76"/>
        <v>189714.918</v>
      </c>
      <c r="AP296" s="8"/>
      <c r="AQ296" s="8">
        <f>126456.93-111333.53+1250.31</f>
        <v>16373.709999999994</v>
      </c>
      <c r="AR296" s="8">
        <f>E296*1.1</f>
        <v>1411.5200000000002</v>
      </c>
      <c r="AS296" s="8">
        <f>E296*1.83</f>
        <v>2348.2560000000003</v>
      </c>
      <c r="AT296" s="77">
        <f t="shared" si="78"/>
        <v>209848.40399999998</v>
      </c>
      <c r="AU296" s="85">
        <f>E296*0.67</f>
        <v>859.744</v>
      </c>
      <c r="AV296" s="86">
        <f t="shared" si="80"/>
        <v>102.656</v>
      </c>
      <c r="AW296" s="86">
        <f t="shared" si="82"/>
        <v>102.656</v>
      </c>
      <c r="AX296" s="79">
        <v>-4961.7792</v>
      </c>
      <c r="AY296" s="20">
        <f>N296-AT296-AX296+AU296+AV296+AW296</f>
        <v>12756.927200000066</v>
      </c>
      <c r="AZ296" s="117">
        <v>376838.26</v>
      </c>
    </row>
    <row r="297" spans="1:52" ht="15">
      <c r="A297" s="1">
        <v>289</v>
      </c>
      <c r="B297" s="1" t="s">
        <v>259</v>
      </c>
      <c r="C297" s="1">
        <v>946.5</v>
      </c>
      <c r="D297" s="1">
        <v>0</v>
      </c>
      <c r="E297" s="1">
        <f t="shared" si="79"/>
        <v>946.5</v>
      </c>
      <c r="F297" s="1">
        <v>13.81</v>
      </c>
      <c r="G297" s="2">
        <f t="shared" si="69"/>
        <v>13071.165</v>
      </c>
      <c r="H297" s="2">
        <f t="shared" si="72"/>
        <v>78426.99</v>
      </c>
      <c r="I297" s="1">
        <v>14.32</v>
      </c>
      <c r="J297" s="2">
        <f t="shared" si="70"/>
        <v>13553.880000000001</v>
      </c>
      <c r="K297" s="2">
        <f t="shared" si="73"/>
        <v>81323.28</v>
      </c>
      <c r="L297" s="11">
        <f t="shared" si="71"/>
        <v>159750.27000000002</v>
      </c>
      <c r="M297" s="25">
        <v>-249161.73</v>
      </c>
      <c r="N297" s="33">
        <f t="shared" si="77"/>
        <v>-89411.45999999999</v>
      </c>
      <c r="O297" s="1">
        <v>32.5</v>
      </c>
      <c r="P297" s="1">
        <v>3091.23</v>
      </c>
      <c r="Q297" s="31">
        <v>0</v>
      </c>
      <c r="R297" s="31">
        <v>8890.47</v>
      </c>
      <c r="S297" s="1">
        <v>1136.23</v>
      </c>
      <c r="T297" s="1">
        <v>2439.79</v>
      </c>
      <c r="U297" s="1">
        <v>524.75</v>
      </c>
      <c r="V297" s="1">
        <v>3075.45</v>
      </c>
      <c r="W297" s="1">
        <v>0</v>
      </c>
      <c r="X297" s="1">
        <v>6754.09</v>
      </c>
      <c r="Y297" s="1">
        <v>0</v>
      </c>
      <c r="Z297" s="1">
        <v>11628.51</v>
      </c>
      <c r="AA297" s="31">
        <v>0</v>
      </c>
      <c r="AB297" s="31">
        <v>2688.6</v>
      </c>
      <c r="AC297" s="31">
        <v>825</v>
      </c>
      <c r="AD297" s="31">
        <v>5548.01</v>
      </c>
      <c r="AE297" s="31">
        <v>0</v>
      </c>
      <c r="AF297" s="31">
        <v>4524.74</v>
      </c>
      <c r="AG297" s="1">
        <v>780.36</v>
      </c>
      <c r="AH297" s="1">
        <v>2524.97</v>
      </c>
      <c r="AI297" s="1">
        <v>40484.03</v>
      </c>
      <c r="AJ297" s="1">
        <v>2770.41</v>
      </c>
      <c r="AK297" s="1">
        <v>1613.78</v>
      </c>
      <c r="AL297" s="1">
        <v>16203.41</v>
      </c>
      <c r="AM297" s="7">
        <f t="shared" si="74"/>
        <v>45396.649999999994</v>
      </c>
      <c r="AN297" s="7">
        <f t="shared" si="75"/>
        <v>70139.68000000001</v>
      </c>
      <c r="AO297" s="24">
        <f t="shared" si="76"/>
        <v>115536.33</v>
      </c>
      <c r="AP297" s="8"/>
      <c r="AQ297" s="8">
        <v>1250.31</v>
      </c>
      <c r="AR297" s="8">
        <f>E297*1.1</f>
        <v>1041.15</v>
      </c>
      <c r="AS297" s="8">
        <f>E297*1.83</f>
        <v>1732.095</v>
      </c>
      <c r="AT297" s="77">
        <f t="shared" si="78"/>
        <v>119559.885</v>
      </c>
      <c r="AU297" s="85">
        <f>E297*0.67</f>
        <v>634.1550000000001</v>
      </c>
      <c r="AV297" s="86">
        <f t="shared" si="80"/>
        <v>75.72</v>
      </c>
      <c r="AW297" s="86">
        <f t="shared" si="82"/>
        <v>75.72</v>
      </c>
      <c r="AX297" s="79">
        <v>484.8506000000002</v>
      </c>
      <c r="AY297" s="20">
        <f>N297-AT297-AX297+AU297+AV297+AW297</f>
        <v>-208670.60059999998</v>
      </c>
      <c r="AZ297" s="117">
        <v>180267.2</v>
      </c>
    </row>
    <row r="298" spans="1:52" ht="15">
      <c r="A298" s="1">
        <v>290</v>
      </c>
      <c r="B298" s="1" t="s">
        <v>260</v>
      </c>
      <c r="C298" s="1">
        <v>525.5</v>
      </c>
      <c r="D298" s="1">
        <v>0</v>
      </c>
      <c r="E298" s="1">
        <f t="shared" si="79"/>
        <v>525.5</v>
      </c>
      <c r="F298" s="1">
        <v>12.17</v>
      </c>
      <c r="G298" s="2">
        <f t="shared" si="69"/>
        <v>6395.335</v>
      </c>
      <c r="H298" s="2">
        <f t="shared" si="72"/>
        <v>38372.01</v>
      </c>
      <c r="I298" s="1">
        <v>12.62</v>
      </c>
      <c r="J298" s="2">
        <f t="shared" si="70"/>
        <v>6631.8099999999995</v>
      </c>
      <c r="K298" s="2">
        <f t="shared" si="73"/>
        <v>39790.86</v>
      </c>
      <c r="L298" s="11">
        <f t="shared" si="71"/>
        <v>78162.87</v>
      </c>
      <c r="M298" s="25">
        <v>-8197.33</v>
      </c>
      <c r="N298" s="33">
        <f t="shared" si="77"/>
        <v>69965.54</v>
      </c>
      <c r="O298" s="1">
        <v>17228.34</v>
      </c>
      <c r="P298" s="1">
        <v>10376.03</v>
      </c>
      <c r="Q298" s="31">
        <v>0</v>
      </c>
      <c r="R298" s="31">
        <v>1433.6</v>
      </c>
      <c r="S298" s="1">
        <v>29531</v>
      </c>
      <c r="T298" s="1">
        <v>1433.6</v>
      </c>
      <c r="U298" s="1">
        <v>524.75</v>
      </c>
      <c r="V298" s="1">
        <v>2069.26</v>
      </c>
      <c r="W298" s="1">
        <v>7624.15</v>
      </c>
      <c r="X298" s="1">
        <v>11891.59</v>
      </c>
      <c r="Y298" s="1">
        <v>0</v>
      </c>
      <c r="Z298" s="1">
        <v>1433.6</v>
      </c>
      <c r="AA298" s="31">
        <v>0</v>
      </c>
      <c r="AB298" s="31">
        <v>1480.89</v>
      </c>
      <c r="AC298" s="31">
        <v>0</v>
      </c>
      <c r="AD298" s="31">
        <v>1480.89</v>
      </c>
      <c r="AE298" s="31">
        <v>0</v>
      </c>
      <c r="AF298" s="31">
        <v>4609.74</v>
      </c>
      <c r="AG298" s="1">
        <v>2732.77</v>
      </c>
      <c r="AH298" s="1">
        <v>12756.06</v>
      </c>
      <c r="AI298" s="1">
        <v>0</v>
      </c>
      <c r="AJ298" s="1">
        <v>1480.89</v>
      </c>
      <c r="AK298" s="1">
        <v>0</v>
      </c>
      <c r="AL298" s="1">
        <v>1480.89</v>
      </c>
      <c r="AM298" s="7">
        <f t="shared" si="74"/>
        <v>57641.009999999995</v>
      </c>
      <c r="AN298" s="7">
        <f t="shared" si="75"/>
        <v>51927.03999999999</v>
      </c>
      <c r="AO298" s="24">
        <f t="shared" si="76"/>
        <v>109568.04999999999</v>
      </c>
      <c r="AP298" s="8"/>
      <c r="AQ298" s="8">
        <v>1250.31</v>
      </c>
      <c r="AR298" s="8">
        <f>E298*1.1</f>
        <v>578.0500000000001</v>
      </c>
      <c r="AS298" s="8">
        <f>E298*1.83</f>
        <v>961.6650000000001</v>
      </c>
      <c r="AT298" s="77">
        <f t="shared" si="78"/>
        <v>112358.07499999998</v>
      </c>
      <c r="AU298" s="85"/>
      <c r="AV298" s="86">
        <f t="shared" si="80"/>
        <v>42.04</v>
      </c>
      <c r="AW298" s="86">
        <f t="shared" si="82"/>
        <v>42.04</v>
      </c>
      <c r="AX298" s="79">
        <v>-2276.8004</v>
      </c>
      <c r="AY298" s="20">
        <f>N298-AT298-AX298+AU298+AV298+AW298</f>
        <v>-40031.65459999999</v>
      </c>
      <c r="AZ298" s="117">
        <v>174481.13</v>
      </c>
    </row>
    <row r="299" spans="1:52" ht="15">
      <c r="A299" s="1">
        <v>291</v>
      </c>
      <c r="B299" s="1" t="s">
        <v>261</v>
      </c>
      <c r="C299" s="1">
        <v>1842</v>
      </c>
      <c r="D299" s="1">
        <v>0</v>
      </c>
      <c r="E299" s="1">
        <f t="shared" si="79"/>
        <v>1842</v>
      </c>
      <c r="F299" s="1">
        <v>13.34</v>
      </c>
      <c r="G299" s="2">
        <f t="shared" si="69"/>
        <v>24572.28</v>
      </c>
      <c r="H299" s="2">
        <f t="shared" si="72"/>
        <v>147433.68</v>
      </c>
      <c r="I299" s="1">
        <v>13.82</v>
      </c>
      <c r="J299" s="2">
        <f t="shared" si="70"/>
        <v>25456.440000000002</v>
      </c>
      <c r="K299" s="2">
        <f t="shared" si="73"/>
        <v>152738.64</v>
      </c>
      <c r="L299" s="11">
        <f t="shared" si="71"/>
        <v>300172.32</v>
      </c>
      <c r="M299" s="25"/>
      <c r="N299" s="33">
        <f t="shared" si="77"/>
        <v>300172.32</v>
      </c>
      <c r="O299" s="1">
        <v>2942.86</v>
      </c>
      <c r="P299" s="1">
        <v>18772.56</v>
      </c>
      <c r="Q299" s="31">
        <v>3373.55</v>
      </c>
      <c r="R299" s="31">
        <v>4580.03</v>
      </c>
      <c r="S299" s="1">
        <v>3913.42</v>
      </c>
      <c r="T299" s="1">
        <v>4580.03</v>
      </c>
      <c r="U299" s="1">
        <v>3435.11</v>
      </c>
      <c r="V299" s="1">
        <v>5215.69</v>
      </c>
      <c r="W299" s="1">
        <v>5415.48</v>
      </c>
      <c r="X299" s="1">
        <v>4580.03</v>
      </c>
      <c r="Y299" s="1">
        <v>5415.48</v>
      </c>
      <c r="Z299" s="1">
        <v>22462.65</v>
      </c>
      <c r="AA299" s="31">
        <v>5969.1</v>
      </c>
      <c r="AB299" s="31">
        <v>8362.4</v>
      </c>
      <c r="AC299" s="31">
        <v>5618.1</v>
      </c>
      <c r="AD299" s="31">
        <v>13934.53</v>
      </c>
      <c r="AE299" s="31">
        <v>7618.72</v>
      </c>
      <c r="AF299" s="31">
        <v>15577.78</v>
      </c>
      <c r="AG299" s="1">
        <v>6671.6</v>
      </c>
      <c r="AH299" s="1">
        <v>5381.47</v>
      </c>
      <c r="AI299" s="1">
        <v>27102.79</v>
      </c>
      <c r="AJ299" s="1">
        <v>12299.68</v>
      </c>
      <c r="AK299" s="1">
        <v>3448.81</v>
      </c>
      <c r="AL299" s="1">
        <v>5436.94</v>
      </c>
      <c r="AM299" s="7">
        <f t="shared" si="74"/>
        <v>80925.01999999999</v>
      </c>
      <c r="AN299" s="7">
        <f t="shared" si="75"/>
        <v>121183.79000000001</v>
      </c>
      <c r="AO299" s="24">
        <f t="shared" si="76"/>
        <v>202108.81</v>
      </c>
      <c r="AP299" s="8"/>
      <c r="AQ299" s="8">
        <v>1250.31</v>
      </c>
      <c r="AR299" s="8"/>
      <c r="AS299" s="8"/>
      <c r="AT299" s="77">
        <f t="shared" si="78"/>
        <v>203359.12</v>
      </c>
      <c r="AU299" s="85"/>
      <c r="AV299" s="86">
        <f t="shared" si="80"/>
        <v>147.36</v>
      </c>
      <c r="AW299" s="86">
        <f t="shared" si="82"/>
        <v>147.36</v>
      </c>
      <c r="AX299" s="79">
        <v>-14402.9424</v>
      </c>
      <c r="AY299" s="20">
        <f>N299-AT299-AX299+AU299+AV299+AW299</f>
        <v>111510.86240000001</v>
      </c>
      <c r="AZ299" s="117">
        <v>238085.57</v>
      </c>
    </row>
    <row r="300" spans="1:52" ht="15">
      <c r="A300" s="1">
        <v>292</v>
      </c>
      <c r="B300" s="1" t="s">
        <v>262</v>
      </c>
      <c r="C300" s="1">
        <v>4897.1</v>
      </c>
      <c r="D300" s="1">
        <v>0</v>
      </c>
      <c r="E300" s="1">
        <f t="shared" si="79"/>
        <v>4897.1</v>
      </c>
      <c r="F300" s="1">
        <v>13.9</v>
      </c>
      <c r="G300" s="2">
        <f t="shared" si="69"/>
        <v>68069.69</v>
      </c>
      <c r="H300" s="2">
        <f t="shared" si="72"/>
        <v>408418.14</v>
      </c>
      <c r="I300" s="1">
        <v>14.41</v>
      </c>
      <c r="J300" s="2">
        <f t="shared" si="70"/>
        <v>70567.21100000001</v>
      </c>
      <c r="K300" s="2">
        <f t="shared" si="73"/>
        <v>423403.26600000006</v>
      </c>
      <c r="L300" s="11">
        <f t="shared" si="71"/>
        <v>831821.4060000001</v>
      </c>
      <c r="M300" s="25">
        <v>-268714.7</v>
      </c>
      <c r="N300" s="33">
        <f t="shared" si="77"/>
        <v>563106.706</v>
      </c>
      <c r="O300" s="1">
        <v>0</v>
      </c>
      <c r="P300" s="1">
        <v>25491.69</v>
      </c>
      <c r="Q300" s="31">
        <v>0</v>
      </c>
      <c r="R300" s="31">
        <v>85469.58</v>
      </c>
      <c r="S300" s="1">
        <v>0</v>
      </c>
      <c r="T300" s="1">
        <v>50769.23</v>
      </c>
      <c r="U300" s="1">
        <v>0</v>
      </c>
      <c r="V300" s="1">
        <v>64610.65</v>
      </c>
      <c r="W300" s="1">
        <v>0</v>
      </c>
      <c r="X300" s="1">
        <v>74884.52</v>
      </c>
      <c r="Y300" s="1">
        <v>0</v>
      </c>
      <c r="Z300" s="1">
        <v>96234.43</v>
      </c>
      <c r="AA300" s="31">
        <v>0</v>
      </c>
      <c r="AB300" s="31">
        <v>78006.26</v>
      </c>
      <c r="AC300" s="31">
        <v>0</v>
      </c>
      <c r="AD300" s="31">
        <v>117537.71</v>
      </c>
      <c r="AE300" s="31">
        <v>0</v>
      </c>
      <c r="AF300" s="31">
        <v>103798.09</v>
      </c>
      <c r="AG300" s="1">
        <v>0</v>
      </c>
      <c r="AH300" s="1">
        <v>51588.3</v>
      </c>
      <c r="AI300" s="1">
        <v>0</v>
      </c>
      <c r="AJ300" s="1">
        <v>34523.79</v>
      </c>
      <c r="AK300" s="1">
        <v>0</v>
      </c>
      <c r="AL300" s="1">
        <v>64992.35</v>
      </c>
      <c r="AM300" s="7">
        <f t="shared" si="74"/>
        <v>0</v>
      </c>
      <c r="AN300" s="7">
        <f t="shared" si="75"/>
        <v>847906.6</v>
      </c>
      <c r="AO300" s="24">
        <f t="shared" si="76"/>
        <v>847906.6</v>
      </c>
      <c r="AP300" s="8"/>
      <c r="AQ300" s="8">
        <f>1250.31+6330+6330+5064+6330+1725</f>
        <v>27029.309999999998</v>
      </c>
      <c r="AR300" s="8">
        <f>E300*1.1</f>
        <v>5386.81</v>
      </c>
      <c r="AS300" s="8">
        <f>E300*1.83</f>
        <v>8961.693000000001</v>
      </c>
      <c r="AT300" s="77">
        <f t="shared" si="78"/>
        <v>889284.413</v>
      </c>
      <c r="AU300" s="85">
        <f>E300*0.67</f>
        <v>3281.0570000000002</v>
      </c>
      <c r="AV300" s="86">
        <f t="shared" si="80"/>
        <v>391.76800000000003</v>
      </c>
      <c r="AW300" s="86">
        <f t="shared" si="82"/>
        <v>391.76800000000003</v>
      </c>
      <c r="AX300" s="79">
        <v>-20230.704600000005</v>
      </c>
      <c r="AY300" s="20">
        <f>N300-AT300-AX300+AU300+AV300+AW300</f>
        <v>-301882.4094</v>
      </c>
      <c r="AZ300" s="117">
        <v>124983.28</v>
      </c>
    </row>
    <row r="301" spans="1:52" ht="15">
      <c r="A301" s="1">
        <v>293</v>
      </c>
      <c r="B301" s="1" t="s">
        <v>263</v>
      </c>
      <c r="C301" s="1">
        <v>1266.4</v>
      </c>
      <c r="D301" s="1">
        <v>0</v>
      </c>
      <c r="E301" s="1">
        <f t="shared" si="79"/>
        <v>1266.4</v>
      </c>
      <c r="F301" s="1">
        <v>13.81</v>
      </c>
      <c r="G301" s="2">
        <f t="shared" si="69"/>
        <v>17488.984</v>
      </c>
      <c r="H301" s="2">
        <f t="shared" si="72"/>
        <v>104933.90400000001</v>
      </c>
      <c r="I301" s="1">
        <v>14.3</v>
      </c>
      <c r="J301" s="2">
        <f t="shared" si="70"/>
        <v>18109.52</v>
      </c>
      <c r="K301" s="2">
        <f t="shared" si="73"/>
        <v>108657.12</v>
      </c>
      <c r="L301" s="11">
        <f t="shared" si="71"/>
        <v>213591.024</v>
      </c>
      <c r="M301" s="25"/>
      <c r="N301" s="33">
        <f t="shared" si="77"/>
        <v>213591.024</v>
      </c>
      <c r="O301" s="1">
        <v>0</v>
      </c>
      <c r="P301" s="1">
        <v>5398.39</v>
      </c>
      <c r="Q301" s="31">
        <v>0</v>
      </c>
      <c r="R301" s="31">
        <v>7320.58</v>
      </c>
      <c r="S301" s="1">
        <v>0</v>
      </c>
      <c r="T301" s="1">
        <v>9297.92</v>
      </c>
      <c r="U301" s="1">
        <v>0</v>
      </c>
      <c r="V301" s="1">
        <v>6558.8</v>
      </c>
      <c r="W301" s="1">
        <v>0</v>
      </c>
      <c r="X301" s="1">
        <v>7126</v>
      </c>
      <c r="Y301" s="1">
        <v>0</v>
      </c>
      <c r="Z301" s="1">
        <v>9704.72</v>
      </c>
      <c r="AA301" s="31">
        <v>0</v>
      </c>
      <c r="AB301" s="31">
        <v>7380.06</v>
      </c>
      <c r="AC301" s="31">
        <v>0</v>
      </c>
      <c r="AD301" s="31">
        <v>7380.06</v>
      </c>
      <c r="AE301" s="31">
        <v>0</v>
      </c>
      <c r="AF301" s="31">
        <v>10046.44</v>
      </c>
      <c r="AG301" s="1">
        <v>0</v>
      </c>
      <c r="AH301" s="1">
        <v>7995.87</v>
      </c>
      <c r="AI301" s="1">
        <v>0</v>
      </c>
      <c r="AJ301" s="1">
        <v>35351.37</v>
      </c>
      <c r="AK301" s="1">
        <v>0</v>
      </c>
      <c r="AL301" s="1">
        <v>9049.43</v>
      </c>
      <c r="AM301" s="7">
        <f t="shared" si="74"/>
        <v>0</v>
      </c>
      <c r="AN301" s="7">
        <f t="shared" si="75"/>
        <v>122609.63999999998</v>
      </c>
      <c r="AO301" s="24">
        <f t="shared" si="76"/>
        <v>122609.63999999998</v>
      </c>
      <c r="AP301" s="8"/>
      <c r="AQ301" s="8">
        <v>1250.31</v>
      </c>
      <c r="AR301" s="8"/>
      <c r="AS301" s="8"/>
      <c r="AT301" s="77">
        <f t="shared" si="78"/>
        <v>123859.94999999998</v>
      </c>
      <c r="AU301" s="85">
        <f>E301*0.67</f>
        <v>848.488</v>
      </c>
      <c r="AV301" s="86">
        <f t="shared" si="80"/>
        <v>101.31200000000001</v>
      </c>
      <c r="AW301" s="86">
        <f t="shared" si="82"/>
        <v>101.31200000000001</v>
      </c>
      <c r="AX301" s="79">
        <v>-15339.1992</v>
      </c>
      <c r="AY301" s="20">
        <f>N301-AT301-AX301+AU301+AV301+AW301</f>
        <v>106121.38520000003</v>
      </c>
      <c r="AZ301" s="117">
        <v>909602.24</v>
      </c>
    </row>
    <row r="302" spans="1:52" ht="15">
      <c r="A302" s="1">
        <v>294</v>
      </c>
      <c r="B302" s="1" t="s">
        <v>264</v>
      </c>
      <c r="C302" s="1">
        <v>487</v>
      </c>
      <c r="D302" s="1">
        <v>0</v>
      </c>
      <c r="E302" s="1">
        <f t="shared" si="79"/>
        <v>487</v>
      </c>
      <c r="F302" s="1">
        <v>10.41</v>
      </c>
      <c r="G302" s="2">
        <f t="shared" si="69"/>
        <v>5069.67</v>
      </c>
      <c r="H302" s="2">
        <f t="shared" si="72"/>
        <v>30418.02</v>
      </c>
      <c r="I302" s="1">
        <v>10.8</v>
      </c>
      <c r="J302" s="2">
        <f t="shared" si="70"/>
        <v>5259.6</v>
      </c>
      <c r="K302" s="2">
        <f t="shared" si="73"/>
        <v>31557.600000000002</v>
      </c>
      <c r="L302" s="11">
        <f t="shared" si="71"/>
        <v>61975.62</v>
      </c>
      <c r="M302" s="25"/>
      <c r="N302" s="33">
        <f t="shared" si="77"/>
        <v>61975.62</v>
      </c>
      <c r="O302" s="1">
        <v>0</v>
      </c>
      <c r="P302" s="1">
        <v>1341.58</v>
      </c>
      <c r="Q302" s="31">
        <v>0</v>
      </c>
      <c r="R302" s="31">
        <v>1341.58</v>
      </c>
      <c r="S302" s="1">
        <v>0</v>
      </c>
      <c r="T302" s="1">
        <v>9280.95</v>
      </c>
      <c r="U302" s="1">
        <v>0</v>
      </c>
      <c r="V302" s="1">
        <v>2501.99</v>
      </c>
      <c r="W302" s="1">
        <v>0</v>
      </c>
      <c r="X302" s="1">
        <v>1341.58</v>
      </c>
      <c r="Y302" s="1">
        <v>0</v>
      </c>
      <c r="Z302" s="1">
        <v>1341.58</v>
      </c>
      <c r="AA302" s="31">
        <v>0</v>
      </c>
      <c r="AB302" s="31">
        <v>1385.41</v>
      </c>
      <c r="AC302" s="31">
        <v>0</v>
      </c>
      <c r="AD302" s="31">
        <v>1385.41</v>
      </c>
      <c r="AE302" s="31">
        <v>0</v>
      </c>
      <c r="AF302" s="31">
        <v>1385.41</v>
      </c>
      <c r="AG302" s="1">
        <v>0</v>
      </c>
      <c r="AH302" s="1">
        <v>1910.16</v>
      </c>
      <c r="AI302" s="1">
        <v>0</v>
      </c>
      <c r="AJ302" s="1">
        <v>1385.41</v>
      </c>
      <c r="AK302" s="1">
        <v>0</v>
      </c>
      <c r="AL302" s="1">
        <v>2718.6</v>
      </c>
      <c r="AM302" s="7">
        <f t="shared" si="74"/>
        <v>0</v>
      </c>
      <c r="AN302" s="7">
        <f t="shared" si="75"/>
        <v>27319.66</v>
      </c>
      <c r="AO302" s="24">
        <f t="shared" si="76"/>
        <v>27319.66</v>
      </c>
      <c r="AP302" s="8"/>
      <c r="AQ302" s="8">
        <v>1250.31</v>
      </c>
      <c r="AR302" s="8"/>
      <c r="AS302" s="8"/>
      <c r="AT302" s="77">
        <f t="shared" si="78"/>
        <v>28569.97</v>
      </c>
      <c r="AU302" s="85">
        <f>E302*0.67</f>
        <v>326.29</v>
      </c>
      <c r="AV302" s="86">
        <f t="shared" si="80"/>
        <v>38.96</v>
      </c>
      <c r="AW302" s="86">
        <f t="shared" si="82"/>
        <v>38.96</v>
      </c>
      <c r="AX302" s="79">
        <v>-1647.7384000000004</v>
      </c>
      <c r="AY302" s="20">
        <f>N302-AT302-AX302+AU302+AV302+AW302</f>
        <v>35457.5984</v>
      </c>
      <c r="AZ302" s="117">
        <v>43187.86</v>
      </c>
    </row>
    <row r="303" spans="1:52" ht="15">
      <c r="A303" s="1">
        <v>295</v>
      </c>
      <c r="B303" s="1" t="s">
        <v>265</v>
      </c>
      <c r="C303" s="1">
        <v>482.1</v>
      </c>
      <c r="D303" s="1">
        <v>0</v>
      </c>
      <c r="E303" s="1">
        <f t="shared" si="79"/>
        <v>482.1</v>
      </c>
      <c r="F303" s="1">
        <v>12.74</v>
      </c>
      <c r="G303" s="2">
        <f t="shared" si="69"/>
        <v>6141.954000000001</v>
      </c>
      <c r="H303" s="2">
        <f t="shared" si="72"/>
        <v>36851.724</v>
      </c>
      <c r="I303" s="1">
        <v>13.2</v>
      </c>
      <c r="J303" s="2">
        <f t="shared" si="70"/>
        <v>6363.72</v>
      </c>
      <c r="K303" s="2">
        <f t="shared" si="73"/>
        <v>38182.32</v>
      </c>
      <c r="L303" s="11">
        <f t="shared" si="71"/>
        <v>75034.044</v>
      </c>
      <c r="M303" s="25"/>
      <c r="N303" s="33">
        <f t="shared" si="77"/>
        <v>75034.044</v>
      </c>
      <c r="O303" s="1">
        <v>0</v>
      </c>
      <c r="P303" s="1">
        <v>2091.59</v>
      </c>
      <c r="Q303" s="31">
        <v>0</v>
      </c>
      <c r="R303" s="31">
        <v>2091.59</v>
      </c>
      <c r="S303" s="1">
        <v>0</v>
      </c>
      <c r="T303" s="1">
        <v>9377.06</v>
      </c>
      <c r="U303" s="1">
        <v>0</v>
      </c>
      <c r="V303" s="1">
        <v>9225.14</v>
      </c>
      <c r="W303" s="1">
        <v>0</v>
      </c>
      <c r="X303" s="1">
        <v>2747.24</v>
      </c>
      <c r="Y303" s="1">
        <v>0</v>
      </c>
      <c r="Z303" s="1">
        <v>7552.99</v>
      </c>
      <c r="AA303" s="31">
        <v>0</v>
      </c>
      <c r="AB303" s="31">
        <v>2843.67</v>
      </c>
      <c r="AC303" s="31">
        <v>0</v>
      </c>
      <c r="AD303" s="31">
        <v>13118.01</v>
      </c>
      <c r="AE303" s="31">
        <v>0</v>
      </c>
      <c r="AF303" s="31">
        <v>2843.67</v>
      </c>
      <c r="AG303" s="1">
        <v>0</v>
      </c>
      <c r="AH303" s="1">
        <v>2688.65</v>
      </c>
      <c r="AI303" s="1">
        <v>0</v>
      </c>
      <c r="AJ303" s="1">
        <v>2163.9</v>
      </c>
      <c r="AK303" s="1">
        <v>0</v>
      </c>
      <c r="AL303" s="1">
        <v>3497.09</v>
      </c>
      <c r="AM303" s="7">
        <f t="shared" si="74"/>
        <v>0</v>
      </c>
      <c r="AN303" s="7">
        <f t="shared" si="75"/>
        <v>60240.59999999999</v>
      </c>
      <c r="AO303" s="24">
        <f t="shared" si="76"/>
        <v>60240.59999999999</v>
      </c>
      <c r="AP303" s="8"/>
      <c r="AQ303" s="8">
        <v>1250.31</v>
      </c>
      <c r="AR303" s="8"/>
      <c r="AS303" s="8"/>
      <c r="AT303" s="77">
        <f t="shared" si="78"/>
        <v>61490.90999999999</v>
      </c>
      <c r="AU303" s="85">
        <f>E303*0.67</f>
        <v>323.00700000000006</v>
      </c>
      <c r="AV303" s="86">
        <f t="shared" si="80"/>
        <v>38.568000000000005</v>
      </c>
      <c r="AW303" s="86">
        <f t="shared" si="82"/>
        <v>38.568000000000005</v>
      </c>
      <c r="AX303" s="79">
        <v>-529.6984000000003</v>
      </c>
      <c r="AY303" s="20">
        <f>N303-AT303-AX303+AU303+AV303+AW303</f>
        <v>14472.975400000005</v>
      </c>
      <c r="AZ303" s="117">
        <v>84401.81</v>
      </c>
    </row>
    <row r="304" spans="1:52" ht="15">
      <c r="A304" s="1">
        <v>296</v>
      </c>
      <c r="B304" s="1" t="s">
        <v>266</v>
      </c>
      <c r="C304" s="1">
        <v>342.3</v>
      </c>
      <c r="D304" s="1">
        <v>116.8</v>
      </c>
      <c r="E304" s="1">
        <f t="shared" si="79"/>
        <v>459.1</v>
      </c>
      <c r="F304" s="1">
        <v>12.74</v>
      </c>
      <c r="G304" s="2">
        <f aca="true" t="shared" si="83" ref="G304:G330">E304*F304</f>
        <v>5848.934</v>
      </c>
      <c r="H304" s="2">
        <f t="shared" si="72"/>
        <v>35093.604</v>
      </c>
      <c r="I304" s="1">
        <v>13.2</v>
      </c>
      <c r="J304" s="2">
        <f t="shared" si="70"/>
        <v>6060.12</v>
      </c>
      <c r="K304" s="2">
        <f t="shared" si="73"/>
        <v>36360.72</v>
      </c>
      <c r="L304" s="11">
        <f t="shared" si="71"/>
        <v>71454.324</v>
      </c>
      <c r="M304" s="25"/>
      <c r="N304" s="33">
        <f t="shared" si="77"/>
        <v>71454.324</v>
      </c>
      <c r="O304" s="1">
        <v>0</v>
      </c>
      <c r="P304" s="1">
        <v>1822.63</v>
      </c>
      <c r="Q304" s="31">
        <v>0</v>
      </c>
      <c r="R304" s="31">
        <v>6025.06</v>
      </c>
      <c r="S304" s="1">
        <v>0</v>
      </c>
      <c r="T304" s="1">
        <v>8431.11</v>
      </c>
      <c r="U304" s="1">
        <v>0</v>
      </c>
      <c r="V304" s="1">
        <v>21108.04</v>
      </c>
      <c r="W304" s="1">
        <v>0</v>
      </c>
      <c r="X304" s="1">
        <v>2447</v>
      </c>
      <c r="Y304" s="1">
        <v>0</v>
      </c>
      <c r="Z304" s="1">
        <v>6033.18</v>
      </c>
      <c r="AA304" s="31">
        <v>0</v>
      </c>
      <c r="AB304" s="31">
        <v>1138.57</v>
      </c>
      <c r="AC304" s="31">
        <v>0</v>
      </c>
      <c r="AD304" s="31">
        <v>1138.57</v>
      </c>
      <c r="AE304" s="31">
        <v>0</v>
      </c>
      <c r="AF304" s="31">
        <v>1895.53</v>
      </c>
      <c r="AG304" s="1">
        <v>0</v>
      </c>
      <c r="AH304" s="1">
        <v>1663.32</v>
      </c>
      <c r="AI304" s="1">
        <v>0</v>
      </c>
      <c r="AJ304" s="1">
        <v>1138.57</v>
      </c>
      <c r="AK304" s="1">
        <v>0</v>
      </c>
      <c r="AL304" s="1">
        <v>1138.57</v>
      </c>
      <c r="AM304" s="7">
        <f t="shared" si="74"/>
        <v>0</v>
      </c>
      <c r="AN304" s="7">
        <f t="shared" si="75"/>
        <v>53980.15</v>
      </c>
      <c r="AO304" s="24">
        <f t="shared" si="76"/>
        <v>53980.15</v>
      </c>
      <c r="AP304" s="8"/>
      <c r="AQ304" s="8">
        <v>1250.31</v>
      </c>
      <c r="AR304" s="8"/>
      <c r="AS304" s="8"/>
      <c r="AT304" s="77">
        <f t="shared" si="78"/>
        <v>55230.46</v>
      </c>
      <c r="AU304" s="85">
        <f>E304*0.67</f>
        <v>307.59700000000004</v>
      </c>
      <c r="AV304" s="86">
        <f t="shared" si="80"/>
        <v>36.728</v>
      </c>
      <c r="AW304" s="86">
        <f t="shared" si="82"/>
        <v>36.728</v>
      </c>
      <c r="AX304" s="79">
        <v>19.060799999999773</v>
      </c>
      <c r="AY304" s="20">
        <f>N304-AT304-AX304+AU304+AV304+AW304</f>
        <v>16585.856199999995</v>
      </c>
      <c r="AZ304" s="117">
        <v>8689.93</v>
      </c>
    </row>
    <row r="305" spans="1:52" ht="15">
      <c r="A305" s="1">
        <v>297</v>
      </c>
      <c r="B305" s="1" t="s">
        <v>336</v>
      </c>
      <c r="C305" s="1">
        <v>2165.7</v>
      </c>
      <c r="D305" s="1">
        <v>0</v>
      </c>
      <c r="E305" s="1">
        <f t="shared" si="79"/>
        <v>2165.7</v>
      </c>
      <c r="F305" s="1">
        <v>12.09</v>
      </c>
      <c r="G305" s="2">
        <f t="shared" si="83"/>
        <v>26183.313</v>
      </c>
      <c r="H305" s="2">
        <f t="shared" si="72"/>
        <v>157099.878</v>
      </c>
      <c r="I305" s="1">
        <v>12.53</v>
      </c>
      <c r="J305" s="2">
        <f t="shared" si="70"/>
        <v>27136.220999999998</v>
      </c>
      <c r="K305" s="2">
        <f t="shared" si="73"/>
        <v>162817.326</v>
      </c>
      <c r="L305" s="11">
        <f t="shared" si="71"/>
        <v>319917.204</v>
      </c>
      <c r="M305" s="25"/>
      <c r="N305" s="33">
        <f t="shared" si="77"/>
        <v>319917.204</v>
      </c>
      <c r="O305" s="1">
        <v>3735.85</v>
      </c>
      <c r="P305" s="1">
        <v>5353.67</v>
      </c>
      <c r="Q305" s="31">
        <v>4166.536999999999</v>
      </c>
      <c r="R305" s="31">
        <v>6542.35</v>
      </c>
      <c r="S305" s="1">
        <v>81257.16</v>
      </c>
      <c r="T305" s="1">
        <v>6624.16</v>
      </c>
      <c r="U305" s="1">
        <v>61521.63</v>
      </c>
      <c r="V305" s="1">
        <v>6643.84</v>
      </c>
      <c r="W305" s="1">
        <v>16140.52</v>
      </c>
      <c r="X305" s="1">
        <v>5353.67</v>
      </c>
      <c r="Y305" s="1">
        <v>85557.78</v>
      </c>
      <c r="Z305" s="1">
        <v>5353.67</v>
      </c>
      <c r="AA305" s="31">
        <v>200980.41</v>
      </c>
      <c r="AB305" s="31">
        <v>5548.59</v>
      </c>
      <c r="AC305" s="31">
        <v>44155.72</v>
      </c>
      <c r="AD305" s="31">
        <v>6133.79</v>
      </c>
      <c r="AE305" s="31">
        <v>8164.688999999999</v>
      </c>
      <c r="AF305" s="31">
        <v>5712.22</v>
      </c>
      <c r="AG305" s="1">
        <v>6641.82</v>
      </c>
      <c r="AH305" s="1">
        <v>6184.25</v>
      </c>
      <c r="AI305" s="1">
        <v>5175.51</v>
      </c>
      <c r="AJ305" s="1">
        <v>5548.59</v>
      </c>
      <c r="AK305" s="1">
        <v>5633.32</v>
      </c>
      <c r="AL305" s="1">
        <v>5548.59</v>
      </c>
      <c r="AM305" s="7">
        <f t="shared" si="74"/>
        <v>523130.946</v>
      </c>
      <c r="AN305" s="7">
        <f t="shared" si="75"/>
        <v>70547.39</v>
      </c>
      <c r="AO305" s="24">
        <f t="shared" si="76"/>
        <v>593678.336</v>
      </c>
      <c r="AP305" s="8"/>
      <c r="AQ305" s="8">
        <v>1250.31</v>
      </c>
      <c r="AR305" s="8"/>
      <c r="AS305" s="8"/>
      <c r="AT305" s="77">
        <f t="shared" si="78"/>
        <v>594928.6460000001</v>
      </c>
      <c r="AU305" s="85">
        <f aca="true" t="shared" si="84" ref="AU305:AU314">E305*0.67</f>
        <v>1451.019</v>
      </c>
      <c r="AV305" s="86">
        <f t="shared" si="80"/>
        <v>173.256</v>
      </c>
      <c r="AW305" s="86">
        <f t="shared" si="82"/>
        <v>173.256</v>
      </c>
      <c r="AX305" s="79">
        <v>33166.936</v>
      </c>
      <c r="AY305" s="20">
        <f>N305-AT305-AX305+AU305+AV305+AW305</f>
        <v>-306380.84700000007</v>
      </c>
      <c r="AZ305" s="117">
        <v>476194.21</v>
      </c>
    </row>
    <row r="306" spans="1:52" ht="15">
      <c r="A306" s="1">
        <v>298</v>
      </c>
      <c r="B306" s="1" t="s">
        <v>331</v>
      </c>
      <c r="C306" s="1">
        <v>2027.6</v>
      </c>
      <c r="D306" s="1">
        <v>0</v>
      </c>
      <c r="E306" s="1">
        <f t="shared" si="79"/>
        <v>2027.6</v>
      </c>
      <c r="F306" s="1">
        <v>12.09</v>
      </c>
      <c r="G306" s="2">
        <f t="shared" si="83"/>
        <v>24513.683999999997</v>
      </c>
      <c r="H306" s="2">
        <f t="shared" si="72"/>
        <v>147082.104</v>
      </c>
      <c r="I306" s="1">
        <v>12.53</v>
      </c>
      <c r="J306" s="2">
        <f t="shared" si="70"/>
        <v>25405.827999999998</v>
      </c>
      <c r="K306" s="2">
        <f t="shared" si="73"/>
        <v>152434.968</v>
      </c>
      <c r="L306" s="11">
        <f t="shared" si="71"/>
        <v>299517.072</v>
      </c>
      <c r="M306" s="25"/>
      <c r="N306" s="33">
        <f t="shared" si="77"/>
        <v>299517.072</v>
      </c>
      <c r="O306" s="1">
        <v>4300.33</v>
      </c>
      <c r="P306" s="1">
        <v>5269.05</v>
      </c>
      <c r="Q306" s="31">
        <v>3930.386</v>
      </c>
      <c r="R306" s="31">
        <v>6598.68</v>
      </c>
      <c r="S306" s="1">
        <v>18386.67</v>
      </c>
      <c r="T306" s="1">
        <v>5023.61</v>
      </c>
      <c r="U306" s="1">
        <v>122604.19</v>
      </c>
      <c r="V306" s="1">
        <v>19078.66</v>
      </c>
      <c r="W306" s="1">
        <v>7360.19</v>
      </c>
      <c r="X306" s="1">
        <v>5023.61</v>
      </c>
      <c r="Y306" s="1">
        <v>77344.72</v>
      </c>
      <c r="Z306" s="1">
        <v>5023.61</v>
      </c>
      <c r="AA306" s="31">
        <v>28396.15</v>
      </c>
      <c r="AB306" s="31">
        <v>5206.1</v>
      </c>
      <c r="AC306" s="31">
        <v>7644.05</v>
      </c>
      <c r="AD306" s="31">
        <v>5627.67</v>
      </c>
      <c r="AE306" s="31">
        <v>7644.052</v>
      </c>
      <c r="AF306" s="31">
        <v>5533.35</v>
      </c>
      <c r="AG306" s="1">
        <v>4861.76</v>
      </c>
      <c r="AH306" s="1">
        <v>5841.76</v>
      </c>
      <c r="AI306" s="1">
        <v>4248.25</v>
      </c>
      <c r="AJ306" s="1">
        <v>9275.59</v>
      </c>
      <c r="AK306" s="1">
        <v>9091.67</v>
      </c>
      <c r="AL306" s="1">
        <v>5287.91</v>
      </c>
      <c r="AM306" s="7">
        <f t="shared" si="74"/>
        <v>295812.418</v>
      </c>
      <c r="AN306" s="7">
        <f t="shared" si="75"/>
        <v>82789.59999999999</v>
      </c>
      <c r="AO306" s="24">
        <f t="shared" si="76"/>
        <v>378602.018</v>
      </c>
      <c r="AP306" s="8"/>
      <c r="AQ306" s="8">
        <v>1250.31</v>
      </c>
      <c r="AR306" s="8"/>
      <c r="AS306" s="8"/>
      <c r="AT306" s="77">
        <f t="shared" si="78"/>
        <v>379852.328</v>
      </c>
      <c r="AU306" s="85">
        <f t="shared" si="84"/>
        <v>1358.492</v>
      </c>
      <c r="AV306" s="86">
        <f t="shared" si="80"/>
        <v>162.208</v>
      </c>
      <c r="AW306" s="86">
        <f t="shared" si="82"/>
        <v>162.208</v>
      </c>
      <c r="AX306" s="79">
        <v>56437.1259</v>
      </c>
      <c r="AY306" s="20">
        <f>N306-AT306-AX306+AU306+AV306+AW306</f>
        <v>-135089.47389999995</v>
      </c>
      <c r="AZ306" s="117">
        <v>520080.93</v>
      </c>
    </row>
    <row r="307" spans="1:52" ht="15">
      <c r="A307" s="1">
        <v>299</v>
      </c>
      <c r="B307" s="1" t="s">
        <v>332</v>
      </c>
      <c r="C307" s="1">
        <v>713.9</v>
      </c>
      <c r="D307" s="1">
        <v>0</v>
      </c>
      <c r="E307" s="1">
        <f t="shared" si="79"/>
        <v>713.9</v>
      </c>
      <c r="F307" s="1">
        <v>12.09</v>
      </c>
      <c r="G307" s="2">
        <f t="shared" si="83"/>
        <v>8631.051</v>
      </c>
      <c r="H307" s="2">
        <f t="shared" si="72"/>
        <v>51786.306</v>
      </c>
      <c r="I307" s="1">
        <v>12.53</v>
      </c>
      <c r="J307" s="2">
        <f t="shared" si="70"/>
        <v>8945.167</v>
      </c>
      <c r="K307" s="2">
        <f t="shared" si="73"/>
        <v>53671.00199999999</v>
      </c>
      <c r="L307" s="11">
        <f t="shared" si="71"/>
        <v>105457.30799999999</v>
      </c>
      <c r="M307" s="25">
        <v>-48356.34</v>
      </c>
      <c r="N307" s="33">
        <f t="shared" si="77"/>
        <v>57100.96799999999</v>
      </c>
      <c r="O307" s="1">
        <v>1253.27</v>
      </c>
      <c r="P307" s="1">
        <v>1883.87</v>
      </c>
      <c r="Q307" s="31">
        <v>1683.959</v>
      </c>
      <c r="R307" s="31">
        <v>1883.87</v>
      </c>
      <c r="S307" s="1">
        <v>5656.03</v>
      </c>
      <c r="T307" s="1">
        <v>1883.87</v>
      </c>
      <c r="U307" s="1">
        <v>3677.26</v>
      </c>
      <c r="V307" s="1">
        <v>7873.98</v>
      </c>
      <c r="W307" s="1">
        <v>2591.46</v>
      </c>
      <c r="X307" s="1">
        <v>1883.87</v>
      </c>
      <c r="Y307" s="1">
        <v>7513.47</v>
      </c>
      <c r="Z307" s="1">
        <v>1883.87</v>
      </c>
      <c r="AA307" s="31">
        <v>9575.26</v>
      </c>
      <c r="AB307" s="31">
        <v>1948.12</v>
      </c>
      <c r="AC307" s="31">
        <v>2691.4</v>
      </c>
      <c r="AD307" s="31">
        <v>2111.75</v>
      </c>
      <c r="AE307" s="31">
        <v>2691.403</v>
      </c>
      <c r="AF307" s="31">
        <v>1948.12</v>
      </c>
      <c r="AG307" s="1">
        <v>2536.51</v>
      </c>
      <c r="AH307" s="1">
        <v>2583.78</v>
      </c>
      <c r="AI307" s="1">
        <v>2605.82</v>
      </c>
      <c r="AJ307" s="1">
        <v>2193.56</v>
      </c>
      <c r="AK307" s="1">
        <v>1263.6</v>
      </c>
      <c r="AL307" s="1">
        <v>1948.12</v>
      </c>
      <c r="AM307" s="7">
        <f t="shared" si="74"/>
        <v>43739.442</v>
      </c>
      <c r="AN307" s="7">
        <f t="shared" si="75"/>
        <v>30026.779999999995</v>
      </c>
      <c r="AO307" s="24">
        <f t="shared" si="76"/>
        <v>73766.222</v>
      </c>
      <c r="AP307" s="8"/>
      <c r="AQ307" s="8">
        <f>12713.59+1250.31</f>
        <v>13963.9</v>
      </c>
      <c r="AR307" s="8">
        <f>E307*1.1</f>
        <v>785.2900000000001</v>
      </c>
      <c r="AS307" s="8">
        <f>E307*1.83</f>
        <v>1306.437</v>
      </c>
      <c r="AT307" s="77">
        <f t="shared" si="78"/>
        <v>89821.84899999999</v>
      </c>
      <c r="AU307" s="85">
        <f t="shared" si="84"/>
        <v>478.313</v>
      </c>
      <c r="AV307" s="86">
        <f t="shared" si="80"/>
        <v>57.112</v>
      </c>
      <c r="AW307" s="86">
        <f t="shared" si="82"/>
        <v>57.112</v>
      </c>
      <c r="AX307" s="79">
        <v>26369.5862</v>
      </c>
      <c r="AY307" s="20">
        <f>N307-AT307-AX307+AU307+AV307+AW307</f>
        <v>-58497.930199999995</v>
      </c>
      <c r="AZ307" s="117">
        <v>179081.15</v>
      </c>
    </row>
    <row r="308" spans="1:52" ht="15">
      <c r="A308" s="1">
        <v>300</v>
      </c>
      <c r="B308" s="1" t="s">
        <v>267</v>
      </c>
      <c r="C308" s="1">
        <v>263.9</v>
      </c>
      <c r="D308" s="1">
        <v>0</v>
      </c>
      <c r="E308" s="1">
        <f t="shared" si="79"/>
        <v>263.9</v>
      </c>
      <c r="F308" s="1">
        <v>12.1</v>
      </c>
      <c r="G308" s="2">
        <f t="shared" si="83"/>
        <v>3193.1899999999996</v>
      </c>
      <c r="H308" s="2">
        <f t="shared" si="72"/>
        <v>19159.14</v>
      </c>
      <c r="I308" s="1">
        <v>12.55</v>
      </c>
      <c r="J308" s="2">
        <f t="shared" si="70"/>
        <v>3311.9449999999997</v>
      </c>
      <c r="K308" s="2">
        <f t="shared" si="73"/>
        <v>19871.67</v>
      </c>
      <c r="L308" s="11">
        <f t="shared" si="71"/>
        <v>39030.81</v>
      </c>
      <c r="M308" s="25">
        <v>-65803.29</v>
      </c>
      <c r="N308" s="33">
        <f t="shared" si="77"/>
        <v>-26772.479999999996</v>
      </c>
      <c r="O308" s="1">
        <v>512.2</v>
      </c>
      <c r="P308" s="1">
        <v>970.57</v>
      </c>
      <c r="Q308" s="31">
        <v>2072.24</v>
      </c>
      <c r="R308" s="31">
        <v>970.57</v>
      </c>
      <c r="S308" s="1">
        <v>0</v>
      </c>
      <c r="T308" s="1">
        <v>1052.38</v>
      </c>
      <c r="U308" s="1">
        <v>524.75</v>
      </c>
      <c r="V308" s="1">
        <v>1688.04</v>
      </c>
      <c r="W308" s="1">
        <v>2528.98</v>
      </c>
      <c r="X308" s="1">
        <v>4836.15</v>
      </c>
      <c r="Y308" s="1">
        <v>23770.8</v>
      </c>
      <c r="Z308" s="1">
        <v>806.94</v>
      </c>
      <c r="AA308" s="31">
        <v>0</v>
      </c>
      <c r="AB308" s="31">
        <v>994.26</v>
      </c>
      <c r="AC308" s="31">
        <v>1485.7</v>
      </c>
      <c r="AD308" s="31">
        <v>12684.58</v>
      </c>
      <c r="AE308" s="31">
        <v>0</v>
      </c>
      <c r="AF308" s="31">
        <v>994.26</v>
      </c>
      <c r="AG308" s="1">
        <v>524.75</v>
      </c>
      <c r="AH308" s="1">
        <v>994.26</v>
      </c>
      <c r="AI308" s="1">
        <v>0</v>
      </c>
      <c r="AJ308" s="1">
        <v>1263.97</v>
      </c>
      <c r="AK308" s="1">
        <v>1798.46</v>
      </c>
      <c r="AL308" s="1">
        <v>912.44</v>
      </c>
      <c r="AM308" s="7">
        <f t="shared" si="74"/>
        <v>33217.880000000005</v>
      </c>
      <c r="AN308" s="7">
        <f t="shared" si="75"/>
        <v>28168.419999999995</v>
      </c>
      <c r="AO308" s="24">
        <f t="shared" si="76"/>
        <v>61386.3</v>
      </c>
      <c r="AP308" s="8"/>
      <c r="AQ308" s="8">
        <v>1250.31</v>
      </c>
      <c r="AR308" s="8">
        <f>E308*1.1</f>
        <v>290.29</v>
      </c>
      <c r="AS308" s="8">
        <f>E308*1.83</f>
        <v>482.93699999999995</v>
      </c>
      <c r="AT308" s="77">
        <f t="shared" si="78"/>
        <v>63409.837</v>
      </c>
      <c r="AU308" s="85">
        <f t="shared" si="84"/>
        <v>176.813</v>
      </c>
      <c r="AV308" s="86">
        <f t="shared" si="80"/>
        <v>21.112</v>
      </c>
      <c r="AW308" s="86">
        <f t="shared" si="82"/>
        <v>21.112</v>
      </c>
      <c r="AX308" s="79">
        <v>-2182.5452</v>
      </c>
      <c r="AY308" s="20">
        <f>N308-AT308-AX308+AU308+AV308+AW308</f>
        <v>-87780.73480000002</v>
      </c>
      <c r="AZ308" s="117">
        <v>156973.06</v>
      </c>
    </row>
    <row r="309" spans="1:52" ht="15">
      <c r="A309" s="1">
        <v>301</v>
      </c>
      <c r="B309" s="1" t="s">
        <v>268</v>
      </c>
      <c r="C309" s="1">
        <v>417.3</v>
      </c>
      <c r="D309" s="1">
        <v>0</v>
      </c>
      <c r="E309" s="1">
        <f t="shared" si="79"/>
        <v>417.3</v>
      </c>
      <c r="F309" s="1">
        <v>12.07</v>
      </c>
      <c r="G309" s="2">
        <f t="shared" si="83"/>
        <v>5036.811000000001</v>
      </c>
      <c r="H309" s="2">
        <f t="shared" si="72"/>
        <v>30220.866</v>
      </c>
      <c r="I309" s="1">
        <v>12.51</v>
      </c>
      <c r="J309" s="2">
        <f t="shared" si="70"/>
        <v>5220.423</v>
      </c>
      <c r="K309" s="2">
        <f t="shared" si="73"/>
        <v>31322.538</v>
      </c>
      <c r="L309" s="11">
        <f t="shared" si="71"/>
        <v>61543.404</v>
      </c>
      <c r="M309" s="25">
        <v>-215194.07</v>
      </c>
      <c r="N309" s="33">
        <f t="shared" si="77"/>
        <v>-153650.666</v>
      </c>
      <c r="O309" s="1">
        <v>32.5</v>
      </c>
      <c r="P309" s="1">
        <v>1177.15</v>
      </c>
      <c r="Q309" s="31">
        <v>0</v>
      </c>
      <c r="R309" s="31">
        <v>1177.15</v>
      </c>
      <c r="S309" s="1">
        <v>0</v>
      </c>
      <c r="T309" s="1">
        <v>1177.15</v>
      </c>
      <c r="U309" s="1">
        <v>62863.59</v>
      </c>
      <c r="V309" s="1">
        <v>4408.79</v>
      </c>
      <c r="W309" s="1">
        <v>0</v>
      </c>
      <c r="X309" s="1">
        <v>1177.15</v>
      </c>
      <c r="Y309" s="1">
        <v>0</v>
      </c>
      <c r="Z309" s="1">
        <v>1177.15</v>
      </c>
      <c r="AA309" s="31">
        <v>0</v>
      </c>
      <c r="AB309" s="31">
        <v>1214.79</v>
      </c>
      <c r="AC309" s="31">
        <v>0</v>
      </c>
      <c r="AD309" s="31">
        <v>1214.79</v>
      </c>
      <c r="AE309" s="31">
        <v>0</v>
      </c>
      <c r="AF309" s="31">
        <v>1214.79</v>
      </c>
      <c r="AG309" s="1">
        <v>1503.22</v>
      </c>
      <c r="AH309" s="1">
        <v>1214.79</v>
      </c>
      <c r="AI309" s="1">
        <v>18387.5</v>
      </c>
      <c r="AJ309" s="1">
        <v>1214.79</v>
      </c>
      <c r="AK309" s="1">
        <v>3378.55</v>
      </c>
      <c r="AL309" s="1">
        <v>61212.59</v>
      </c>
      <c r="AM309" s="7">
        <f t="shared" si="74"/>
        <v>86165.36</v>
      </c>
      <c r="AN309" s="7">
        <f t="shared" si="75"/>
        <v>77581.08</v>
      </c>
      <c r="AO309" s="24">
        <f t="shared" si="76"/>
        <v>163746.44</v>
      </c>
      <c r="AP309" s="8"/>
      <c r="AQ309" s="8">
        <v>1250.31</v>
      </c>
      <c r="AR309" s="8">
        <f>E309*1.1</f>
        <v>459.03000000000003</v>
      </c>
      <c r="AS309" s="8">
        <f>E309*1.83</f>
        <v>763.6590000000001</v>
      </c>
      <c r="AT309" s="77">
        <f t="shared" si="78"/>
        <v>166219.439</v>
      </c>
      <c r="AU309" s="85">
        <f t="shared" si="84"/>
        <v>279.591</v>
      </c>
      <c r="AV309" s="86">
        <f t="shared" si="80"/>
        <v>33.384</v>
      </c>
      <c r="AW309" s="86">
        <f t="shared" si="82"/>
        <v>33.384</v>
      </c>
      <c r="AX309" s="79">
        <v>39255.1744</v>
      </c>
      <c r="AY309" s="20">
        <f>N309-AT309-AX309+AU309+AV309+AW309</f>
        <v>-358778.92039999994</v>
      </c>
      <c r="AZ309" s="117">
        <v>102978.53</v>
      </c>
    </row>
    <row r="310" spans="1:52" ht="15">
      <c r="A310" s="1">
        <v>302</v>
      </c>
      <c r="B310" s="1" t="s">
        <v>269</v>
      </c>
      <c r="C310" s="1">
        <v>620</v>
      </c>
      <c r="D310" s="1">
        <v>0</v>
      </c>
      <c r="E310" s="1">
        <f t="shared" si="79"/>
        <v>620</v>
      </c>
      <c r="F310" s="1">
        <v>12.07</v>
      </c>
      <c r="G310" s="2">
        <f t="shared" si="83"/>
        <v>7483.400000000001</v>
      </c>
      <c r="H310" s="2">
        <f t="shared" si="72"/>
        <v>44900.4</v>
      </c>
      <c r="I310" s="1">
        <v>12.51</v>
      </c>
      <c r="J310" s="2">
        <f t="shared" si="70"/>
        <v>7756.2</v>
      </c>
      <c r="K310" s="2">
        <f t="shared" si="73"/>
        <v>46537.2</v>
      </c>
      <c r="L310" s="11">
        <f t="shared" si="71"/>
        <v>91437.6</v>
      </c>
      <c r="M310" s="25"/>
      <c r="N310" s="33">
        <f t="shared" si="77"/>
        <v>91437.6</v>
      </c>
      <c r="O310" s="1">
        <v>32.5</v>
      </c>
      <c r="P310" s="1">
        <v>1481.32</v>
      </c>
      <c r="Q310" s="31">
        <v>6938.51</v>
      </c>
      <c r="R310" s="31">
        <v>9928.68</v>
      </c>
      <c r="S310" s="1">
        <v>0</v>
      </c>
      <c r="T310" s="1">
        <v>1481.32</v>
      </c>
      <c r="U310" s="1">
        <v>524.75</v>
      </c>
      <c r="V310" s="1">
        <v>2116.98</v>
      </c>
      <c r="W310" s="1">
        <v>0</v>
      </c>
      <c r="X310" s="1">
        <v>1481.32</v>
      </c>
      <c r="Y310" s="1">
        <v>0</v>
      </c>
      <c r="Z310" s="1">
        <v>1481.32</v>
      </c>
      <c r="AA310" s="31">
        <v>0</v>
      </c>
      <c r="AB310" s="31">
        <v>1782.54</v>
      </c>
      <c r="AC310" s="31">
        <v>0</v>
      </c>
      <c r="AD310" s="31">
        <v>14756.77</v>
      </c>
      <c r="AE310" s="31">
        <v>0</v>
      </c>
      <c r="AF310" s="31">
        <v>1537.1</v>
      </c>
      <c r="AG310" s="1">
        <v>524.75</v>
      </c>
      <c r="AH310" s="1">
        <v>1700.73</v>
      </c>
      <c r="AI310" s="1">
        <v>4324.09</v>
      </c>
      <c r="AJ310" s="1">
        <v>1537.1</v>
      </c>
      <c r="AK310" s="1">
        <v>0</v>
      </c>
      <c r="AL310" s="1">
        <v>1959.79</v>
      </c>
      <c r="AM310" s="7">
        <f t="shared" si="74"/>
        <v>12344.6</v>
      </c>
      <c r="AN310" s="7">
        <f t="shared" si="75"/>
        <v>41244.97</v>
      </c>
      <c r="AO310" s="24">
        <f t="shared" si="76"/>
        <v>53589.57</v>
      </c>
      <c r="AP310" s="8"/>
      <c r="AQ310" s="8">
        <v>1250.31</v>
      </c>
      <c r="AR310" s="8"/>
      <c r="AS310" s="8"/>
      <c r="AT310" s="77">
        <f t="shared" si="78"/>
        <v>54839.88</v>
      </c>
      <c r="AU310" s="85">
        <f t="shared" si="84"/>
        <v>415.40000000000003</v>
      </c>
      <c r="AV310" s="86">
        <f t="shared" si="80"/>
        <v>49.6</v>
      </c>
      <c r="AW310" s="86">
        <f t="shared" si="82"/>
        <v>49.6</v>
      </c>
      <c r="AX310" s="79">
        <v>-3158.9847999999997</v>
      </c>
      <c r="AY310" s="20">
        <f>N310-AT310-AX310+AU310+AV310+AW310</f>
        <v>40271.304800000005</v>
      </c>
      <c r="AZ310" s="117">
        <v>15915.96</v>
      </c>
    </row>
    <row r="311" spans="1:94" s="16" customFormat="1" ht="15">
      <c r="A311" s="1">
        <v>303</v>
      </c>
      <c r="B311" s="1" t="s">
        <v>270</v>
      </c>
      <c r="C311" s="1">
        <v>537.2</v>
      </c>
      <c r="D311" s="1">
        <v>0</v>
      </c>
      <c r="E311" s="1">
        <f t="shared" si="79"/>
        <v>537.2</v>
      </c>
      <c r="F311" s="1">
        <v>12.17</v>
      </c>
      <c r="G311" s="2">
        <f t="shared" si="83"/>
        <v>6537.724</v>
      </c>
      <c r="H311" s="2">
        <f t="shared" si="72"/>
        <v>39226.344</v>
      </c>
      <c r="I311" s="1">
        <v>12.62</v>
      </c>
      <c r="J311" s="2">
        <f t="shared" si="70"/>
        <v>6779.464</v>
      </c>
      <c r="K311" s="2">
        <f t="shared" si="73"/>
        <v>40676.784</v>
      </c>
      <c r="L311" s="11">
        <f t="shared" si="71"/>
        <v>79903.128</v>
      </c>
      <c r="M311" s="25">
        <v>-377404.96</v>
      </c>
      <c r="N311" s="33">
        <f t="shared" si="77"/>
        <v>-297501.83200000005</v>
      </c>
      <c r="O311" s="1">
        <v>32.5</v>
      </c>
      <c r="P311" s="1">
        <v>1461.56</v>
      </c>
      <c r="Q311" s="31">
        <v>9425.2</v>
      </c>
      <c r="R311" s="31">
        <v>1461.56</v>
      </c>
      <c r="S311" s="1">
        <v>0</v>
      </c>
      <c r="T311" s="1">
        <v>1461.56</v>
      </c>
      <c r="U311" s="1">
        <v>524.75</v>
      </c>
      <c r="V311" s="1">
        <v>2097.22</v>
      </c>
      <c r="W311" s="1">
        <v>0</v>
      </c>
      <c r="X311" s="1">
        <v>1625.19</v>
      </c>
      <c r="Y311" s="1">
        <v>0</v>
      </c>
      <c r="Z311" s="1">
        <v>1461.56</v>
      </c>
      <c r="AA311" s="31">
        <v>90337.77</v>
      </c>
      <c r="AB311" s="31">
        <v>23402.42</v>
      </c>
      <c r="AC311" s="31">
        <v>21321.93</v>
      </c>
      <c r="AD311" s="31">
        <v>14690.91</v>
      </c>
      <c r="AE311" s="31">
        <v>0</v>
      </c>
      <c r="AF311" s="31">
        <v>1509.91</v>
      </c>
      <c r="AG311" s="1">
        <v>753.47</v>
      </c>
      <c r="AH311" s="1">
        <v>1509.91</v>
      </c>
      <c r="AI311" s="1">
        <v>3581.24</v>
      </c>
      <c r="AJ311" s="1">
        <v>1509.91</v>
      </c>
      <c r="AK311" s="1">
        <v>967.49</v>
      </c>
      <c r="AL311" s="1">
        <v>1509.91</v>
      </c>
      <c r="AM311" s="7">
        <f t="shared" si="74"/>
        <v>126944.35</v>
      </c>
      <c r="AN311" s="7">
        <f t="shared" si="75"/>
        <v>53701.62000000001</v>
      </c>
      <c r="AO311" s="24">
        <f t="shared" si="76"/>
        <v>180645.97000000003</v>
      </c>
      <c r="AP311" s="8"/>
      <c r="AQ311" s="8">
        <v>1250.31</v>
      </c>
      <c r="AR311" s="8">
        <f>E311*1.1</f>
        <v>590.9200000000001</v>
      </c>
      <c r="AS311" s="8">
        <f>E311*1.83</f>
        <v>983.0760000000001</v>
      </c>
      <c r="AT311" s="77">
        <f t="shared" si="78"/>
        <v>183470.27600000004</v>
      </c>
      <c r="AU311" s="85">
        <f t="shared" si="84"/>
        <v>359.92400000000004</v>
      </c>
      <c r="AV311" s="86">
        <f t="shared" si="80"/>
        <v>42.976000000000006</v>
      </c>
      <c r="AW311" s="86">
        <f t="shared" si="82"/>
        <v>42.976000000000006</v>
      </c>
      <c r="AX311" s="79">
        <v>151351.8088</v>
      </c>
      <c r="AY311" s="20">
        <f>N311-AT311-AX311+AU311+AV311+AW311</f>
        <v>-631878.0408000001</v>
      </c>
      <c r="AZ311" s="117">
        <v>208861.94</v>
      </c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</row>
    <row r="312" spans="1:94" s="16" customFormat="1" ht="15">
      <c r="A312" s="1">
        <v>304</v>
      </c>
      <c r="B312" s="1" t="s">
        <v>271</v>
      </c>
      <c r="C312" s="1">
        <v>531.3</v>
      </c>
      <c r="D312" s="1">
        <v>0</v>
      </c>
      <c r="E312" s="1">
        <f t="shared" si="79"/>
        <v>531.3</v>
      </c>
      <c r="F312" s="1">
        <v>8.61</v>
      </c>
      <c r="G312" s="2">
        <f t="shared" si="83"/>
        <v>4574.4929999999995</v>
      </c>
      <c r="H312" s="2">
        <f t="shared" si="72"/>
        <v>27446.958</v>
      </c>
      <c r="I312" s="1">
        <v>8.92</v>
      </c>
      <c r="J312" s="2">
        <f t="shared" si="70"/>
        <v>4739.196</v>
      </c>
      <c r="K312" s="2">
        <f t="shared" si="73"/>
        <v>28435.176</v>
      </c>
      <c r="L312" s="11">
        <f t="shared" si="71"/>
        <v>55882.134</v>
      </c>
      <c r="M312" s="25">
        <v>-76195.92</v>
      </c>
      <c r="N312" s="33">
        <f t="shared" si="77"/>
        <v>-20313.786</v>
      </c>
      <c r="O312" s="1">
        <v>32.5</v>
      </c>
      <c r="P312" s="1">
        <v>15579.85</v>
      </c>
      <c r="Q312" s="31">
        <v>9425.2</v>
      </c>
      <c r="R312" s="31">
        <v>1789.45</v>
      </c>
      <c r="S312" s="1">
        <v>0</v>
      </c>
      <c r="T312" s="1">
        <v>1625.82</v>
      </c>
      <c r="U312" s="1">
        <v>524.75</v>
      </c>
      <c r="V312" s="1">
        <v>2261.48</v>
      </c>
      <c r="W312" s="1">
        <v>0</v>
      </c>
      <c r="X312" s="1">
        <v>1871.26</v>
      </c>
      <c r="Y312" s="1">
        <v>0</v>
      </c>
      <c r="Z312" s="1">
        <v>1625.82</v>
      </c>
      <c r="AA312" s="31">
        <v>0</v>
      </c>
      <c r="AB312" s="31">
        <v>1919.11</v>
      </c>
      <c r="AC312" s="31">
        <v>0</v>
      </c>
      <c r="AD312" s="31">
        <v>15707.14</v>
      </c>
      <c r="AE312" s="31">
        <v>0</v>
      </c>
      <c r="AF312" s="31">
        <v>1673.67</v>
      </c>
      <c r="AG312" s="1">
        <v>524.75</v>
      </c>
      <c r="AH312" s="1">
        <v>1919.11</v>
      </c>
      <c r="AI312" s="1">
        <v>3581.24</v>
      </c>
      <c r="AJ312" s="1">
        <v>1673.67</v>
      </c>
      <c r="AK312" s="1">
        <v>967.49</v>
      </c>
      <c r="AL312" s="1">
        <v>1755.48</v>
      </c>
      <c r="AM312" s="7">
        <f t="shared" si="74"/>
        <v>15055.93</v>
      </c>
      <c r="AN312" s="7">
        <f t="shared" si="75"/>
        <v>49401.85999999999</v>
      </c>
      <c r="AO312" s="24">
        <f t="shared" si="76"/>
        <v>64457.78999999999</v>
      </c>
      <c r="AP312" s="8"/>
      <c r="AQ312" s="8">
        <v>1250.31</v>
      </c>
      <c r="AR312" s="8">
        <f>E312*1.1</f>
        <v>584.43</v>
      </c>
      <c r="AS312" s="8">
        <f>E312*1.83</f>
        <v>972.279</v>
      </c>
      <c r="AT312" s="77">
        <f t="shared" si="78"/>
        <v>67264.80899999998</v>
      </c>
      <c r="AU312" s="85">
        <f t="shared" si="84"/>
        <v>355.971</v>
      </c>
      <c r="AV312" s="86">
        <f t="shared" si="80"/>
        <v>42.504</v>
      </c>
      <c r="AW312" s="86">
        <f t="shared" si="82"/>
        <v>42.504</v>
      </c>
      <c r="AX312" s="79">
        <v>3269.0308</v>
      </c>
      <c r="AY312" s="20">
        <f>N312-AT312-AX312+AU312+AV312+AW312</f>
        <v>-90406.64679999996</v>
      </c>
      <c r="AZ312" s="117">
        <v>302215.82</v>
      </c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</row>
    <row r="313" spans="1:52" ht="15">
      <c r="A313" s="1">
        <v>305</v>
      </c>
      <c r="B313" s="1" t="s">
        <v>272</v>
      </c>
      <c r="C313" s="1">
        <v>527.1</v>
      </c>
      <c r="D313" s="1">
        <v>0</v>
      </c>
      <c r="E313" s="1">
        <f t="shared" si="79"/>
        <v>527.1</v>
      </c>
      <c r="F313" s="1">
        <v>12.07</v>
      </c>
      <c r="G313" s="2">
        <f t="shared" si="83"/>
        <v>6362.097000000001</v>
      </c>
      <c r="H313" s="2">
        <f t="shared" si="72"/>
        <v>38172.582</v>
      </c>
      <c r="I313" s="1">
        <v>12.51</v>
      </c>
      <c r="J313" s="2">
        <f t="shared" si="70"/>
        <v>6594.021</v>
      </c>
      <c r="K313" s="2">
        <f t="shared" si="73"/>
        <v>39564.126</v>
      </c>
      <c r="L313" s="11">
        <f t="shared" si="71"/>
        <v>77736.708</v>
      </c>
      <c r="M313" s="25">
        <v>-17266.68</v>
      </c>
      <c r="N313" s="33">
        <f t="shared" si="77"/>
        <v>60470.028</v>
      </c>
      <c r="O313" s="1">
        <v>32.5</v>
      </c>
      <c r="P313" s="1">
        <v>1437.42</v>
      </c>
      <c r="Q313" s="31">
        <v>4866.27</v>
      </c>
      <c r="R313" s="31">
        <v>2708.09</v>
      </c>
      <c r="S313" s="1">
        <v>0</v>
      </c>
      <c r="T313" s="1">
        <v>1437.42</v>
      </c>
      <c r="U313" s="1">
        <v>524.75</v>
      </c>
      <c r="V313" s="1">
        <v>2073.08</v>
      </c>
      <c r="W313" s="1">
        <v>0</v>
      </c>
      <c r="X313" s="1">
        <v>1601.05</v>
      </c>
      <c r="Y313" s="1">
        <v>0</v>
      </c>
      <c r="Z313" s="1">
        <v>1437.42</v>
      </c>
      <c r="AA313" s="31">
        <v>0</v>
      </c>
      <c r="AB313" s="31">
        <v>1484.86</v>
      </c>
      <c r="AC313" s="31">
        <v>0</v>
      </c>
      <c r="AD313" s="31">
        <v>1484.86</v>
      </c>
      <c r="AE313" s="31">
        <v>0</v>
      </c>
      <c r="AF313" s="31">
        <v>1484.86</v>
      </c>
      <c r="AG313" s="1">
        <v>524.75</v>
      </c>
      <c r="AH313" s="1">
        <v>1648.49</v>
      </c>
      <c r="AI313" s="1">
        <v>4324.09</v>
      </c>
      <c r="AJ313" s="1">
        <v>1484.86</v>
      </c>
      <c r="AK313" s="1">
        <v>967.49</v>
      </c>
      <c r="AL313" s="1">
        <v>1484.86</v>
      </c>
      <c r="AM313" s="7">
        <f t="shared" si="74"/>
        <v>11239.85</v>
      </c>
      <c r="AN313" s="7">
        <f t="shared" si="75"/>
        <v>19767.270000000004</v>
      </c>
      <c r="AO313" s="24">
        <f t="shared" si="76"/>
        <v>31007.120000000003</v>
      </c>
      <c r="AP313" s="8"/>
      <c r="AQ313" s="8">
        <v>1250.31</v>
      </c>
      <c r="AR313" s="8">
        <f>E313*1.1</f>
        <v>579.8100000000001</v>
      </c>
      <c r="AS313" s="8">
        <f>E313*1.83</f>
        <v>964.5930000000001</v>
      </c>
      <c r="AT313" s="77">
        <f t="shared" si="78"/>
        <v>33801.833000000006</v>
      </c>
      <c r="AU313" s="85">
        <f t="shared" si="84"/>
        <v>353.15700000000004</v>
      </c>
      <c r="AV313" s="86">
        <f t="shared" si="80"/>
        <v>42.168</v>
      </c>
      <c r="AW313" s="86">
        <f t="shared" si="82"/>
        <v>42.168</v>
      </c>
      <c r="AX313" s="79">
        <v>15664.257599999999</v>
      </c>
      <c r="AY313" s="20">
        <f>N313-AT313-AX313+AU313+AV313+AW313</f>
        <v>11441.430399999992</v>
      </c>
      <c r="AZ313" s="117">
        <v>285669.1</v>
      </c>
    </row>
    <row r="314" spans="1:52" ht="15">
      <c r="A314" s="1">
        <v>306</v>
      </c>
      <c r="B314" s="1" t="s">
        <v>273</v>
      </c>
      <c r="C314" s="1">
        <v>400.6</v>
      </c>
      <c r="D314" s="1">
        <v>0</v>
      </c>
      <c r="E314" s="1">
        <f t="shared" si="79"/>
        <v>400.6</v>
      </c>
      <c r="F314" s="1">
        <v>9.06</v>
      </c>
      <c r="G314" s="2">
        <f t="shared" si="83"/>
        <v>3629.4360000000006</v>
      </c>
      <c r="H314" s="2">
        <f t="shared" si="72"/>
        <v>21776.616</v>
      </c>
      <c r="I314" s="1">
        <v>9.39</v>
      </c>
      <c r="J314" s="2">
        <f t="shared" si="70"/>
        <v>3761.6340000000005</v>
      </c>
      <c r="K314" s="2">
        <f t="shared" si="73"/>
        <v>22569.804000000004</v>
      </c>
      <c r="L314" s="11">
        <f t="shared" si="71"/>
        <v>44346.420000000006</v>
      </c>
      <c r="M314" s="25">
        <v>-69790.75</v>
      </c>
      <c r="N314" s="33">
        <f t="shared" si="77"/>
        <v>-25444.329999999994</v>
      </c>
      <c r="O314" s="1">
        <v>32.5</v>
      </c>
      <c r="P314" s="1">
        <v>1133.89</v>
      </c>
      <c r="Q314" s="31">
        <v>0</v>
      </c>
      <c r="R314" s="31">
        <v>1133.89</v>
      </c>
      <c r="S314" s="1">
        <v>0</v>
      </c>
      <c r="T314" s="1">
        <v>1133.89</v>
      </c>
      <c r="U314" s="1">
        <v>23755.55</v>
      </c>
      <c r="V314" s="1">
        <v>1769.55</v>
      </c>
      <c r="W314" s="1">
        <v>21284.3</v>
      </c>
      <c r="X314" s="1">
        <v>1297.52</v>
      </c>
      <c r="Y314" s="1">
        <v>0</v>
      </c>
      <c r="Z314" s="1">
        <v>1133.89</v>
      </c>
      <c r="AA314" s="31">
        <v>0</v>
      </c>
      <c r="AB314" s="31">
        <v>1591.47</v>
      </c>
      <c r="AC314" s="31">
        <v>0</v>
      </c>
      <c r="AD314" s="31">
        <v>1169.9</v>
      </c>
      <c r="AE314" s="31">
        <v>0</v>
      </c>
      <c r="AF314" s="31">
        <v>1169.9</v>
      </c>
      <c r="AG314" s="1">
        <v>524.75</v>
      </c>
      <c r="AH314" s="1">
        <v>3546.53</v>
      </c>
      <c r="AI314" s="1">
        <v>1964.02</v>
      </c>
      <c r="AJ314" s="1">
        <v>1169.9</v>
      </c>
      <c r="AK314" s="1">
        <v>0</v>
      </c>
      <c r="AL314" s="1">
        <v>1169.9</v>
      </c>
      <c r="AM314" s="7">
        <f t="shared" si="74"/>
        <v>47561.119999999995</v>
      </c>
      <c r="AN314" s="7">
        <f t="shared" si="75"/>
        <v>17420.23</v>
      </c>
      <c r="AO314" s="24">
        <f t="shared" si="76"/>
        <v>64981.34999999999</v>
      </c>
      <c r="AP314" s="8"/>
      <c r="AQ314" s="8">
        <v>1250.31</v>
      </c>
      <c r="AR314" s="8">
        <f>E314*1.1</f>
        <v>440.6600000000001</v>
      </c>
      <c r="AS314" s="8">
        <f>E314*1.83</f>
        <v>733.0980000000001</v>
      </c>
      <c r="AT314" s="77">
        <f t="shared" si="78"/>
        <v>67405.41799999999</v>
      </c>
      <c r="AU314" s="85">
        <f t="shared" si="84"/>
        <v>268.40200000000004</v>
      </c>
      <c r="AV314" s="86">
        <f t="shared" si="80"/>
        <v>32.048</v>
      </c>
      <c r="AW314" s="86">
        <f t="shared" si="82"/>
        <v>32.048</v>
      </c>
      <c r="AX314" s="79">
        <v>26578.572</v>
      </c>
      <c r="AY314" s="20">
        <f>N314-AT314-AX314+AU314+AV314+AW314</f>
        <v>-119095.822</v>
      </c>
      <c r="AZ314" s="117">
        <v>6161.03</v>
      </c>
    </row>
    <row r="315" spans="1:52" ht="15">
      <c r="A315" s="1">
        <v>307</v>
      </c>
      <c r="B315" s="1" t="s">
        <v>274</v>
      </c>
      <c r="C315" s="1">
        <v>5911.28</v>
      </c>
      <c r="D315" s="1">
        <v>0</v>
      </c>
      <c r="E315" s="1">
        <f t="shared" si="79"/>
        <v>5911.28</v>
      </c>
      <c r="F315" s="1">
        <v>13.89</v>
      </c>
      <c r="G315" s="2">
        <f t="shared" si="83"/>
        <v>82107.6792</v>
      </c>
      <c r="H315" s="2">
        <f t="shared" si="72"/>
        <v>492646.07519999996</v>
      </c>
      <c r="I315" s="1">
        <v>14.33</v>
      </c>
      <c r="J315" s="2">
        <f t="shared" si="70"/>
        <v>84708.6424</v>
      </c>
      <c r="K315" s="2">
        <f t="shared" si="73"/>
        <v>508251.85439999995</v>
      </c>
      <c r="L315" s="11">
        <f t="shared" si="71"/>
        <v>1000897.9295999999</v>
      </c>
      <c r="M315" s="25">
        <v>-8758.89</v>
      </c>
      <c r="N315" s="33">
        <f t="shared" si="77"/>
        <v>992139.0395999999</v>
      </c>
      <c r="O315" s="1">
        <v>10145.1</v>
      </c>
      <c r="P315" s="1">
        <v>15389.35</v>
      </c>
      <c r="Q315" s="31">
        <v>13359.608</v>
      </c>
      <c r="R315" s="31">
        <v>22586.38</v>
      </c>
      <c r="S315" s="1">
        <v>12896.42</v>
      </c>
      <c r="T315" s="1">
        <v>29654.78</v>
      </c>
      <c r="U315" s="1">
        <v>12130.78</v>
      </c>
      <c r="V315" s="1">
        <v>19006.88</v>
      </c>
      <c r="W315" s="1">
        <v>21467.09</v>
      </c>
      <c r="X315" s="1">
        <v>18482.68</v>
      </c>
      <c r="Y315" s="1">
        <v>21467.09</v>
      </c>
      <c r="Z315" s="1">
        <v>14311.63</v>
      </c>
      <c r="AA315" s="31">
        <v>51700.38</v>
      </c>
      <c r="AB315" s="31">
        <v>46017.85</v>
      </c>
      <c r="AC315" s="31">
        <v>22295.03</v>
      </c>
      <c r="AD315" s="31">
        <v>15265.44</v>
      </c>
      <c r="AE315" s="31">
        <v>42170.086</v>
      </c>
      <c r="AF315" s="31">
        <v>22687.75</v>
      </c>
      <c r="AG315" s="1">
        <v>75068.39</v>
      </c>
      <c r="AH315" s="1">
        <v>120938.46</v>
      </c>
      <c r="AI315" s="1">
        <v>29741.87</v>
      </c>
      <c r="AJ315" s="1">
        <v>20334.72</v>
      </c>
      <c r="AK315" s="1">
        <v>44615.81</v>
      </c>
      <c r="AL315" s="1">
        <v>25694.61</v>
      </c>
      <c r="AM315" s="7">
        <f t="shared" si="74"/>
        <v>357057.654</v>
      </c>
      <c r="AN315" s="7">
        <f t="shared" si="75"/>
        <v>370370.53</v>
      </c>
      <c r="AO315" s="24">
        <f t="shared" si="76"/>
        <v>727428.184</v>
      </c>
      <c r="AP315" s="8"/>
      <c r="AQ315" s="8">
        <f>1250.31+6330+(60877-40472.57)</f>
        <v>27984.739999999998</v>
      </c>
      <c r="AR315" s="8">
        <f>E315*1.1</f>
        <v>6502.408</v>
      </c>
      <c r="AS315" s="8">
        <f>E315*1.83</f>
        <v>10817.6424</v>
      </c>
      <c r="AT315" s="77">
        <f t="shared" si="78"/>
        <v>772732.9744000001</v>
      </c>
      <c r="AU315" s="85">
        <f>E315*0.67</f>
        <v>3960.5576</v>
      </c>
      <c r="AV315" s="86">
        <f t="shared" si="80"/>
        <v>472.9024</v>
      </c>
      <c r="AW315" s="86">
        <f t="shared" si="82"/>
        <v>472.9024</v>
      </c>
      <c r="AX315" s="79">
        <v>8397.343999999997</v>
      </c>
      <c r="AY315" s="20">
        <f>N315-AT315-AX315+AU315+AV315+AW315</f>
        <v>215915.08359999984</v>
      </c>
      <c r="AZ315" s="117">
        <v>1897474.73</v>
      </c>
    </row>
    <row r="316" spans="1:52" ht="15">
      <c r="A316" s="1">
        <v>308</v>
      </c>
      <c r="B316" s="1" t="s">
        <v>275</v>
      </c>
      <c r="C316" s="1">
        <v>3834.6</v>
      </c>
      <c r="D316" s="1">
        <v>0</v>
      </c>
      <c r="E316" s="1">
        <f t="shared" si="79"/>
        <v>3834.6</v>
      </c>
      <c r="F316" s="1">
        <v>13.9</v>
      </c>
      <c r="G316" s="2">
        <f t="shared" si="83"/>
        <v>53300.94</v>
      </c>
      <c r="H316" s="2">
        <f t="shared" si="72"/>
        <v>319805.64</v>
      </c>
      <c r="I316" s="1">
        <v>14.41</v>
      </c>
      <c r="J316" s="2">
        <f t="shared" si="70"/>
        <v>55256.585999999996</v>
      </c>
      <c r="K316" s="2">
        <f t="shared" si="73"/>
        <v>331539.51599999995</v>
      </c>
      <c r="L316" s="11">
        <f t="shared" si="71"/>
        <v>651345.156</v>
      </c>
      <c r="M316" s="25"/>
      <c r="N316" s="33">
        <f t="shared" si="77"/>
        <v>651345.156</v>
      </c>
      <c r="O316" s="1">
        <v>18254.96</v>
      </c>
      <c r="P316" s="1">
        <v>11743.15</v>
      </c>
      <c r="Q316" s="31">
        <v>12302.466</v>
      </c>
      <c r="R316" s="31">
        <v>11029.19</v>
      </c>
      <c r="S316" s="1">
        <v>78878.17</v>
      </c>
      <c r="T316" s="1">
        <v>25519.31</v>
      </c>
      <c r="U316" s="1">
        <v>15696.27</v>
      </c>
      <c r="V316" s="1">
        <v>11645.48</v>
      </c>
      <c r="W316" s="1">
        <v>24948.36</v>
      </c>
      <c r="X316" s="1">
        <v>13341.91</v>
      </c>
      <c r="Y316" s="1">
        <v>17451.65</v>
      </c>
      <c r="Z316" s="1">
        <v>11784.91</v>
      </c>
      <c r="AA316" s="31">
        <v>20015.1</v>
      </c>
      <c r="AB316" s="31">
        <v>11020.65</v>
      </c>
      <c r="AC316" s="31">
        <v>22024.29</v>
      </c>
      <c r="AD316" s="31">
        <v>19297.75</v>
      </c>
      <c r="AE316" s="31">
        <v>34924.422</v>
      </c>
      <c r="AF316" s="31">
        <v>16722.81</v>
      </c>
      <c r="AG316" s="1">
        <v>8623.32</v>
      </c>
      <c r="AH316" s="1">
        <v>12046.01</v>
      </c>
      <c r="AI316" s="1">
        <v>53936.63</v>
      </c>
      <c r="AJ316" s="1">
        <v>11630.67</v>
      </c>
      <c r="AK316" s="1">
        <v>8558.95</v>
      </c>
      <c r="AL316" s="1">
        <v>9687.46</v>
      </c>
      <c r="AM316" s="7">
        <f t="shared" si="74"/>
        <v>315614.588</v>
      </c>
      <c r="AN316" s="7">
        <f t="shared" si="75"/>
        <v>165469.30000000002</v>
      </c>
      <c r="AO316" s="24">
        <f t="shared" si="76"/>
        <v>481083.88800000004</v>
      </c>
      <c r="AP316" s="17"/>
      <c r="AQ316" s="8">
        <v>1250.31</v>
      </c>
      <c r="AR316" s="8"/>
      <c r="AS316" s="8"/>
      <c r="AT316" s="77">
        <f t="shared" si="78"/>
        <v>482334.19800000003</v>
      </c>
      <c r="AU316" s="85"/>
      <c r="AV316" s="86">
        <f t="shared" si="80"/>
        <v>306.768</v>
      </c>
      <c r="AW316" s="86">
        <f t="shared" si="82"/>
        <v>306.768</v>
      </c>
      <c r="AX316" s="79">
        <v>-3359.328600000001</v>
      </c>
      <c r="AY316" s="20">
        <f>N316-AT316-AX316+AU316+AV316+AW316</f>
        <v>172983.82259999996</v>
      </c>
      <c r="AZ316" s="117">
        <v>169926.85</v>
      </c>
    </row>
    <row r="317" spans="1:52" ht="15">
      <c r="A317" s="1">
        <v>309</v>
      </c>
      <c r="B317" s="1" t="s">
        <v>276</v>
      </c>
      <c r="C317" s="1">
        <v>453.7</v>
      </c>
      <c r="D317" s="1">
        <v>0</v>
      </c>
      <c r="E317" s="1">
        <f t="shared" si="79"/>
        <v>453.7</v>
      </c>
      <c r="F317" s="1">
        <v>9.46</v>
      </c>
      <c r="G317" s="2">
        <f t="shared" si="83"/>
        <v>4292.002</v>
      </c>
      <c r="H317" s="2">
        <f t="shared" si="72"/>
        <v>25752.012000000002</v>
      </c>
      <c r="I317" s="1">
        <v>9.8</v>
      </c>
      <c r="J317" s="2">
        <f t="shared" si="70"/>
        <v>4446.26</v>
      </c>
      <c r="K317" s="2">
        <f t="shared" si="73"/>
        <v>26677.56</v>
      </c>
      <c r="L317" s="11">
        <f t="shared" si="71"/>
        <v>52429.572</v>
      </c>
      <c r="M317" s="25">
        <v>-5154.38</v>
      </c>
      <c r="N317" s="33">
        <f t="shared" si="77"/>
        <v>47275.192</v>
      </c>
      <c r="O317" s="1">
        <v>0</v>
      </c>
      <c r="P317" s="1">
        <v>1084.34</v>
      </c>
      <c r="Q317" s="31">
        <v>0</v>
      </c>
      <c r="R317" s="31">
        <v>3030.06</v>
      </c>
      <c r="S317" s="1">
        <v>0</v>
      </c>
      <c r="T317" s="1">
        <v>2675.06</v>
      </c>
      <c r="U317" s="1">
        <v>0</v>
      </c>
      <c r="V317" s="1">
        <v>1854.53</v>
      </c>
      <c r="W317" s="1">
        <v>0</v>
      </c>
      <c r="X317" s="1">
        <v>1084.34</v>
      </c>
      <c r="Y317" s="1">
        <v>0</v>
      </c>
      <c r="Z317" s="1">
        <v>1084.34</v>
      </c>
      <c r="AA317" s="31">
        <v>0</v>
      </c>
      <c r="AB317" s="31">
        <v>1288.81</v>
      </c>
      <c r="AC317" s="31">
        <v>0</v>
      </c>
      <c r="AD317" s="31">
        <v>1125.18</v>
      </c>
      <c r="AE317" s="31">
        <v>0</v>
      </c>
      <c r="AF317" s="31">
        <v>1125.18</v>
      </c>
      <c r="AG317" s="1">
        <v>0</v>
      </c>
      <c r="AH317" s="1">
        <v>1649.93</v>
      </c>
      <c r="AI317" s="1">
        <v>0</v>
      </c>
      <c r="AJ317" s="1">
        <v>1206.99</v>
      </c>
      <c r="AK317" s="1">
        <v>0</v>
      </c>
      <c r="AL317" s="1">
        <v>1125.18</v>
      </c>
      <c r="AM317" s="7">
        <f t="shared" si="74"/>
        <v>0</v>
      </c>
      <c r="AN317" s="7">
        <f t="shared" si="75"/>
        <v>18333.940000000002</v>
      </c>
      <c r="AO317" s="24">
        <f t="shared" si="76"/>
        <v>18333.940000000002</v>
      </c>
      <c r="AP317" s="8"/>
      <c r="AQ317" s="8">
        <v>1250.31</v>
      </c>
      <c r="AR317" s="63"/>
      <c r="AS317" s="63"/>
      <c r="AT317" s="77">
        <f t="shared" si="78"/>
        <v>19584.250000000004</v>
      </c>
      <c r="AU317" s="83"/>
      <c r="AV317" s="84"/>
      <c r="AW317" s="84"/>
      <c r="AX317" s="79">
        <v>-4601.093199999999</v>
      </c>
      <c r="AY317" s="20">
        <f>N317-AT317-AX317+AU317+AV317+AW317</f>
        <v>32292.0352</v>
      </c>
      <c r="AZ317" s="117">
        <v>426015.08</v>
      </c>
    </row>
    <row r="318" spans="1:52" ht="15">
      <c r="A318" s="1">
        <v>310</v>
      </c>
      <c r="B318" s="1" t="s">
        <v>277</v>
      </c>
      <c r="C318" s="1">
        <v>510.7</v>
      </c>
      <c r="D318" s="1">
        <v>0</v>
      </c>
      <c r="E318" s="1">
        <f t="shared" si="79"/>
        <v>510.7</v>
      </c>
      <c r="F318" s="1">
        <v>9.46</v>
      </c>
      <c r="G318" s="2">
        <f t="shared" si="83"/>
        <v>4831.222000000001</v>
      </c>
      <c r="H318" s="2">
        <f t="shared" si="72"/>
        <v>28987.332000000002</v>
      </c>
      <c r="I318" s="1">
        <v>9.8</v>
      </c>
      <c r="J318" s="2">
        <f t="shared" si="70"/>
        <v>5004.860000000001</v>
      </c>
      <c r="K318" s="2">
        <f t="shared" si="73"/>
        <v>30029.160000000003</v>
      </c>
      <c r="L318" s="11">
        <f t="shared" si="71"/>
        <v>59016.492000000006</v>
      </c>
      <c r="M318" s="25"/>
      <c r="N318" s="33">
        <f t="shared" si="77"/>
        <v>59016.492000000006</v>
      </c>
      <c r="O318" s="1">
        <v>0</v>
      </c>
      <c r="P318" s="1">
        <v>1220.57</v>
      </c>
      <c r="Q318" s="31">
        <v>0</v>
      </c>
      <c r="R318" s="31">
        <v>1220.57</v>
      </c>
      <c r="S318" s="1">
        <v>0</v>
      </c>
      <c r="T318" s="1">
        <v>2811.29</v>
      </c>
      <c r="U318" s="1">
        <v>0</v>
      </c>
      <c r="V318" s="1">
        <v>1990.76</v>
      </c>
      <c r="W318" s="1">
        <v>0</v>
      </c>
      <c r="X318" s="1">
        <v>11289.56</v>
      </c>
      <c r="Y318" s="1">
        <v>0</v>
      </c>
      <c r="Z318" s="1">
        <v>1220.57</v>
      </c>
      <c r="AA318" s="31">
        <v>0</v>
      </c>
      <c r="AB318" s="31">
        <v>1430.17</v>
      </c>
      <c r="AC318" s="31">
        <v>0</v>
      </c>
      <c r="AD318" s="31">
        <v>1266.54</v>
      </c>
      <c r="AE318" s="31">
        <v>0</v>
      </c>
      <c r="AF318" s="31">
        <v>1266.54</v>
      </c>
      <c r="AG318" s="1">
        <v>0</v>
      </c>
      <c r="AH318" s="1">
        <v>1791.29</v>
      </c>
      <c r="AI318" s="1">
        <v>0</v>
      </c>
      <c r="AJ318" s="1">
        <v>1348.35</v>
      </c>
      <c r="AK318" s="1">
        <v>0</v>
      </c>
      <c r="AL318" s="1">
        <v>1266.54</v>
      </c>
      <c r="AM318" s="7">
        <f t="shared" si="74"/>
        <v>0</v>
      </c>
      <c r="AN318" s="7">
        <f t="shared" si="75"/>
        <v>28122.75</v>
      </c>
      <c r="AO318" s="24">
        <f t="shared" si="76"/>
        <v>28122.75</v>
      </c>
      <c r="AP318" s="8"/>
      <c r="AQ318" s="8">
        <v>1250.31</v>
      </c>
      <c r="AR318" s="63"/>
      <c r="AS318" s="63"/>
      <c r="AT318" s="77">
        <f t="shared" si="78"/>
        <v>29373.06</v>
      </c>
      <c r="AU318" s="83"/>
      <c r="AV318" s="84"/>
      <c r="AW318" s="84"/>
      <c r="AX318" s="79">
        <v>-4492.9148</v>
      </c>
      <c r="AY318" s="20">
        <f>N318-AT318-AX318+AU318+AV318+AW318</f>
        <v>34136.34680000001</v>
      </c>
      <c r="AZ318" s="117">
        <v>614809.6</v>
      </c>
    </row>
    <row r="319" spans="1:52" ht="15">
      <c r="A319" s="1">
        <v>311</v>
      </c>
      <c r="B319" s="1" t="s">
        <v>278</v>
      </c>
      <c r="C319" s="1">
        <v>479.7</v>
      </c>
      <c r="D319" s="1">
        <v>0</v>
      </c>
      <c r="E319" s="1">
        <f t="shared" si="79"/>
        <v>479.7</v>
      </c>
      <c r="F319" s="1">
        <v>8.7</v>
      </c>
      <c r="G319" s="2">
        <f t="shared" si="83"/>
        <v>4173.389999999999</v>
      </c>
      <c r="H319" s="2">
        <f t="shared" si="72"/>
        <v>25040.339999999997</v>
      </c>
      <c r="I319" s="1">
        <v>9.03</v>
      </c>
      <c r="J319" s="2">
        <f t="shared" si="70"/>
        <v>4331.691</v>
      </c>
      <c r="K319" s="2">
        <f t="shared" si="73"/>
        <v>25990.146</v>
      </c>
      <c r="L319" s="11">
        <f t="shared" si="71"/>
        <v>51030.486</v>
      </c>
      <c r="M319" s="25">
        <v>-9984.2</v>
      </c>
      <c r="N319" s="33">
        <f t="shared" si="77"/>
        <v>41046.28599999999</v>
      </c>
      <c r="O319" s="1">
        <v>0</v>
      </c>
      <c r="P319" s="1">
        <v>1324.13</v>
      </c>
      <c r="Q319" s="31">
        <v>0</v>
      </c>
      <c r="R319" s="31">
        <v>2444.13</v>
      </c>
      <c r="S319" s="1">
        <v>0</v>
      </c>
      <c r="T319" s="1">
        <v>2914.85</v>
      </c>
      <c r="U319" s="1">
        <v>0</v>
      </c>
      <c r="V319" s="1">
        <v>2484.54</v>
      </c>
      <c r="W319" s="1">
        <v>0</v>
      </c>
      <c r="X319" s="1">
        <v>1324.13</v>
      </c>
      <c r="Y319" s="1">
        <v>0</v>
      </c>
      <c r="Z319" s="1">
        <v>1324.13</v>
      </c>
      <c r="AA319" s="31">
        <v>0</v>
      </c>
      <c r="AB319" s="31">
        <v>1530.94</v>
      </c>
      <c r="AC319" s="31">
        <v>0</v>
      </c>
      <c r="AD319" s="31">
        <v>1367.31</v>
      </c>
      <c r="AE319" s="31">
        <v>0</v>
      </c>
      <c r="AF319" s="31">
        <v>1367.31</v>
      </c>
      <c r="AG319" s="1">
        <v>0</v>
      </c>
      <c r="AH319" s="1">
        <v>1892.06</v>
      </c>
      <c r="AI319" s="1">
        <v>0</v>
      </c>
      <c r="AJ319" s="1">
        <v>1367.31</v>
      </c>
      <c r="AK319" s="1">
        <v>0</v>
      </c>
      <c r="AL319" s="1">
        <v>2767.31</v>
      </c>
      <c r="AM319" s="7">
        <f t="shared" si="74"/>
        <v>0</v>
      </c>
      <c r="AN319" s="7">
        <f t="shared" si="75"/>
        <v>22108.150000000005</v>
      </c>
      <c r="AO319" s="24">
        <f t="shared" si="76"/>
        <v>22108.150000000005</v>
      </c>
      <c r="AP319" s="8"/>
      <c r="AQ319" s="8">
        <v>1250.31</v>
      </c>
      <c r="AR319" s="67">
        <v>-719.55</v>
      </c>
      <c r="AS319" s="8">
        <f>E319*1.83</f>
        <v>877.851</v>
      </c>
      <c r="AT319" s="77">
        <f t="shared" si="78"/>
        <v>23516.761000000006</v>
      </c>
      <c r="AU319" s="85">
        <f>E319*0.67</f>
        <v>321.399</v>
      </c>
      <c r="AV319" s="86">
        <f t="shared" si="80"/>
        <v>38.376</v>
      </c>
      <c r="AW319" s="87">
        <f>E319*0.41</f>
        <v>196.677</v>
      </c>
      <c r="AX319" s="79">
        <v>-4581.4472000000005</v>
      </c>
      <c r="AY319" s="20">
        <f>N319-AT319-AX319+AU319+AV319+AW319</f>
        <v>22667.42419999999</v>
      </c>
      <c r="AZ319" s="117">
        <v>187367.79</v>
      </c>
    </row>
    <row r="320" spans="1:52" ht="15">
      <c r="A320" s="1">
        <v>312</v>
      </c>
      <c r="B320" s="1" t="s">
        <v>279</v>
      </c>
      <c r="C320" s="1">
        <v>478.9</v>
      </c>
      <c r="D320" s="1">
        <v>0</v>
      </c>
      <c r="E320" s="1">
        <f t="shared" si="79"/>
        <v>478.9</v>
      </c>
      <c r="F320" s="1">
        <v>8.7</v>
      </c>
      <c r="G320" s="2">
        <f t="shared" si="83"/>
        <v>4166.429999999999</v>
      </c>
      <c r="H320" s="2">
        <f t="shared" si="72"/>
        <v>24998.579999999994</v>
      </c>
      <c r="I320" s="1">
        <v>9.03</v>
      </c>
      <c r="J320" s="2">
        <f t="shared" si="70"/>
        <v>4324.467</v>
      </c>
      <c r="K320" s="2">
        <f t="shared" si="73"/>
        <v>25946.801999999996</v>
      </c>
      <c r="L320" s="11">
        <f t="shared" si="71"/>
        <v>50945.38199999999</v>
      </c>
      <c r="M320" s="25"/>
      <c r="N320" s="33">
        <f t="shared" si="77"/>
        <v>50945.38199999999</v>
      </c>
      <c r="O320" s="1">
        <v>0</v>
      </c>
      <c r="P320" s="1">
        <v>1322.22</v>
      </c>
      <c r="Q320" s="31">
        <v>0</v>
      </c>
      <c r="R320" s="31">
        <v>2442.22</v>
      </c>
      <c r="S320" s="1">
        <v>0</v>
      </c>
      <c r="T320" s="1">
        <v>2912.94</v>
      </c>
      <c r="U320" s="1">
        <v>0</v>
      </c>
      <c r="V320" s="1">
        <v>2564.44</v>
      </c>
      <c r="W320" s="1">
        <v>0</v>
      </c>
      <c r="X320" s="1">
        <v>1322.22</v>
      </c>
      <c r="Y320" s="1">
        <v>0</v>
      </c>
      <c r="Z320" s="1">
        <v>1322.22</v>
      </c>
      <c r="AA320" s="31">
        <v>0</v>
      </c>
      <c r="AB320" s="31">
        <v>1528.95</v>
      </c>
      <c r="AC320" s="31">
        <v>0</v>
      </c>
      <c r="AD320" s="31">
        <v>1365.32</v>
      </c>
      <c r="AE320" s="31">
        <v>0</v>
      </c>
      <c r="AF320" s="31">
        <v>1365.32</v>
      </c>
      <c r="AG320" s="1">
        <v>0</v>
      </c>
      <c r="AH320" s="1">
        <v>1890.07</v>
      </c>
      <c r="AI320" s="1">
        <v>0</v>
      </c>
      <c r="AJ320" s="1">
        <v>1365.32</v>
      </c>
      <c r="AK320" s="1">
        <v>0</v>
      </c>
      <c r="AL320" s="1">
        <v>2765.32</v>
      </c>
      <c r="AM320" s="7">
        <f t="shared" si="74"/>
        <v>0</v>
      </c>
      <c r="AN320" s="7">
        <f t="shared" si="75"/>
        <v>22166.559999999998</v>
      </c>
      <c r="AO320" s="24">
        <f t="shared" si="76"/>
        <v>22166.559999999998</v>
      </c>
      <c r="AP320" s="8"/>
      <c r="AQ320" s="8">
        <v>1250.31</v>
      </c>
      <c r="AR320" s="8"/>
      <c r="AS320" s="8"/>
      <c r="AT320" s="77">
        <f t="shared" si="78"/>
        <v>23416.87</v>
      </c>
      <c r="AU320" s="85">
        <f>E320*0.67</f>
        <v>320.863</v>
      </c>
      <c r="AV320" s="86">
        <f t="shared" si="80"/>
        <v>38.312</v>
      </c>
      <c r="AW320" s="87">
        <f>E320*0.41</f>
        <v>196.349</v>
      </c>
      <c r="AX320" s="79">
        <v>-3862.4164</v>
      </c>
      <c r="AY320" s="20">
        <f>N320-AT320-AX320+AU320+AV320+AW320</f>
        <v>31946.45239999999</v>
      </c>
      <c r="AZ320" s="117">
        <v>300901.15</v>
      </c>
    </row>
    <row r="321" spans="1:52" ht="15">
      <c r="A321" s="1">
        <v>313</v>
      </c>
      <c r="B321" s="1" t="s">
        <v>280</v>
      </c>
      <c r="C321" s="1">
        <v>3375.8</v>
      </c>
      <c r="D321" s="1">
        <v>124.1</v>
      </c>
      <c r="E321" s="1">
        <f t="shared" si="79"/>
        <v>3499.9</v>
      </c>
      <c r="F321" s="1">
        <v>13.89</v>
      </c>
      <c r="G321" s="2">
        <f t="shared" si="83"/>
        <v>48613.611000000004</v>
      </c>
      <c r="H321" s="2">
        <f t="shared" si="72"/>
        <v>291681.666</v>
      </c>
      <c r="I321" s="1">
        <v>14.39</v>
      </c>
      <c r="J321" s="2">
        <f t="shared" si="70"/>
        <v>50363.561</v>
      </c>
      <c r="K321" s="2">
        <f t="shared" si="73"/>
        <v>302181.36600000004</v>
      </c>
      <c r="L321" s="11">
        <f t="shared" si="71"/>
        <v>593863.0320000001</v>
      </c>
      <c r="M321" s="25">
        <v>-74072.24</v>
      </c>
      <c r="N321" s="33">
        <f t="shared" si="77"/>
        <v>519790.79200000013</v>
      </c>
      <c r="O321" s="1">
        <v>7057.32</v>
      </c>
      <c r="P321" s="1">
        <v>13966.01</v>
      </c>
      <c r="Q321" s="31">
        <v>7076.298999999999</v>
      </c>
      <c r="R321" s="31">
        <v>12694.67</v>
      </c>
      <c r="S321" s="1">
        <v>9384.33</v>
      </c>
      <c r="T321" s="1">
        <v>12386.79</v>
      </c>
      <c r="U321" s="1">
        <v>6509.58</v>
      </c>
      <c r="V321" s="1">
        <v>14870.87</v>
      </c>
      <c r="W321" s="1">
        <v>12747.14</v>
      </c>
      <c r="X321" s="1">
        <v>9875.6</v>
      </c>
      <c r="Y321" s="1">
        <v>16941.36</v>
      </c>
      <c r="Z321" s="1">
        <v>10823.22</v>
      </c>
      <c r="AA321" s="31">
        <v>14946.13</v>
      </c>
      <c r="AB321" s="31">
        <v>10138.51</v>
      </c>
      <c r="AC321" s="31">
        <v>23840.97</v>
      </c>
      <c r="AD321" s="31">
        <v>15204.57</v>
      </c>
      <c r="AE321" s="31">
        <v>13194.623</v>
      </c>
      <c r="AF321" s="31">
        <v>10354.22</v>
      </c>
      <c r="AG321" s="1">
        <v>16139.86</v>
      </c>
      <c r="AH321" s="1">
        <v>12769.46</v>
      </c>
      <c r="AI321" s="1">
        <v>85063.32</v>
      </c>
      <c r="AJ321" s="1">
        <v>10190.59</v>
      </c>
      <c r="AK321" s="1">
        <v>9219.6</v>
      </c>
      <c r="AL321" s="1">
        <v>8857.4</v>
      </c>
      <c r="AM321" s="7">
        <f t="shared" si="74"/>
        <v>222120.53200000004</v>
      </c>
      <c r="AN321" s="7">
        <f t="shared" si="75"/>
        <v>142131.90999999997</v>
      </c>
      <c r="AO321" s="24">
        <f t="shared" si="76"/>
        <v>364252.44200000004</v>
      </c>
      <c r="AP321" s="8"/>
      <c r="AQ321" s="8">
        <f>1250.31+6330+114784.3+44862+1725</f>
        <v>168951.61</v>
      </c>
      <c r="AR321" s="8">
        <f>E321*1.1</f>
        <v>3849.8900000000003</v>
      </c>
      <c r="AS321" s="8">
        <f>E321*1.83</f>
        <v>6404.817</v>
      </c>
      <c r="AT321" s="77">
        <f t="shared" si="78"/>
        <v>543458.7590000001</v>
      </c>
      <c r="AU321" s="85">
        <f>E321*0.67</f>
        <v>2344.933</v>
      </c>
      <c r="AV321" s="86">
        <f t="shared" si="80"/>
        <v>279.992</v>
      </c>
      <c r="AW321" s="86">
        <f>E321*0.08</f>
        <v>279.992</v>
      </c>
      <c r="AX321" s="79">
        <v>116.63680000000204</v>
      </c>
      <c r="AY321" s="20">
        <f>N321-AT321-AX321+AU321+AV321+AW321</f>
        <v>-20879.68679999995</v>
      </c>
      <c r="AZ321" s="117">
        <v>467434.07</v>
      </c>
    </row>
    <row r="322" spans="1:52" ht="15">
      <c r="A322" s="1">
        <v>314</v>
      </c>
      <c r="B322" s="1" t="s">
        <v>281</v>
      </c>
      <c r="C322" s="1">
        <v>643.2</v>
      </c>
      <c r="D322" s="1">
        <v>0</v>
      </c>
      <c r="E322" s="1">
        <f t="shared" si="79"/>
        <v>643.2</v>
      </c>
      <c r="F322" s="1">
        <v>8.51</v>
      </c>
      <c r="G322" s="2">
        <f t="shared" si="83"/>
        <v>5473.6320000000005</v>
      </c>
      <c r="H322" s="2">
        <f t="shared" si="72"/>
        <v>32841.792</v>
      </c>
      <c r="I322" s="1">
        <v>8.81</v>
      </c>
      <c r="J322" s="2">
        <f t="shared" si="70"/>
        <v>5666.592000000001</v>
      </c>
      <c r="K322" s="2">
        <f t="shared" si="73"/>
        <v>33999.552</v>
      </c>
      <c r="L322" s="11">
        <f t="shared" si="71"/>
        <v>66841.34400000001</v>
      </c>
      <c r="M322" s="25"/>
      <c r="N322" s="33">
        <f t="shared" si="77"/>
        <v>66841.34400000001</v>
      </c>
      <c r="O322" s="1">
        <v>0</v>
      </c>
      <c r="P322" s="1">
        <v>1714.9</v>
      </c>
      <c r="Q322" s="31">
        <v>0</v>
      </c>
      <c r="R322" s="31">
        <v>3048.09</v>
      </c>
      <c r="S322" s="1">
        <v>0</v>
      </c>
      <c r="T322" s="1">
        <v>1714.9</v>
      </c>
      <c r="U322" s="1">
        <v>0</v>
      </c>
      <c r="V322" s="1">
        <v>2875.31</v>
      </c>
      <c r="W322" s="1">
        <v>0</v>
      </c>
      <c r="X322" s="1">
        <v>5086.64</v>
      </c>
      <c r="Y322" s="1">
        <v>0</v>
      </c>
      <c r="Z322" s="1">
        <v>5726.07</v>
      </c>
      <c r="AA322" s="31">
        <v>0</v>
      </c>
      <c r="AB322" s="31">
        <v>1772.79</v>
      </c>
      <c r="AC322" s="31">
        <v>0</v>
      </c>
      <c r="AD322" s="31">
        <v>1772.79</v>
      </c>
      <c r="AE322" s="31">
        <v>0</v>
      </c>
      <c r="AF322" s="31">
        <v>2100.04</v>
      </c>
      <c r="AG322" s="1">
        <v>0</v>
      </c>
      <c r="AH322" s="1">
        <v>15789.35</v>
      </c>
      <c r="AI322" s="1">
        <v>0</v>
      </c>
      <c r="AJ322" s="1">
        <v>11004.53</v>
      </c>
      <c r="AK322" s="1">
        <v>0</v>
      </c>
      <c r="AL322" s="1">
        <v>5259.01</v>
      </c>
      <c r="AM322" s="7">
        <f t="shared" si="74"/>
        <v>0</v>
      </c>
      <c r="AN322" s="7">
        <f t="shared" si="75"/>
        <v>57864.420000000006</v>
      </c>
      <c r="AO322" s="24">
        <f t="shared" si="76"/>
        <v>57864.420000000006</v>
      </c>
      <c r="AP322" s="8"/>
      <c r="AQ322" s="8">
        <v>1250.31</v>
      </c>
      <c r="AR322" s="8"/>
      <c r="AS322" s="8"/>
      <c r="AT322" s="77">
        <f t="shared" si="78"/>
        <v>59114.73</v>
      </c>
      <c r="AU322" s="85"/>
      <c r="AV322" s="86">
        <f t="shared" si="80"/>
        <v>51.456</v>
      </c>
      <c r="AW322" s="86">
        <f>E322*0.08</f>
        <v>51.456</v>
      </c>
      <c r="AX322" s="79">
        <v>-4431.6236</v>
      </c>
      <c r="AY322" s="20">
        <f>N322-AT322-AX322+AU322+AV322+AW322</f>
        <v>12261.149600000008</v>
      </c>
      <c r="AZ322" s="117">
        <v>32332.71</v>
      </c>
    </row>
    <row r="323" spans="1:52" ht="15">
      <c r="A323" s="1">
        <v>315</v>
      </c>
      <c r="B323" s="1" t="s">
        <v>282</v>
      </c>
      <c r="C323" s="1">
        <v>403.4</v>
      </c>
      <c r="D323" s="1">
        <v>0</v>
      </c>
      <c r="E323" s="1">
        <f t="shared" si="79"/>
        <v>403.4</v>
      </c>
      <c r="F323" s="1">
        <v>8.61</v>
      </c>
      <c r="G323" s="2">
        <f t="shared" si="83"/>
        <v>3473.2739999999994</v>
      </c>
      <c r="H323" s="2">
        <f t="shared" si="72"/>
        <v>20839.643999999997</v>
      </c>
      <c r="I323" s="1">
        <v>8.92</v>
      </c>
      <c r="J323" s="2">
        <f t="shared" si="70"/>
        <v>3598.328</v>
      </c>
      <c r="K323" s="2">
        <f t="shared" si="73"/>
        <v>21589.968</v>
      </c>
      <c r="L323" s="11">
        <f t="shared" si="71"/>
        <v>42429.611999999994</v>
      </c>
      <c r="M323" s="25"/>
      <c r="N323" s="33">
        <f t="shared" si="77"/>
        <v>42429.611999999994</v>
      </c>
      <c r="O323" s="1">
        <v>0</v>
      </c>
      <c r="P323" s="1">
        <v>962.45</v>
      </c>
      <c r="Q323" s="31">
        <v>0</v>
      </c>
      <c r="R323" s="31">
        <v>3864.07</v>
      </c>
      <c r="S323" s="1">
        <v>0</v>
      </c>
      <c r="T323" s="1">
        <v>8116.1</v>
      </c>
      <c r="U323" s="1">
        <v>0</v>
      </c>
      <c r="V323" s="1">
        <v>2122.86</v>
      </c>
      <c r="W323" s="1">
        <v>0</v>
      </c>
      <c r="X323" s="1">
        <v>4733.07</v>
      </c>
      <c r="Y323" s="1">
        <v>0</v>
      </c>
      <c r="Z323" s="1">
        <v>962.45</v>
      </c>
      <c r="AA323" s="31">
        <v>0</v>
      </c>
      <c r="AB323" s="31">
        <v>2279.81</v>
      </c>
      <c r="AC323" s="31">
        <v>0</v>
      </c>
      <c r="AD323" s="31">
        <v>6019.12</v>
      </c>
      <c r="AE323" s="31">
        <v>0</v>
      </c>
      <c r="AF323" s="31">
        <v>998.7</v>
      </c>
      <c r="AG323" s="1">
        <v>0</v>
      </c>
      <c r="AH323" s="1">
        <v>1523.45</v>
      </c>
      <c r="AI323" s="1">
        <v>0</v>
      </c>
      <c r="AJ323" s="1">
        <v>998.7</v>
      </c>
      <c r="AK323" s="1">
        <v>0</v>
      </c>
      <c r="AL323" s="1">
        <v>998.7</v>
      </c>
      <c r="AM323" s="7">
        <f t="shared" si="74"/>
        <v>0</v>
      </c>
      <c r="AN323" s="7">
        <f t="shared" si="75"/>
        <v>33579.48</v>
      </c>
      <c r="AO323" s="24">
        <f t="shared" si="76"/>
        <v>33579.48</v>
      </c>
      <c r="AP323" s="8"/>
      <c r="AQ323" s="8">
        <v>1250.31</v>
      </c>
      <c r="AR323" s="8"/>
      <c r="AS323" s="8"/>
      <c r="AT323" s="77">
        <f t="shared" si="78"/>
        <v>34829.79</v>
      </c>
      <c r="AU323" s="85"/>
      <c r="AV323" s="86">
        <f t="shared" si="80"/>
        <v>32.272</v>
      </c>
      <c r="AW323" s="86">
        <f>E323*0.08</f>
        <v>32.272</v>
      </c>
      <c r="AX323" s="79">
        <v>0</v>
      </c>
      <c r="AY323" s="20">
        <f>N323-AT323-AX323+AU323+AV323+AW323</f>
        <v>7664.365999999993</v>
      </c>
      <c r="AZ323" s="117">
        <v>55495.98</v>
      </c>
    </row>
    <row r="324" spans="1:94" s="16" customFormat="1" ht="15">
      <c r="A324" s="1">
        <v>316</v>
      </c>
      <c r="B324" s="1" t="s">
        <v>283</v>
      </c>
      <c r="C324" s="1">
        <v>479.8</v>
      </c>
      <c r="D324" s="1">
        <v>0</v>
      </c>
      <c r="E324" s="1">
        <f t="shared" si="79"/>
        <v>479.8</v>
      </c>
      <c r="F324" s="1">
        <v>8.7</v>
      </c>
      <c r="G324" s="2">
        <f t="shared" si="83"/>
        <v>4174.259999999999</v>
      </c>
      <c r="H324" s="2">
        <f t="shared" si="72"/>
        <v>25045.559999999998</v>
      </c>
      <c r="I324" s="1">
        <v>9.03</v>
      </c>
      <c r="J324" s="2">
        <f t="shared" si="70"/>
        <v>4332.594</v>
      </c>
      <c r="K324" s="2">
        <f t="shared" si="73"/>
        <v>25995.564</v>
      </c>
      <c r="L324" s="11">
        <f t="shared" si="71"/>
        <v>51041.123999999996</v>
      </c>
      <c r="M324" s="25"/>
      <c r="N324" s="33">
        <f t="shared" si="77"/>
        <v>51041.123999999996</v>
      </c>
      <c r="O324" s="1">
        <v>0</v>
      </c>
      <c r="P324" s="1">
        <v>1752.87</v>
      </c>
      <c r="Q324" s="31">
        <v>0</v>
      </c>
      <c r="R324" s="31">
        <v>2443.89</v>
      </c>
      <c r="S324" s="1">
        <v>0</v>
      </c>
      <c r="T324" s="1">
        <v>2914.61</v>
      </c>
      <c r="U324" s="1">
        <v>0</v>
      </c>
      <c r="V324" s="1">
        <v>2566.11</v>
      </c>
      <c r="W324" s="1">
        <v>0</v>
      </c>
      <c r="X324" s="1">
        <v>1323.89</v>
      </c>
      <c r="Y324" s="1">
        <v>0</v>
      </c>
      <c r="Z324" s="1">
        <v>1745.46</v>
      </c>
      <c r="AA324" s="31">
        <v>0</v>
      </c>
      <c r="AB324" s="31">
        <v>7428.13</v>
      </c>
      <c r="AC324" s="31">
        <v>0</v>
      </c>
      <c r="AD324" s="31">
        <v>1367.06</v>
      </c>
      <c r="AE324" s="31">
        <v>0</v>
      </c>
      <c r="AF324" s="31">
        <v>1367.06</v>
      </c>
      <c r="AG324" s="1">
        <v>0</v>
      </c>
      <c r="AH324" s="1">
        <v>1891.81</v>
      </c>
      <c r="AI324" s="1">
        <v>0</v>
      </c>
      <c r="AJ324" s="1">
        <v>1448.87</v>
      </c>
      <c r="AK324" s="1">
        <v>0</v>
      </c>
      <c r="AL324" s="1">
        <v>1367.06</v>
      </c>
      <c r="AM324" s="7">
        <f t="shared" si="74"/>
        <v>0</v>
      </c>
      <c r="AN324" s="7">
        <f t="shared" si="75"/>
        <v>27616.820000000007</v>
      </c>
      <c r="AO324" s="24">
        <f t="shared" si="76"/>
        <v>27616.820000000007</v>
      </c>
      <c r="AP324" s="8"/>
      <c r="AQ324" s="8">
        <v>1250.31</v>
      </c>
      <c r="AR324" s="8"/>
      <c r="AS324" s="8"/>
      <c r="AT324" s="77">
        <f t="shared" si="78"/>
        <v>28867.13000000001</v>
      </c>
      <c r="AU324" s="85">
        <f>E324*0.67</f>
        <v>321.466</v>
      </c>
      <c r="AV324" s="86">
        <f t="shared" si="80"/>
        <v>38.384</v>
      </c>
      <c r="AW324" s="87">
        <f>E324*0.41</f>
        <v>196.718</v>
      </c>
      <c r="AX324" s="79">
        <v>-3190.7114</v>
      </c>
      <c r="AY324" s="20">
        <f>N324-AT324-AX324+AU324+AV324+AW324</f>
        <v>25921.273399999987</v>
      </c>
      <c r="AZ324" s="117">
        <v>28226.13</v>
      </c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</row>
    <row r="325" spans="1:52" ht="15">
      <c r="A325" s="1">
        <v>317</v>
      </c>
      <c r="B325" s="1" t="s">
        <v>284</v>
      </c>
      <c r="C325" s="1">
        <v>368.3</v>
      </c>
      <c r="D325" s="1">
        <v>0</v>
      </c>
      <c r="E325" s="1">
        <f t="shared" si="79"/>
        <v>368.3</v>
      </c>
      <c r="F325" s="1">
        <v>10.41</v>
      </c>
      <c r="G325" s="2">
        <f t="shared" si="83"/>
        <v>3834.003</v>
      </c>
      <c r="H325" s="2">
        <f t="shared" si="72"/>
        <v>23004.018</v>
      </c>
      <c r="I325" s="1">
        <v>10.8</v>
      </c>
      <c r="J325" s="2">
        <f t="shared" si="70"/>
        <v>3977.6400000000003</v>
      </c>
      <c r="K325" s="2">
        <f t="shared" si="73"/>
        <v>23865.840000000004</v>
      </c>
      <c r="L325" s="11">
        <f aca="true" t="shared" si="85" ref="L325:L330">H325+K325</f>
        <v>46869.85800000001</v>
      </c>
      <c r="M325" s="25"/>
      <c r="N325" s="33">
        <f t="shared" si="77"/>
        <v>46869.85800000001</v>
      </c>
      <c r="O325" s="1">
        <v>0</v>
      </c>
      <c r="P325" s="1">
        <v>880.24</v>
      </c>
      <c r="Q325" s="31">
        <v>0</v>
      </c>
      <c r="R325" s="31">
        <v>880.24</v>
      </c>
      <c r="S325" s="1">
        <v>0</v>
      </c>
      <c r="T325" s="1">
        <v>880.24</v>
      </c>
      <c r="U325" s="1">
        <v>524.75</v>
      </c>
      <c r="V325" s="1">
        <v>1515.9</v>
      </c>
      <c r="W325" s="1">
        <v>0</v>
      </c>
      <c r="X325" s="1">
        <v>880.24</v>
      </c>
      <c r="Y325" s="1">
        <v>0</v>
      </c>
      <c r="Z325" s="1">
        <v>880.24</v>
      </c>
      <c r="AA325" s="31">
        <v>0</v>
      </c>
      <c r="AB325" s="31">
        <v>913.38</v>
      </c>
      <c r="AC325" s="31">
        <v>0</v>
      </c>
      <c r="AD325" s="31">
        <v>1496.48</v>
      </c>
      <c r="AE325" s="31">
        <v>0</v>
      </c>
      <c r="AF325" s="31">
        <v>913.38</v>
      </c>
      <c r="AG325" s="1">
        <v>524.75</v>
      </c>
      <c r="AH325" s="1">
        <v>2636.27</v>
      </c>
      <c r="AI325" s="1">
        <v>0</v>
      </c>
      <c r="AJ325" s="1">
        <v>913.38</v>
      </c>
      <c r="AK325" s="1">
        <v>0</v>
      </c>
      <c r="AL325" s="1">
        <v>913.38</v>
      </c>
      <c r="AM325" s="7">
        <f t="shared" si="74"/>
        <v>1049.5</v>
      </c>
      <c r="AN325" s="7">
        <f t="shared" si="75"/>
        <v>13703.369999999999</v>
      </c>
      <c r="AO325" s="24">
        <f t="shared" si="76"/>
        <v>14752.869999999999</v>
      </c>
      <c r="AP325" s="8"/>
      <c r="AQ325" s="8">
        <v>1250.31</v>
      </c>
      <c r="AR325" s="63"/>
      <c r="AS325" s="63"/>
      <c r="AT325" s="77">
        <f t="shared" si="78"/>
        <v>16003.179999999998</v>
      </c>
      <c r="AU325" s="83"/>
      <c r="AV325" s="84"/>
      <c r="AW325" s="84"/>
      <c r="AX325" s="79">
        <v>0</v>
      </c>
      <c r="AY325" s="20">
        <f>N325-AT325-AX325+AU325+AV325+AW325</f>
        <v>30866.678000000007</v>
      </c>
      <c r="AZ325" s="117">
        <v>50210.7</v>
      </c>
    </row>
    <row r="326" spans="1:52" ht="15">
      <c r="A326" s="1">
        <v>318</v>
      </c>
      <c r="B326" s="1" t="s">
        <v>285</v>
      </c>
      <c r="C326" s="1">
        <v>353.7</v>
      </c>
      <c r="D326" s="1">
        <v>0</v>
      </c>
      <c r="E326" s="1">
        <f t="shared" si="79"/>
        <v>353.7</v>
      </c>
      <c r="F326" s="1">
        <v>7.14</v>
      </c>
      <c r="G326" s="2">
        <f t="shared" si="83"/>
        <v>2525.4179999999997</v>
      </c>
      <c r="H326" s="2">
        <f t="shared" si="72"/>
        <v>15152.507999999998</v>
      </c>
      <c r="I326" s="1">
        <v>7.39</v>
      </c>
      <c r="J326" s="2">
        <f>E326*I326</f>
        <v>2613.843</v>
      </c>
      <c r="K326" s="2">
        <f t="shared" si="73"/>
        <v>15683.057999999999</v>
      </c>
      <c r="L326" s="11">
        <f t="shared" si="85"/>
        <v>30835.566</v>
      </c>
      <c r="M326" s="25"/>
      <c r="N326" s="33">
        <f t="shared" si="77"/>
        <v>30835.566</v>
      </c>
      <c r="O326" s="1">
        <v>0</v>
      </c>
      <c r="P326" s="1">
        <v>845.34</v>
      </c>
      <c r="Q326" s="31">
        <v>0</v>
      </c>
      <c r="R326" s="31">
        <v>845.34</v>
      </c>
      <c r="S326" s="1">
        <v>0</v>
      </c>
      <c r="T326" s="1">
        <v>845.34</v>
      </c>
      <c r="U326" s="1">
        <v>0</v>
      </c>
      <c r="V326" s="1">
        <v>1370.09</v>
      </c>
      <c r="W326" s="1">
        <v>0</v>
      </c>
      <c r="X326" s="1">
        <v>6207.32</v>
      </c>
      <c r="Y326" s="1">
        <v>0</v>
      </c>
      <c r="Z326" s="1">
        <v>845.34</v>
      </c>
      <c r="AA326" s="31">
        <v>0</v>
      </c>
      <c r="AB326" s="31">
        <v>877.18</v>
      </c>
      <c r="AC326" s="31">
        <v>0</v>
      </c>
      <c r="AD326" s="31">
        <v>877.18</v>
      </c>
      <c r="AE326" s="31">
        <v>0</v>
      </c>
      <c r="AF326" s="31">
        <v>877.18</v>
      </c>
      <c r="AG326" s="1">
        <v>0</v>
      </c>
      <c r="AH326" s="1">
        <v>1401.93</v>
      </c>
      <c r="AI326" s="1">
        <v>0</v>
      </c>
      <c r="AJ326" s="1">
        <v>5318.34</v>
      </c>
      <c r="AK326" s="1">
        <v>0</v>
      </c>
      <c r="AL326" s="1">
        <v>877.18</v>
      </c>
      <c r="AM326" s="7">
        <f aca="true" t="shared" si="86" ref="AM326:AN330">O326+Q326+S326+U326+W326+Y326+AA326+AC326+AE326+AG326+AI326+AK326</f>
        <v>0</v>
      </c>
      <c r="AN326" s="7">
        <f t="shared" si="86"/>
        <v>21187.760000000002</v>
      </c>
      <c r="AO326" s="24">
        <f>AM326+AN326</f>
        <v>21187.760000000002</v>
      </c>
      <c r="AP326" s="8"/>
      <c r="AQ326" s="8">
        <v>1250.31</v>
      </c>
      <c r="AR326" s="63"/>
      <c r="AS326" s="63"/>
      <c r="AT326" s="77">
        <f t="shared" si="78"/>
        <v>22438.070000000003</v>
      </c>
      <c r="AU326" s="83"/>
      <c r="AV326" s="84"/>
      <c r="AW326" s="84"/>
      <c r="AX326" s="79">
        <v>0</v>
      </c>
      <c r="AY326" s="20">
        <f>N326-AT326-AX326+AU326+AV326+AW326</f>
        <v>8397.495999999996</v>
      </c>
      <c r="AZ326" s="117">
        <v>226816.31</v>
      </c>
    </row>
    <row r="327" spans="1:52" ht="15">
      <c r="A327" s="1">
        <v>319</v>
      </c>
      <c r="B327" s="1" t="s">
        <v>286</v>
      </c>
      <c r="C327" s="1">
        <v>53.2</v>
      </c>
      <c r="D327" s="1">
        <v>0</v>
      </c>
      <c r="E327" s="1">
        <f t="shared" si="79"/>
        <v>53.2</v>
      </c>
      <c r="F327" s="1">
        <v>5.89</v>
      </c>
      <c r="G327" s="2">
        <f t="shared" si="83"/>
        <v>313.348</v>
      </c>
      <c r="H327" s="2">
        <f>G327*6</f>
        <v>1880.0880000000002</v>
      </c>
      <c r="I327" s="1">
        <v>6.1</v>
      </c>
      <c r="J327" s="2">
        <f>E327*I327</f>
        <v>324.52</v>
      </c>
      <c r="K327" s="2">
        <f>J327*6</f>
        <v>1947.12</v>
      </c>
      <c r="L327" s="11">
        <f t="shared" si="85"/>
        <v>3827.208</v>
      </c>
      <c r="M327" s="25"/>
      <c r="N327" s="33">
        <f t="shared" si="77"/>
        <v>3827.208</v>
      </c>
      <c r="O327" s="1">
        <v>0</v>
      </c>
      <c r="P327" s="1">
        <v>127.15</v>
      </c>
      <c r="Q327" s="31">
        <v>0</v>
      </c>
      <c r="R327" s="31">
        <v>127.15</v>
      </c>
      <c r="S327" s="1">
        <v>0</v>
      </c>
      <c r="T327" s="1">
        <v>127.15</v>
      </c>
      <c r="U327" s="1">
        <v>0</v>
      </c>
      <c r="V327" s="1">
        <v>1287.56</v>
      </c>
      <c r="W327" s="1">
        <v>0</v>
      </c>
      <c r="X327" s="1">
        <v>127.15</v>
      </c>
      <c r="Y327" s="1">
        <v>0</v>
      </c>
      <c r="Z327" s="1">
        <v>127.15</v>
      </c>
      <c r="AA327" s="31">
        <v>0</v>
      </c>
      <c r="AB327" s="31">
        <v>131.94</v>
      </c>
      <c r="AC327" s="31">
        <v>0</v>
      </c>
      <c r="AD327" s="31">
        <v>131.94</v>
      </c>
      <c r="AE327" s="31">
        <v>0</v>
      </c>
      <c r="AF327" s="31">
        <v>131.94</v>
      </c>
      <c r="AG327" s="1">
        <v>0</v>
      </c>
      <c r="AH327" s="1">
        <v>656.69</v>
      </c>
      <c r="AI327" s="1">
        <v>0</v>
      </c>
      <c r="AJ327" s="1">
        <v>131.94</v>
      </c>
      <c r="AK327" s="1">
        <v>0</v>
      </c>
      <c r="AL327" s="1">
        <v>131.94</v>
      </c>
      <c r="AM327" s="7">
        <f t="shared" si="86"/>
        <v>0</v>
      </c>
      <c r="AN327" s="7">
        <f t="shared" si="86"/>
        <v>3239.7000000000003</v>
      </c>
      <c r="AO327" s="24">
        <f>AM327+AN327</f>
        <v>3239.7000000000003</v>
      </c>
      <c r="AP327" s="8"/>
      <c r="AQ327" s="8">
        <v>1250.31</v>
      </c>
      <c r="AR327" s="63"/>
      <c r="AS327" s="63"/>
      <c r="AT327" s="77">
        <f t="shared" si="78"/>
        <v>4490.01</v>
      </c>
      <c r="AU327" s="83"/>
      <c r="AV327" s="84"/>
      <c r="AW327" s="84"/>
      <c r="AX327" s="79">
        <v>0</v>
      </c>
      <c r="AY327" s="20">
        <f>N327-AT327-AX327+AU327+AV327+AW327</f>
        <v>-662.8020000000001</v>
      </c>
      <c r="AZ327" s="117">
        <v>42314.18</v>
      </c>
    </row>
    <row r="328" spans="1:52" ht="15">
      <c r="A328" s="1">
        <v>320</v>
      </c>
      <c r="B328" s="1" t="s">
        <v>287</v>
      </c>
      <c r="C328" s="1">
        <v>903.9</v>
      </c>
      <c r="D328" s="1">
        <v>0</v>
      </c>
      <c r="E328" s="1">
        <f t="shared" si="79"/>
        <v>903.9</v>
      </c>
      <c r="F328" s="1">
        <v>13.95</v>
      </c>
      <c r="G328" s="2">
        <f t="shared" si="83"/>
        <v>12609.404999999999</v>
      </c>
      <c r="H328" s="2">
        <f>G328*6</f>
        <v>75656.43</v>
      </c>
      <c r="I328" s="1">
        <v>14.46</v>
      </c>
      <c r="J328" s="2">
        <f>E328*I328</f>
        <v>13070.394</v>
      </c>
      <c r="K328" s="2">
        <f>J328*6</f>
        <v>78422.364</v>
      </c>
      <c r="L328" s="11">
        <f t="shared" si="85"/>
        <v>154078.794</v>
      </c>
      <c r="M328" s="25"/>
      <c r="N328" s="33">
        <f t="shared" si="77"/>
        <v>154078.794</v>
      </c>
      <c r="O328" s="1">
        <v>0</v>
      </c>
      <c r="P328" s="1">
        <v>6398.24</v>
      </c>
      <c r="Q328" s="31">
        <v>0</v>
      </c>
      <c r="R328" s="31">
        <v>2337.97</v>
      </c>
      <c r="S328" s="1">
        <v>0</v>
      </c>
      <c r="T328" s="1">
        <v>80907.8</v>
      </c>
      <c r="U328" s="1">
        <v>0</v>
      </c>
      <c r="V328" s="1">
        <v>84694.23</v>
      </c>
      <c r="W328" s="1">
        <v>0</v>
      </c>
      <c r="X328" s="1">
        <v>16813.94</v>
      </c>
      <c r="Y328" s="1">
        <v>0</v>
      </c>
      <c r="Z328" s="1">
        <v>4618.78</v>
      </c>
      <c r="AA328" s="31">
        <v>0</v>
      </c>
      <c r="AB328" s="31">
        <v>2419.32</v>
      </c>
      <c r="AC328" s="31">
        <v>0</v>
      </c>
      <c r="AD328" s="31">
        <v>2419.32</v>
      </c>
      <c r="AE328" s="31">
        <v>0</v>
      </c>
      <c r="AF328" s="31">
        <v>16479.53</v>
      </c>
      <c r="AG328" s="1">
        <v>0</v>
      </c>
      <c r="AH328" s="1">
        <v>3579.73</v>
      </c>
      <c r="AI328" s="1">
        <v>0</v>
      </c>
      <c r="AJ328" s="1">
        <v>2419.32</v>
      </c>
      <c r="AK328" s="1">
        <v>0</v>
      </c>
      <c r="AL328" s="1">
        <v>4449</v>
      </c>
      <c r="AM328" s="7">
        <f t="shared" si="86"/>
        <v>0</v>
      </c>
      <c r="AN328" s="7">
        <f t="shared" si="86"/>
        <v>227537.18000000002</v>
      </c>
      <c r="AO328" s="24">
        <f>AM328+AN328</f>
        <v>227537.18000000002</v>
      </c>
      <c r="AP328" s="8"/>
      <c r="AQ328" s="8">
        <f>1250.31+1035</f>
        <v>2285.31</v>
      </c>
      <c r="AR328" s="8"/>
      <c r="AS328" s="8"/>
      <c r="AT328" s="77">
        <f>AO328+AP328+AQ328+AR328+AS328</f>
        <v>229822.49000000002</v>
      </c>
      <c r="AU328" s="85">
        <f>E328*0.67</f>
        <v>605.613</v>
      </c>
      <c r="AV328" s="86">
        <f t="shared" si="80"/>
        <v>72.312</v>
      </c>
      <c r="AW328" s="86">
        <f>E328*0.08</f>
        <v>72.312</v>
      </c>
      <c r="AX328" s="79">
        <v>-2335.7859999999996</v>
      </c>
      <c r="AY328" s="20">
        <f>N328-AT328-AX328+AU328+AV328+AW328</f>
        <v>-72657.67300000002</v>
      </c>
      <c r="AZ328" s="117">
        <v>39205.46</v>
      </c>
    </row>
    <row r="329" spans="1:52" ht="15">
      <c r="A329" s="1">
        <v>321</v>
      </c>
      <c r="B329" s="1" t="s">
        <v>288</v>
      </c>
      <c r="C329" s="1">
        <v>526.4</v>
      </c>
      <c r="D329" s="1">
        <v>0</v>
      </c>
      <c r="E329" s="1">
        <f t="shared" si="79"/>
        <v>526.4</v>
      </c>
      <c r="F329" s="1">
        <v>7.14</v>
      </c>
      <c r="G329" s="2">
        <f t="shared" si="83"/>
        <v>3758.4959999999996</v>
      </c>
      <c r="H329" s="2">
        <f>G329*6</f>
        <v>22550.976</v>
      </c>
      <c r="I329" s="1">
        <v>7.39</v>
      </c>
      <c r="J329" s="2">
        <f>E329*I329</f>
        <v>3890.0959999999995</v>
      </c>
      <c r="K329" s="2">
        <f>J329*6</f>
        <v>23340.575999999997</v>
      </c>
      <c r="L329" s="11">
        <f t="shared" si="85"/>
        <v>45891.551999999996</v>
      </c>
      <c r="M329" s="25"/>
      <c r="N329" s="33">
        <f t="shared" si="77"/>
        <v>45891.551999999996</v>
      </c>
      <c r="O329" s="1">
        <v>0</v>
      </c>
      <c r="P329" s="1">
        <v>1258.1</v>
      </c>
      <c r="Q329" s="31">
        <v>0</v>
      </c>
      <c r="R329" s="31">
        <v>1258.1</v>
      </c>
      <c r="S329" s="1">
        <v>0</v>
      </c>
      <c r="T329" s="1">
        <v>2848.82</v>
      </c>
      <c r="U329" s="1">
        <v>0</v>
      </c>
      <c r="V329" s="1">
        <v>1864.66</v>
      </c>
      <c r="W329" s="1">
        <v>0</v>
      </c>
      <c r="X329" s="1">
        <v>1258.1</v>
      </c>
      <c r="Y329" s="1">
        <v>0</v>
      </c>
      <c r="Z329" s="1">
        <v>1258.1</v>
      </c>
      <c r="AA329" s="31">
        <v>0</v>
      </c>
      <c r="AB329" s="31">
        <v>1469.1</v>
      </c>
      <c r="AC329" s="31">
        <v>0</v>
      </c>
      <c r="AD329" s="31">
        <v>1305.47</v>
      </c>
      <c r="AE329" s="31">
        <v>0</v>
      </c>
      <c r="AF329" s="31">
        <v>1305.47</v>
      </c>
      <c r="AG329" s="1">
        <v>0</v>
      </c>
      <c r="AH329" s="1">
        <v>1830.22</v>
      </c>
      <c r="AI329" s="1">
        <v>0</v>
      </c>
      <c r="AJ329" s="1">
        <v>1305.47</v>
      </c>
      <c r="AK329" s="1">
        <v>0</v>
      </c>
      <c r="AL329" s="1">
        <v>1305.47</v>
      </c>
      <c r="AM329" s="7">
        <f t="shared" si="86"/>
        <v>0</v>
      </c>
      <c r="AN329" s="7">
        <f t="shared" si="86"/>
        <v>18267.08</v>
      </c>
      <c r="AO329" s="24">
        <f>AM329+AN329</f>
        <v>18267.08</v>
      </c>
      <c r="AP329" s="8"/>
      <c r="AQ329" s="8">
        <v>1250.31</v>
      </c>
      <c r="AR329" s="63"/>
      <c r="AS329" s="63"/>
      <c r="AT329" s="77">
        <f>AO329+AP329+AQ329+AR329+AS329</f>
        <v>19517.390000000003</v>
      </c>
      <c r="AU329" s="83"/>
      <c r="AV329" s="84"/>
      <c r="AW329" s="84"/>
      <c r="AX329" s="79">
        <v>-4591.2284</v>
      </c>
      <c r="AY329" s="20">
        <f>N329-AT329-AX329+AU329+AV329+AW329</f>
        <v>30965.390399999993</v>
      </c>
      <c r="AZ329" s="117">
        <v>243232.64</v>
      </c>
    </row>
    <row r="330" spans="1:52" ht="15">
      <c r="A330" s="1">
        <v>322</v>
      </c>
      <c r="B330" s="1" t="s">
        <v>312</v>
      </c>
      <c r="C330" s="1">
        <v>405.8</v>
      </c>
      <c r="D330" s="1">
        <v>0</v>
      </c>
      <c r="E330" s="1">
        <f>C330+D330</f>
        <v>405.8</v>
      </c>
      <c r="F330" s="1">
        <v>7.14</v>
      </c>
      <c r="G330" s="2">
        <f t="shared" si="83"/>
        <v>2897.412</v>
      </c>
      <c r="H330" s="2">
        <f>G330*6</f>
        <v>17384.471999999998</v>
      </c>
      <c r="I330" s="1">
        <v>7.39</v>
      </c>
      <c r="J330" s="2">
        <f>E330*I330</f>
        <v>2998.862</v>
      </c>
      <c r="K330" s="2">
        <f>J330*6</f>
        <v>17993.172</v>
      </c>
      <c r="L330" s="11">
        <f t="shared" si="85"/>
        <v>35377.644</v>
      </c>
      <c r="M330" s="25">
        <v>-17586.08</v>
      </c>
      <c r="N330" s="33">
        <f t="shared" si="77"/>
        <v>17791.564</v>
      </c>
      <c r="O330" s="1">
        <v>0</v>
      </c>
      <c r="P330" s="1">
        <v>969.86</v>
      </c>
      <c r="Q330" s="31">
        <v>0</v>
      </c>
      <c r="R330" s="31">
        <v>1466.95</v>
      </c>
      <c r="S330" s="1">
        <v>0</v>
      </c>
      <c r="T330" s="1">
        <v>969.86</v>
      </c>
      <c r="U330" s="1">
        <v>524.75</v>
      </c>
      <c r="V330" s="1">
        <v>969.86</v>
      </c>
      <c r="W330" s="1">
        <v>0</v>
      </c>
      <c r="X330" s="1">
        <v>969.86</v>
      </c>
      <c r="Y330" s="1">
        <v>0</v>
      </c>
      <c r="Z330" s="1">
        <v>969.86</v>
      </c>
      <c r="AA330" s="31">
        <v>0</v>
      </c>
      <c r="AB330" s="31">
        <v>1006.38</v>
      </c>
      <c r="AC330" s="31">
        <v>0</v>
      </c>
      <c r="AD330" s="31">
        <v>1006.38</v>
      </c>
      <c r="AE330" s="31">
        <v>0</v>
      </c>
      <c r="AF330" s="31">
        <v>1006.38</v>
      </c>
      <c r="AG330" s="1">
        <v>2732.77</v>
      </c>
      <c r="AH330" s="1">
        <v>1006.38</v>
      </c>
      <c r="AI330" s="1">
        <v>0</v>
      </c>
      <c r="AJ330" s="1">
        <v>1006.38</v>
      </c>
      <c r="AK330" s="1">
        <v>0</v>
      </c>
      <c r="AL330" s="1">
        <v>1006.38</v>
      </c>
      <c r="AM330" s="7">
        <f t="shared" si="86"/>
        <v>3257.52</v>
      </c>
      <c r="AN330" s="7">
        <f t="shared" si="86"/>
        <v>12354.529999999995</v>
      </c>
      <c r="AO330" s="24">
        <f>AM330+AN330</f>
        <v>15612.049999999996</v>
      </c>
      <c r="AP330" s="8"/>
      <c r="AQ330" s="8">
        <v>1250.31</v>
      </c>
      <c r="AR330" s="63"/>
      <c r="AS330" s="63"/>
      <c r="AT330" s="77">
        <f>AO330+AP330+AQ330+AR330+AS330</f>
        <v>16862.359999999997</v>
      </c>
      <c r="AU330" s="83"/>
      <c r="AV330" s="84"/>
      <c r="AW330" s="84"/>
      <c r="AX330" s="79">
        <v>8608.0144</v>
      </c>
      <c r="AY330" s="20">
        <f>N330-AT330-AX330+AU330+AV330+AW330</f>
        <v>-7678.8103999999985</v>
      </c>
      <c r="AZ330" s="117">
        <v>377920.21</v>
      </c>
    </row>
    <row r="331" spans="1:94" s="61" customFormat="1" ht="15.75">
      <c r="A331" s="119"/>
      <c r="B331" s="120" t="s">
        <v>320</v>
      </c>
      <c r="C331" s="121">
        <f>SUM(C8:C330)</f>
        <v>481656.34</v>
      </c>
      <c r="D331" s="121">
        <f>SUM(D8:D330)</f>
        <v>25883.459999999995</v>
      </c>
      <c r="E331" s="121">
        <f>SUM(E8:E330)</f>
        <v>507539.80000000016</v>
      </c>
      <c r="F331" s="122"/>
      <c r="G331" s="123">
        <f>SUM(G8:G330)</f>
        <v>6452857.611899999</v>
      </c>
      <c r="H331" s="123">
        <f>SUM(H8:H330)</f>
        <v>38699001.39139999</v>
      </c>
      <c r="I331" s="122"/>
      <c r="J331" s="123">
        <f>SUM(J8:J330)</f>
        <v>6686351.602099994</v>
      </c>
      <c r="K331" s="123">
        <f>SUM(K8:K330)</f>
        <v>40118109.61259999</v>
      </c>
      <c r="L331" s="123">
        <f>SUM(L8:L330)</f>
        <v>78817111.00400002</v>
      </c>
      <c r="M331" s="123">
        <v>-16303870.28</v>
      </c>
      <c r="N331" s="124">
        <f>SUM(N8:N330)</f>
        <v>62654178.503999986</v>
      </c>
      <c r="O331" s="125">
        <f aca="true" t="shared" si="87" ref="O331:AD331">SUM(O8:O330)</f>
        <v>1157974.9400000009</v>
      </c>
      <c r="P331" s="125">
        <f t="shared" si="87"/>
        <v>2885638.2699999977</v>
      </c>
      <c r="Q331" s="125">
        <f t="shared" si="87"/>
        <v>1224286.3091999996</v>
      </c>
      <c r="R331" s="125">
        <f t="shared" si="87"/>
        <v>3677944.2600000002</v>
      </c>
      <c r="S331" s="125">
        <f t="shared" si="87"/>
        <v>1512069.2099999993</v>
      </c>
      <c r="T331" s="125">
        <f t="shared" si="87"/>
        <v>3481377.219999999</v>
      </c>
      <c r="U331" s="125">
        <f t="shared" si="87"/>
        <v>1194924.7500000002</v>
      </c>
      <c r="V331" s="125">
        <f t="shared" si="87"/>
        <v>3239266.9699999997</v>
      </c>
      <c r="W331" s="125">
        <f t="shared" si="87"/>
        <v>1517731.2</v>
      </c>
      <c r="X331" s="125">
        <f t="shared" si="87"/>
        <v>3314637.080000001</v>
      </c>
      <c r="Y331" s="125">
        <f t="shared" si="87"/>
        <v>1936834.4000000001</v>
      </c>
      <c r="Z331" s="125">
        <f t="shared" si="87"/>
        <v>4001547.440000001</v>
      </c>
      <c r="AA331" s="125">
        <f t="shared" si="87"/>
        <v>2666178.0599999996</v>
      </c>
      <c r="AB331" s="125">
        <f t="shared" si="87"/>
        <v>4654048.3100000005</v>
      </c>
      <c r="AC331" s="125">
        <f t="shared" si="87"/>
        <v>1760610.6</v>
      </c>
      <c r="AD331" s="125">
        <f t="shared" si="87"/>
        <v>4270674.4799999995</v>
      </c>
      <c r="AE331" s="125">
        <f aca="true" t="shared" si="88" ref="AE331:AL331">SUM(AE8:AE330)</f>
        <v>1976020.8493999997</v>
      </c>
      <c r="AF331" s="125">
        <f t="shared" si="88"/>
        <v>4440124.939999996</v>
      </c>
      <c r="AG331" s="125">
        <f t="shared" si="88"/>
        <v>1383624.0300000007</v>
      </c>
      <c r="AH331" s="125">
        <f t="shared" si="88"/>
        <v>4095001.9800000023</v>
      </c>
      <c r="AI331" s="125">
        <f t="shared" si="88"/>
        <v>1831613.540000001</v>
      </c>
      <c r="AJ331" s="125">
        <f t="shared" si="88"/>
        <v>3087849.8199999984</v>
      </c>
      <c r="AK331" s="125">
        <f t="shared" si="88"/>
        <v>1136461.57</v>
      </c>
      <c r="AL331" s="125">
        <f t="shared" si="88"/>
        <v>3645922.5599999987</v>
      </c>
      <c r="AM331" s="125">
        <f>SUM(AM8:AM330)</f>
        <v>19298329.458600007</v>
      </c>
      <c r="AN331" s="125">
        <f>SUM(AN8:AN330)</f>
        <v>44794033.33</v>
      </c>
      <c r="AO331" s="126">
        <f>SUM(AO8:AO330)</f>
        <v>64092362.78860001</v>
      </c>
      <c r="AP331" s="126">
        <f>SUM(AP8:AP330)</f>
        <v>24332.4</v>
      </c>
      <c r="AQ331" s="126">
        <f>SUM(AQ8:AQ330)</f>
        <v>3742905.8500000136</v>
      </c>
      <c r="AR331" s="29">
        <f aca="true" t="shared" si="89" ref="AR331:AX331">SUM(AR8:AR330)</f>
        <v>170449.92900000006</v>
      </c>
      <c r="AS331" s="29">
        <f t="shared" si="89"/>
        <v>312205.3016999999</v>
      </c>
      <c r="AT331" s="128">
        <f t="shared" si="89"/>
        <v>68342256.26930004</v>
      </c>
      <c r="AU331" s="76">
        <f t="shared" si="89"/>
        <v>114806.8383</v>
      </c>
      <c r="AV331" s="29">
        <f t="shared" si="89"/>
        <v>38369.91519999999</v>
      </c>
      <c r="AW331" s="29">
        <f t="shared" si="89"/>
        <v>45692.1466</v>
      </c>
      <c r="AX331" s="78">
        <f t="shared" si="89"/>
        <v>3537805.6889000023</v>
      </c>
      <c r="AY331" s="29">
        <f>SUM(AY8:AY330)</f>
        <v>-9027014.55410001</v>
      </c>
      <c r="AZ331" s="114">
        <f>SUM(AZ8:AZ330)</f>
        <v>65082689.140000015</v>
      </c>
      <c r="BA331" s="127"/>
      <c r="BB331" s="127"/>
      <c r="BC331" s="127"/>
      <c r="BD331" s="127"/>
      <c r="BE331" s="127"/>
      <c r="BF331" s="127"/>
      <c r="BG331" s="127"/>
      <c r="BH331" s="127"/>
      <c r="BI331" s="127"/>
      <c r="BJ331" s="127"/>
      <c r="BK331" s="127"/>
      <c r="BL331" s="127"/>
      <c r="BM331" s="127"/>
      <c r="BN331" s="127"/>
      <c r="BO331" s="127"/>
      <c r="BP331" s="127"/>
      <c r="BQ331" s="127"/>
      <c r="BR331" s="127"/>
      <c r="BS331" s="127"/>
      <c r="BT331" s="127"/>
      <c r="BU331" s="127"/>
      <c r="BV331" s="127"/>
      <c r="BW331" s="127"/>
      <c r="BX331" s="127"/>
      <c r="BY331" s="127"/>
      <c r="BZ331" s="127"/>
      <c r="CA331" s="127"/>
      <c r="CB331" s="127"/>
      <c r="CC331" s="127"/>
      <c r="CD331" s="127"/>
      <c r="CE331" s="127"/>
      <c r="CF331" s="127"/>
      <c r="CG331" s="127"/>
      <c r="CH331" s="127"/>
      <c r="CI331" s="127"/>
      <c r="CJ331" s="127"/>
      <c r="CK331" s="127"/>
      <c r="CL331" s="127"/>
      <c r="CM331" s="127"/>
      <c r="CN331" s="127"/>
      <c r="CO331" s="127"/>
      <c r="CP331" s="127"/>
    </row>
  </sheetData>
  <mergeCells count="38">
    <mergeCell ref="AR6:AS6"/>
    <mergeCell ref="F7:G7"/>
    <mergeCell ref="I7:J7"/>
    <mergeCell ref="K5:K6"/>
    <mergeCell ref="W6:X6"/>
    <mergeCell ref="S2:T5"/>
    <mergeCell ref="Q2:R5"/>
    <mergeCell ref="O6:P6"/>
    <mergeCell ref="AI2:AJ5"/>
    <mergeCell ref="W2:X5"/>
    <mergeCell ref="AE2:AF5"/>
    <mergeCell ref="AC2:AD5"/>
    <mergeCell ref="AG2:AH5"/>
    <mergeCell ref="AM2:AN5"/>
    <mergeCell ref="AK2:AL5"/>
    <mergeCell ref="AC6:AD6"/>
    <mergeCell ref="AG6:AH6"/>
    <mergeCell ref="AI6:AJ6"/>
    <mergeCell ref="AO5:AQ5"/>
    <mergeCell ref="AO6:AQ6"/>
    <mergeCell ref="AM6:AN6"/>
    <mergeCell ref="AK6:AL6"/>
    <mergeCell ref="Q6:R6"/>
    <mergeCell ref="U6:V6"/>
    <mergeCell ref="AA2:AB5"/>
    <mergeCell ref="Y2:Z5"/>
    <mergeCell ref="S6:T6"/>
    <mergeCell ref="AA6:AB6"/>
    <mergeCell ref="Y6:Z6"/>
    <mergeCell ref="C5:E6"/>
    <mergeCell ref="F5:G5"/>
    <mergeCell ref="H5:H6"/>
    <mergeCell ref="I5:J5"/>
    <mergeCell ref="AO2:AQ2"/>
    <mergeCell ref="AU6:AW6"/>
    <mergeCell ref="O2:P5"/>
    <mergeCell ref="U2:V5"/>
    <mergeCell ref="AE6:AF6"/>
  </mergeCells>
  <printOptions/>
  <pageMargins left="0.23" right="0.22" top="0.3" bottom="0.26" header="0.19" footer="0.1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2021-01-22T04:57:41Z</cp:lastPrinted>
  <dcterms:created xsi:type="dcterms:W3CDTF">1996-10-08T23:32:33Z</dcterms:created>
  <dcterms:modified xsi:type="dcterms:W3CDTF">2021-01-27T10:02:29Z</dcterms:modified>
  <cp:category/>
  <cp:version/>
  <cp:contentType/>
  <cp:contentStatus/>
</cp:coreProperties>
</file>