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тчет 2019 по рем. к. пл." sheetId="1" r:id="rId1"/>
    <sheet name="ПРУ, вл.уборка" sheetId="2" r:id="rId2"/>
    <sheet name="отчет(план) 2019" sheetId="3" r:id="rId3"/>
  </sheets>
  <definedNames/>
  <calcPr fullCalcOnLoad="1"/>
</workbook>
</file>

<file path=xl/sharedStrings.xml><?xml version="1.0" encoding="utf-8"?>
<sst xmlns="http://schemas.openxmlformats.org/spreadsheetml/2006/main" count="1549" uniqueCount="557">
  <si>
    <t>общая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</si>
  <si>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</si>
  <si>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</si>
  <si>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</si>
  <si>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</si>
  <si>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</si>
  <si>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</si>
  <si>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</si>
  <si>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</si>
  <si>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</si>
  <si>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</si>
  <si>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</si>
  <si>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</si>
  <si>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</si>
  <si>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</si>
  <si>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</si>
  <si>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</si>
  <si>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</si>
  <si>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</si>
  <si>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</si>
  <si>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</si>
  <si>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</si>
  <si>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</si>
  <si>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</si>
  <si>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</si>
  <si>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</si>
  <si>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</si>
  <si>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</si>
  <si>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</si>
  <si>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</si>
  <si>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</si>
  <si>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</si>
  <si>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</si>
  <si>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</si>
  <si>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</si>
  <si>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</si>
  <si>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</si>
  <si>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</si>
  <si>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</si>
  <si>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</si>
  <si>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</si>
  <si>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</si>
  <si>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</si>
  <si>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</si>
  <si>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</si>
  <si>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</si>
  <si>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</si>
  <si>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</si>
  <si>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</si>
  <si>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</si>
  <si>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</si>
  <si>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</si>
  <si>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</si>
  <si>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</si>
  <si>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</si>
  <si>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</si>
  <si>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</si>
  <si>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</si>
  <si>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</si>
  <si>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</si>
  <si>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</si>
  <si>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</si>
  <si>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</si>
  <si>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</si>
  <si>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</si>
  <si>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</si>
  <si>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</si>
  <si>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</si>
  <si>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</si>
  <si>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</si>
  <si>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</si>
  <si>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</si>
  <si>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</si>
  <si>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</si>
  <si>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</si>
  <si>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</si>
  <si>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</si>
  <si>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</si>
  <si>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</si>
  <si>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</si>
  <si>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</si>
  <si>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</si>
  <si>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</si>
  <si>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</si>
  <si>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</si>
  <si>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</si>
  <si>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</si>
  <si>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</si>
  <si>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</si>
  <si>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</si>
  <si>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</si>
  <si>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</si>
  <si>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</si>
  <si>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</si>
  <si>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</si>
  <si>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</si>
  <si>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</si>
  <si>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</si>
  <si>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</si>
  <si>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</si>
  <si>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</si>
  <si>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</si>
  <si>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</si>
  <si>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</si>
  <si>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</si>
  <si>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</si>
  <si>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</si>
  <si>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</si>
  <si>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</si>
  <si>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</si>
  <si>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</si>
  <si>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</si>
  <si>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</si>
  <si>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</si>
  <si>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</si>
  <si>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</si>
  <si>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</si>
  <si>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</si>
  <si>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</si>
  <si>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</si>
  <si>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</si>
  <si>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</si>
  <si>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</si>
  <si>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</si>
  <si>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</si>
  <si>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</si>
  <si>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</si>
  <si>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</si>
  <si>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</si>
  <si>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</si>
  <si>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</si>
  <si>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</si>
  <si>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</si>
  <si>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</si>
  <si>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</si>
  <si>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</si>
  <si>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</si>
  <si>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</si>
  <si>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</si>
  <si>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</si>
  <si>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</si>
  <si>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</si>
  <si>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</si>
  <si>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</si>
  <si>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</si>
  <si>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</si>
  <si>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</si>
  <si>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</si>
  <si>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</si>
  <si>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</si>
  <si>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</si>
  <si>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</si>
  <si>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</si>
  <si>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</si>
  <si>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</si>
  <si>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</si>
  <si>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</si>
  <si>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</si>
  <si>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</si>
  <si>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</si>
  <si>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</si>
  <si>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</si>
  <si>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</si>
  <si>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</si>
  <si>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</si>
  <si>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</si>
  <si>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</si>
  <si>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</si>
  <si>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</si>
  <si>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</si>
  <si>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</si>
  <si>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</si>
  <si>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</si>
  <si>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</si>
  <si>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</si>
  <si>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</si>
  <si>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</si>
  <si>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</si>
  <si>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</si>
  <si>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</si>
  <si>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</si>
  <si>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</si>
  <si>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</si>
  <si>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</si>
  <si>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</si>
  <si>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</si>
  <si>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</si>
  <si>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</si>
  <si>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</si>
  <si>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</si>
  <si>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</si>
  <si>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</si>
  <si>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</si>
  <si>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</si>
  <si>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</si>
  <si>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</si>
  <si>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</si>
  <si>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</si>
  <si>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</si>
  <si>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</si>
  <si>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</si>
  <si>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</si>
  <si>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</si>
  <si>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</si>
  <si>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</si>
  <si>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</si>
  <si>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</si>
  <si>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</si>
  <si>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</si>
  <si>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</si>
  <si>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</si>
  <si>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</si>
  <si>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</si>
  <si>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</si>
  <si>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</si>
  <si>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</si>
  <si>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</si>
  <si>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</si>
  <si>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</si>
  <si>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</si>
  <si>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</si>
  <si>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</si>
  <si>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</si>
  <si>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</si>
  <si>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</si>
  <si>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</si>
  <si>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</si>
  <si>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</si>
  <si>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</si>
  <si>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</si>
  <si>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</si>
  <si>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</si>
  <si>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</si>
  <si>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</si>
  <si>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</si>
  <si>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</si>
  <si>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</si>
  <si>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</si>
  <si>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</si>
  <si>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</si>
  <si>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</si>
  <si>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</si>
  <si>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</si>
  <si>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</si>
  <si>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</si>
  <si>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</si>
  <si>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</si>
  <si>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</si>
  <si>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</si>
  <si>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</si>
  <si>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</si>
  <si>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</si>
  <si>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</si>
  <si>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</si>
  <si>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</si>
  <si>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</si>
  <si>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</si>
  <si>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</si>
  <si>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</si>
  <si>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</si>
  <si>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</si>
  <si>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</si>
  <si>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</si>
  <si>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</si>
  <si>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</si>
  <si>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</si>
  <si>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</si>
  <si>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</si>
  <si>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</si>
  <si>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</si>
  <si>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</si>
  <si>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</si>
  <si>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</si>
  <si>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</si>
  <si>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</si>
  <si>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</si>
  <si>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</si>
  <si>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</si>
  <si>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</si>
  <si>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</si>
  <si>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</si>
  <si>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</si>
  <si>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</si>
  <si>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</si>
  <si>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</si>
  <si>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</si>
  <si>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</si>
  <si>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</si>
  <si>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</si>
  <si>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</si>
  <si>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</si>
  <si>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</si>
  <si>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</si>
  <si>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</si>
  <si>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д.17</t>
  </si>
  <si>
    <t>Карпинск, прое.Нахимова, д.19</t>
  </si>
  <si>
    <t>Карпинск, ул.Ленина, д.48</t>
  </si>
  <si>
    <t>Карпинск, ул.Лермонтова, д.2</t>
  </si>
  <si>
    <t>Карпинск, ул.Лермонтова, д.6</t>
  </si>
  <si>
    <t>Карпинск, ул.Лесопильная, д.65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</si>
  <si>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</si>
  <si>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</si>
  <si>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</si>
  <si>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</si>
  <si>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</si>
  <si>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</si>
  <si>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</si>
  <si>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</si>
  <si>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</si>
  <si>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д.3</t>
  </si>
  <si>
    <t>Карпинск, ул.Максима Горького, д.5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</si>
  <si>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</si>
  <si>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</si>
  <si>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</si>
  <si>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</si>
  <si>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ул.Южная 2-ая, д.1, к.а</t>
  </si>
  <si>
    <t>№</t>
  </si>
  <si>
    <t>п/п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</si>
  <si>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</si>
  <si>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</si>
  <si>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</si>
  <si>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</si>
  <si>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</si>
  <si>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</si>
  <si>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</si>
  <si>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</si>
  <si>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</si>
  <si>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</si>
  <si>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</si>
  <si>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</si>
  <si>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</si>
  <si>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</si>
  <si>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</si>
  <si>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</si>
  <si>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</si>
  <si>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</si>
  <si>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</si>
  <si>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</si>
  <si>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</si>
  <si>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</si>
  <si>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</si>
  <si>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</si>
  <si>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</si>
  <si>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ЖЭУ(мес)</t>
  </si>
  <si>
    <t>ЖКО(мес)</t>
  </si>
  <si>
    <t>январь</t>
  </si>
  <si>
    <t>февраль</t>
  </si>
  <si>
    <t>апрель</t>
  </si>
  <si>
    <t>ЖЭУ(год)</t>
  </si>
  <si>
    <t>ЖКО(год)</t>
  </si>
  <si>
    <t>за год</t>
  </si>
  <si>
    <t>огр. двор.</t>
  </si>
  <si>
    <t>Карпинск, ул.Ленина, д.88а</t>
  </si>
  <si>
    <t>Карпинск, ул.Почтамтская, д.4</t>
  </si>
  <si>
    <t>искл.дворн.</t>
  </si>
  <si>
    <t>остаток</t>
  </si>
  <si>
    <t>ЖКО+ЖЭУ</t>
  </si>
  <si>
    <t>Карпинск, ул.8 Марта, д.36( с 03.03.17.)</t>
  </si>
  <si>
    <t>№п/п</t>
  </si>
  <si>
    <t>Карпинск, ул.8 Марта, д.36</t>
  </si>
  <si>
    <t>Карпинск, ул.Почтамтская, 4</t>
  </si>
  <si>
    <t>ВСЕГО:</t>
  </si>
  <si>
    <t>план</t>
  </si>
  <si>
    <t>% оплаты</t>
  </si>
  <si>
    <t>оплачено</t>
  </si>
  <si>
    <t>расход</t>
  </si>
  <si>
    <t>Карпинск, ул.Мира, д.47вкл. 01.10.17.</t>
  </si>
  <si>
    <t>10.10.17.</t>
  </si>
  <si>
    <t>дата</t>
  </si>
  <si>
    <t>работы</t>
  </si>
  <si>
    <t>без управления,ТБО, ЖБО,ОПУ, газ, вентканалы</t>
  </si>
  <si>
    <t>k=4,0</t>
  </si>
  <si>
    <t>% долга</t>
  </si>
  <si>
    <t>Согласовано</t>
  </si>
  <si>
    <t>___________________Пильников А.Ю.</t>
  </si>
  <si>
    <t>Директор ООО" УК"Дом"</t>
  </si>
  <si>
    <t>Директор ООО "ЖКО"</t>
  </si>
  <si>
    <t>___________________Ивашев С.В.</t>
  </si>
  <si>
    <t>Директор ООО "ЖЭУ"</t>
  </si>
  <si>
    <t xml:space="preserve"> ___________________ Ивашев С.В.</t>
  </si>
  <si>
    <t>1 полугодие</t>
  </si>
  <si>
    <t>2 полугодие</t>
  </si>
  <si>
    <t>Карпинск, ул.Мира, д.47</t>
  </si>
  <si>
    <t>Выполн.работы</t>
  </si>
  <si>
    <t>площадь</t>
  </si>
  <si>
    <t>план/месяц</t>
  </si>
  <si>
    <t>План на 1 полугодие</t>
  </si>
  <si>
    <t>План на 2 полугодие</t>
  </si>
  <si>
    <r>
      <t xml:space="preserve">ЖКО+ЖЭУ (включили </t>
    </r>
    <r>
      <rPr>
        <b/>
        <sz val="8"/>
        <rFont val="Arial"/>
        <family val="2"/>
      </rPr>
      <t>необходимые работы в должниках)</t>
    </r>
  </si>
  <si>
    <t>отчет</t>
  </si>
  <si>
    <t>Своими силами</t>
  </si>
  <si>
    <t>Сторонними организациями</t>
  </si>
  <si>
    <t>Остаток средств 2017-2018гг.</t>
  </si>
  <si>
    <t>устройство ограждения 15.03.18.</t>
  </si>
  <si>
    <t>устройство ограждения 15.05.18.</t>
  </si>
  <si>
    <t>02.08.18.</t>
  </si>
  <si>
    <t>15.03.18.</t>
  </si>
  <si>
    <t>№ п/п</t>
  </si>
  <si>
    <t>сумма затрат</t>
  </si>
  <si>
    <t>кол-во контейнеров</t>
  </si>
  <si>
    <t>ограничение работ</t>
  </si>
  <si>
    <t>План(ОТЧЕТ )2019год</t>
  </si>
  <si>
    <t>1 полугодие 2019год</t>
  </si>
  <si>
    <t>2 полугодие 2019год</t>
  </si>
  <si>
    <t>долг 2018</t>
  </si>
  <si>
    <t>выполнено за 2019год</t>
  </si>
  <si>
    <t>Годовой план 2019 с коректир. долга</t>
  </si>
  <si>
    <t>с 01.01.19.</t>
  </si>
  <si>
    <t>План 2019г</t>
  </si>
  <si>
    <t>Расход 2019</t>
  </si>
  <si>
    <t>2019г</t>
  </si>
  <si>
    <t>с учетом долга 2018год</t>
  </si>
  <si>
    <t>остаток 2019</t>
  </si>
  <si>
    <t xml:space="preserve">остаток 2018 </t>
  </si>
  <si>
    <t>остаток ПК</t>
  </si>
  <si>
    <t>с учетом 2017г.</t>
  </si>
  <si>
    <t>с вычетом пров. работ и НДС</t>
  </si>
  <si>
    <t>Остаток средств 2019гг.( с учетом остатка за 2018г.)</t>
  </si>
  <si>
    <t>примечание</t>
  </si>
  <si>
    <t>аренда ПРУ</t>
  </si>
  <si>
    <t>уменьшен</t>
  </si>
  <si>
    <t>план 2019</t>
  </si>
  <si>
    <t>за счет перерасхода средств 2018</t>
  </si>
  <si>
    <t xml:space="preserve">долг на 2020г </t>
  </si>
  <si>
    <t>работы только по согласов.</t>
  </si>
  <si>
    <t>В плане 2019</t>
  </si>
  <si>
    <t>затраты</t>
  </si>
  <si>
    <t>двери ПХВ</t>
  </si>
  <si>
    <t>окна подвальн.</t>
  </si>
  <si>
    <t xml:space="preserve">окна ПХВ </t>
  </si>
  <si>
    <t>вернули жителям 19.02.19.</t>
  </si>
  <si>
    <t>вернули жителям 20.03.19.</t>
  </si>
  <si>
    <t>искл. мех.уборка</t>
  </si>
  <si>
    <t>датчики</t>
  </si>
  <si>
    <t>корректировка за содер газового оборуд. За 1 пол.2019.</t>
  </si>
  <si>
    <t>Адрес</t>
  </si>
  <si>
    <t>перерасход денежных средств на 01.04.19.</t>
  </si>
  <si>
    <t>Карпинск, пос.Железнодорожный,  д.9</t>
  </si>
  <si>
    <t>Всего:</t>
  </si>
  <si>
    <t>прилож. к письму от 25.04.19.</t>
  </si>
  <si>
    <t>вернули за влажную уборку 14.05.19.</t>
  </si>
  <si>
    <t>долг отражен своими силами 2019</t>
  </si>
  <si>
    <t>начислено за январь-июнь 2019</t>
  </si>
  <si>
    <t>начислено</t>
  </si>
  <si>
    <t>дата установки</t>
  </si>
  <si>
    <t xml:space="preserve"> июль-декабрь 2017г МКД</t>
  </si>
  <si>
    <t xml:space="preserve"> январь-декабрь 2018г МКД</t>
  </si>
  <si>
    <t>Остаток</t>
  </si>
  <si>
    <t>январь-июнь 2019г МКД</t>
  </si>
  <si>
    <t>Устройство контейнерных площадок ООО "УК "Дом" с 01.07.17.-30.07.19.</t>
  </si>
  <si>
    <t>перерасчет населению</t>
  </si>
  <si>
    <t>письмо РЦУ от 11.06.19.</t>
  </si>
  <si>
    <t>Ленина, 118</t>
  </si>
  <si>
    <t>Луначарского, 80</t>
  </si>
  <si>
    <t>М.Горького, 6а</t>
  </si>
  <si>
    <t>Мира, 40</t>
  </si>
  <si>
    <t>Мира, 42</t>
  </si>
  <si>
    <t>Попова, 12а</t>
  </si>
  <si>
    <t>прилож. к письму от 22.08.19.</t>
  </si>
  <si>
    <t>поверка опу 30.09.19.</t>
  </si>
  <si>
    <t>(48321,38 ПРУ+4086,62 с/ж2019)</t>
  </si>
  <si>
    <t>убытки(+)</t>
  </si>
  <si>
    <t>возврат(-)</t>
  </si>
  <si>
    <t>неосвоен. средства от обсл. ОПУ</t>
  </si>
  <si>
    <t>неосвоенные ср-ва 2019г.</t>
  </si>
  <si>
    <t>корректировка ОДН за 2019(убытки)</t>
  </si>
  <si>
    <t xml:space="preserve">с учетом долга 2018год с учетом неосвоенных ср-в,корректировкой ОДН </t>
  </si>
  <si>
    <t>НДС 2018</t>
  </si>
  <si>
    <t>прилож. к письму от 29.10.19.</t>
  </si>
  <si>
    <t>М.Горького, 2а</t>
  </si>
  <si>
    <t>Советская, 125</t>
  </si>
  <si>
    <t>Адресный список домов с ПРУ</t>
  </si>
  <si>
    <t>суммы разнесены в отчете за 2018г.</t>
  </si>
  <si>
    <t>24.12.18.</t>
  </si>
  <si>
    <t>этажн.</t>
  </si>
  <si>
    <t>S подвала</t>
  </si>
  <si>
    <t>возврат за сод ПРУ</t>
  </si>
  <si>
    <t>ТБО</t>
  </si>
  <si>
    <t>сумма</t>
  </si>
  <si>
    <t>ОПУ</t>
  </si>
  <si>
    <t>упр</t>
  </si>
  <si>
    <t>газ</t>
  </si>
  <si>
    <t>вент.</t>
  </si>
  <si>
    <t>возврат</t>
  </si>
  <si>
    <t>2015-2017</t>
  </si>
  <si>
    <t>3 года</t>
  </si>
  <si>
    <t>обсл.</t>
  </si>
  <si>
    <t>на с/ж</t>
  </si>
  <si>
    <t>всего</t>
  </si>
  <si>
    <t>и т/р</t>
  </si>
  <si>
    <t>в отчете 2018</t>
  </si>
  <si>
    <t>пер. Школьный,1</t>
  </si>
  <si>
    <t>5 э</t>
  </si>
  <si>
    <t>ул. 8 Марта,68</t>
  </si>
  <si>
    <t>ул. Ленина,110</t>
  </si>
  <si>
    <t xml:space="preserve">ул. Ленина,114 </t>
  </si>
  <si>
    <t xml:space="preserve">ул. Лермонтова,17 </t>
  </si>
  <si>
    <t xml:space="preserve">ул. Лесопильная,69 </t>
  </si>
  <si>
    <t>ул. Луначарского,114</t>
  </si>
  <si>
    <t>ул. Луначарского,128</t>
  </si>
  <si>
    <t xml:space="preserve">ул. Луначарского,130 </t>
  </si>
  <si>
    <t>ул. Мира,84</t>
  </si>
  <si>
    <t>ул. Мира,4</t>
  </si>
  <si>
    <t>ул. Мира,6</t>
  </si>
  <si>
    <t xml:space="preserve">ул. Некрасова,41 </t>
  </si>
  <si>
    <t xml:space="preserve">ул. Некрасова,85 </t>
  </si>
  <si>
    <t>ул. Свободы,139</t>
  </si>
  <si>
    <t>3 э</t>
  </si>
  <si>
    <t>ул. Серова,13</t>
  </si>
  <si>
    <t>ул. Трудовая,40</t>
  </si>
  <si>
    <t>ул. Первомайская, 61</t>
  </si>
  <si>
    <t xml:space="preserve">ул. Пролетарская, 69 </t>
  </si>
  <si>
    <t>Чепчугова 24.12.18.</t>
  </si>
  <si>
    <t>Адресный список домов влажная уборка( экономия за декабрь - апрель 2018)</t>
  </si>
  <si>
    <t>сумма(декабрь-апрель)</t>
  </si>
  <si>
    <t>ВСЕГО</t>
  </si>
  <si>
    <t>не моют</t>
  </si>
  <si>
    <t>восст дворник с 01.10.19.</t>
  </si>
  <si>
    <t>ограничение дворника с 01.11.19.</t>
  </si>
  <si>
    <t>возобновить дворника с 01.11.19.</t>
  </si>
  <si>
    <t>Почтамтская, 35</t>
  </si>
  <si>
    <t>Свердлова, 6</t>
  </si>
  <si>
    <t>Челюскинцев 40</t>
  </si>
  <si>
    <t>01.07.18-31.12.18.</t>
  </si>
  <si>
    <t>01.01.19.-30.06.19.</t>
  </si>
  <si>
    <t>01.07.19.</t>
  </si>
  <si>
    <t>12мес.</t>
  </si>
  <si>
    <t>в отчете 2019</t>
  </si>
  <si>
    <t>Чепчугова М.И.</t>
  </si>
  <si>
    <t>18.11.19.</t>
  </si>
  <si>
    <t>01.12.17-30.11.18.</t>
  </si>
  <si>
    <t>7мес.+5мес.</t>
  </si>
  <si>
    <t>5 мес</t>
  </si>
  <si>
    <t>1,78/3</t>
  </si>
  <si>
    <t>3,17/3,30</t>
  </si>
  <si>
    <t>0,13/0,46</t>
  </si>
  <si>
    <t>0,71/0,74</t>
  </si>
  <si>
    <t>уборка</t>
  </si>
  <si>
    <t>влаж.</t>
  </si>
  <si>
    <t>Тариф (вл.уборка по Постановлению + ОПУ)</t>
  </si>
  <si>
    <t>прилож. к письму от 03.12.19.</t>
  </si>
  <si>
    <t>ограничение дворника с 01.12.19.</t>
  </si>
  <si>
    <t>Почтамтская, 25</t>
  </si>
  <si>
    <t>Луначарского, 32</t>
  </si>
  <si>
    <t>в годовом отчете 2018</t>
  </si>
  <si>
    <t>на 01.12.19.</t>
  </si>
  <si>
    <t>с учетом выполненных работ в 2019</t>
  </si>
  <si>
    <t>вернули жителям 09.01.20.остаток за2018год</t>
  </si>
  <si>
    <t>на 01.01.20.</t>
  </si>
  <si>
    <t>с учетом долга 2018год с учетом неосвоенных ср-в,корректировкой ОДН с учетом аренды ПРУ</t>
  </si>
  <si>
    <t>с учетом долга и остатка 2018год с учетом неосвоенных ср-в 2019г, корректировкой ОДН 2019,с учетом аренды ПРУ2018+2019</t>
  </si>
  <si>
    <r>
      <t>аренда помещений 2019 (</t>
    </r>
    <r>
      <rPr>
        <b/>
        <i/>
        <sz val="12"/>
        <color indexed="10"/>
        <rFont val="Arial"/>
        <family val="2"/>
      </rPr>
      <t>8 марта, 66корректировка по оплате ИП Курепина за 2015-2018гг)</t>
    </r>
  </si>
  <si>
    <t>ВЫПОЛНЕНО ВСЕГО</t>
  </si>
  <si>
    <t>Долг по оплате за содержание жилья на 31.12.19.</t>
  </si>
  <si>
    <t>Экономия средств 2018,2019, ПРУ</t>
  </si>
  <si>
    <t>Уменьшен план 2020 за счет перерасхода средств 2019г.</t>
  </si>
  <si>
    <t xml:space="preserve">расход средств 2018г.в 2019году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</si>
</sst>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  <numFmt numFmtId="182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b/>
      <i/>
      <sz val="10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0"/>
    </font>
    <font>
      <b/>
      <i/>
      <sz val="11"/>
      <color indexed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0"/>
      <color indexed="14"/>
      <name val="Arial"/>
      <family val="0"/>
    </font>
    <font>
      <i/>
      <sz val="10"/>
      <color indexed="14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18" borderId="11" xfId="0" applyFill="1" applyBorder="1" applyAlignment="1">
      <alignment/>
    </xf>
    <xf numFmtId="2" fontId="0" fillId="16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18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1" xfId="0" applyFill="1" applyBorder="1" applyAlignment="1">
      <alignment/>
    </xf>
    <xf numFmtId="0" fontId="22" fillId="0" borderId="0" xfId="0" applyFont="1" applyBorder="1" applyAlignment="1">
      <alignment/>
    </xf>
    <xf numFmtId="0" fontId="0" fillId="8" borderId="13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19" borderId="10" xfId="0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1" fillId="18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8" borderId="12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19" borderId="10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2" fontId="0" fillId="0" borderId="0" xfId="0" applyNumberFormat="1" applyAlignment="1">
      <alignment/>
    </xf>
    <xf numFmtId="0" fontId="26" fillId="18" borderId="11" xfId="0" applyFont="1" applyFill="1" applyBorder="1" applyAlignment="1">
      <alignment horizontal="center"/>
    </xf>
    <xf numFmtId="2" fontId="1" fillId="19" borderId="14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2" fontId="28" fillId="19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27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7" fillId="19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0" fillId="8" borderId="13" xfId="0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3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0" fontId="0" fillId="18" borderId="13" xfId="0" applyFill="1" applyBorder="1" applyAlignment="1">
      <alignment/>
    </xf>
    <xf numFmtId="0" fontId="0" fillId="16" borderId="10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5" fillId="18" borderId="12" xfId="0" applyFont="1" applyFill="1" applyBorder="1" applyAlignment="1">
      <alignment horizontal="center"/>
    </xf>
    <xf numFmtId="0" fontId="25" fillId="18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wrapText="1"/>
    </xf>
    <xf numFmtId="2" fontId="26" fillId="19" borderId="10" xfId="0" applyNumberFormat="1" applyFont="1" applyFill="1" applyBorder="1" applyAlignment="1">
      <alignment/>
    </xf>
    <xf numFmtId="0" fontId="26" fillId="19" borderId="10" xfId="0" applyFont="1" applyFill="1" applyBorder="1" applyAlignment="1">
      <alignment/>
    </xf>
    <xf numFmtId="0" fontId="26" fillId="16" borderId="10" xfId="0" applyFont="1" applyFill="1" applyBorder="1" applyAlignment="1">
      <alignment wrapText="1"/>
    </xf>
    <xf numFmtId="2" fontId="1" fillId="16" borderId="10" xfId="0" applyNumberFormat="1" applyFont="1" applyFill="1" applyBorder="1" applyAlignment="1">
      <alignment/>
    </xf>
    <xf numFmtId="0" fontId="1" fillId="16" borderId="12" xfId="0" applyFont="1" applyFill="1" applyBorder="1" applyAlignment="1">
      <alignment horizontal="center" vertical="top" wrapText="1"/>
    </xf>
    <xf numFmtId="0" fontId="0" fillId="8" borderId="13" xfId="0" applyFill="1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0" fillId="8" borderId="1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6" xfId="0" applyFill="1" applyBorder="1" applyAlignment="1">
      <alignment/>
    </xf>
    <xf numFmtId="0" fontId="0" fillId="16" borderId="19" xfId="0" applyFill="1" applyBorder="1" applyAlignment="1">
      <alignment/>
    </xf>
    <xf numFmtId="0" fontId="1" fillId="16" borderId="13" xfId="0" applyFont="1" applyFill="1" applyBorder="1" applyAlignment="1">
      <alignment horizontal="center" vertical="top" wrapText="1"/>
    </xf>
    <xf numFmtId="0" fontId="1" fillId="18" borderId="13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1" fillId="16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26" fillId="0" borderId="17" xfId="0" applyFont="1" applyFill="1" applyBorder="1" applyAlignment="1">
      <alignment horizontal="center"/>
    </xf>
    <xf numFmtId="0" fontId="0" fillId="16" borderId="0" xfId="0" applyFill="1" applyAlignment="1">
      <alignment/>
    </xf>
    <xf numFmtId="2" fontId="27" fillId="0" borderId="14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21" xfId="0" applyBorder="1" applyAlignment="1">
      <alignment/>
    </xf>
    <xf numFmtId="10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/>
    </xf>
    <xf numFmtId="0" fontId="28" fillId="2" borderId="1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/>
    </xf>
    <xf numFmtId="0" fontId="28" fillId="2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29" fillId="0" borderId="14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/>
    </xf>
    <xf numFmtId="0" fontId="1" fillId="18" borderId="13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8" fillId="19" borderId="14" xfId="0" applyNumberFormat="1" applyFont="1" applyFill="1" applyBorder="1" applyAlignment="1">
      <alignment/>
    </xf>
    <xf numFmtId="0" fontId="0" fillId="16" borderId="13" xfId="0" applyFill="1" applyBorder="1" applyAlignment="1">
      <alignment/>
    </xf>
    <xf numFmtId="0" fontId="28" fillId="16" borderId="18" xfId="0" applyFont="1" applyFill="1" applyBorder="1" applyAlignment="1">
      <alignment/>
    </xf>
    <xf numFmtId="0" fontId="1" fillId="16" borderId="12" xfId="0" applyFont="1" applyFill="1" applyBorder="1" applyAlignment="1">
      <alignment/>
    </xf>
    <xf numFmtId="0" fontId="29" fillId="16" borderId="10" xfId="0" applyFont="1" applyFill="1" applyBorder="1" applyAlignment="1">
      <alignment/>
    </xf>
    <xf numFmtId="0" fontId="28" fillId="21" borderId="10" xfId="0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/>
    </xf>
    <xf numFmtId="0" fontId="0" fillId="0" borderId="0" xfId="0" applyAlignment="1">
      <alignment/>
    </xf>
    <xf numFmtId="0" fontId="28" fillId="18" borderId="13" xfId="0" applyFont="1" applyFill="1" applyBorder="1" applyAlignment="1">
      <alignment horizontal="center" wrapText="1"/>
    </xf>
    <xf numFmtId="2" fontId="0" fillId="16" borderId="10" xfId="53" applyNumberFormat="1" applyFont="1" applyFill="1" applyBorder="1">
      <alignment/>
      <protection/>
    </xf>
    <xf numFmtId="2" fontId="0" fillId="0" borderId="10" xfId="53" applyNumberFormat="1" applyFont="1" applyFill="1" applyBorder="1">
      <alignment/>
      <protection/>
    </xf>
    <xf numFmtId="2" fontId="0" fillId="16" borderId="10" xfId="53" applyNumberFormat="1" applyFont="1" applyFill="1" applyBorder="1" applyAlignment="1">
      <alignment horizontal="right"/>
      <protection/>
    </xf>
    <xf numFmtId="2" fontId="0" fillId="0" borderId="10" xfId="53" applyNumberFormat="1" applyFont="1" applyFill="1" applyBorder="1" applyAlignment="1">
      <alignment horizontal="right"/>
      <protection/>
    </xf>
    <xf numFmtId="2" fontId="33" fillId="0" borderId="10" xfId="0" applyNumberFormat="1" applyFont="1" applyBorder="1" applyAlignment="1">
      <alignment/>
    </xf>
    <xf numFmtId="0" fontId="0" fillId="18" borderId="12" xfId="0" applyFill="1" applyBorder="1" applyAlignment="1">
      <alignment wrapText="1"/>
    </xf>
    <xf numFmtId="0" fontId="0" fillId="18" borderId="11" xfId="0" applyFill="1" applyBorder="1" applyAlignment="1">
      <alignment wrapText="1"/>
    </xf>
    <xf numFmtId="2" fontId="28" fillId="0" borderId="1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16" borderId="13" xfId="0" applyFont="1" applyFill="1" applyBorder="1" applyAlignment="1">
      <alignment/>
    </xf>
    <xf numFmtId="0" fontId="27" fillId="16" borderId="12" xfId="0" applyFont="1" applyFill="1" applyBorder="1" applyAlignment="1">
      <alignment/>
    </xf>
    <xf numFmtId="0" fontId="32" fillId="16" borderId="12" xfId="0" applyFont="1" applyFill="1" applyBorder="1" applyAlignment="1">
      <alignment/>
    </xf>
    <xf numFmtId="0" fontId="34" fillId="16" borderId="12" xfId="0" applyFont="1" applyFill="1" applyBorder="1" applyAlignment="1">
      <alignment/>
    </xf>
    <xf numFmtId="0" fontId="35" fillId="16" borderId="10" xfId="0" applyFont="1" applyFill="1" applyBorder="1" applyAlignment="1">
      <alignment/>
    </xf>
    <xf numFmtId="0" fontId="27" fillId="0" borderId="20" xfId="0" applyFont="1" applyBorder="1" applyAlignment="1">
      <alignment/>
    </xf>
    <xf numFmtId="0" fontId="28" fillId="16" borderId="18" xfId="0" applyFont="1" applyFill="1" applyBorder="1" applyAlignment="1">
      <alignment/>
    </xf>
    <xf numFmtId="0" fontId="29" fillId="16" borderId="10" xfId="0" applyFont="1" applyFill="1" applyBorder="1" applyAlignment="1">
      <alignment/>
    </xf>
    <xf numFmtId="2" fontId="28" fillId="19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6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9" fillId="21" borderId="10" xfId="0" applyFont="1" applyFill="1" applyBorder="1" applyAlignment="1">
      <alignment/>
    </xf>
    <xf numFmtId="0" fontId="25" fillId="21" borderId="10" xfId="0" applyFont="1" applyFill="1" applyBorder="1" applyAlignment="1">
      <alignment/>
    </xf>
    <xf numFmtId="2" fontId="39" fillId="0" borderId="22" xfId="0" applyNumberFormat="1" applyFont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" fillId="16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18" borderId="10" xfId="0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18" borderId="10" xfId="0" applyFont="1" applyFill="1" applyBorder="1" applyAlignment="1">
      <alignment horizontal="center"/>
    </xf>
    <xf numFmtId="2" fontId="33" fillId="18" borderId="10" xfId="0" applyNumberFormat="1" applyFont="1" applyFill="1" applyBorder="1" applyAlignment="1">
      <alignment horizontal="center"/>
    </xf>
    <xf numFmtId="2" fontId="1" fillId="18" borderId="1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0" fillId="0" borderId="10" xfId="0" applyFont="1" applyBorder="1" applyAlignment="1">
      <alignment/>
    </xf>
    <xf numFmtId="0" fontId="38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1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1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1" xfId="0" applyFill="1" applyBorder="1" applyAlignment="1">
      <alignment/>
    </xf>
    <xf numFmtId="16" fontId="0" fillId="22" borderId="11" xfId="0" applyNumberFormat="1" applyFill="1" applyBorder="1" applyAlignment="1">
      <alignment/>
    </xf>
    <xf numFmtId="16" fontId="0" fillId="16" borderId="11" xfId="0" applyNumberFormat="1" applyFill="1" applyBorder="1" applyAlignment="1">
      <alignment/>
    </xf>
    <xf numFmtId="0" fontId="1" fillId="0" borderId="19" xfId="0" applyFont="1" applyBorder="1" applyAlignment="1">
      <alignment horizontal="center" wrapText="1"/>
    </xf>
    <xf numFmtId="17" fontId="1" fillId="0" borderId="12" xfId="0" applyNumberFormat="1" applyFont="1" applyFill="1" applyBorder="1" applyAlignment="1">
      <alignment horizontal="center"/>
    </xf>
    <xf numFmtId="0" fontId="0" fillId="23" borderId="13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16" fontId="0" fillId="23" borderId="11" xfId="0" applyNumberFormat="1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17" fontId="1" fillId="17" borderId="12" xfId="0" applyNumberFormat="1" applyFont="1" applyFill="1" applyBorder="1" applyAlignment="1">
      <alignment horizontal="center"/>
    </xf>
    <xf numFmtId="17" fontId="1" fillId="6" borderId="12" xfId="0" applyNumberFormat="1" applyFont="1" applyFill="1" applyBorder="1" applyAlignment="1">
      <alignment horizontal="center"/>
    </xf>
    <xf numFmtId="17" fontId="1" fillId="22" borderId="12" xfId="0" applyNumberFormat="1" applyFont="1" applyFill="1" applyBorder="1" applyAlignment="1">
      <alignment horizontal="center"/>
    </xf>
    <xf numFmtId="17" fontId="1" fillId="16" borderId="12" xfId="0" applyNumberFormat="1" applyFont="1" applyFill="1" applyBorder="1" applyAlignment="1">
      <alignment horizontal="center"/>
    </xf>
    <xf numFmtId="17" fontId="1" fillId="23" borderId="12" xfId="0" applyNumberFormat="1" applyFont="1" applyFill="1" applyBorder="1" applyAlignment="1">
      <alignment horizontal="center"/>
    </xf>
    <xf numFmtId="17" fontId="1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2" fontId="28" fillId="16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8" fillId="16" borderId="12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5" xfId="0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/>
    </xf>
    <xf numFmtId="2" fontId="0" fillId="20" borderId="14" xfId="0" applyNumberFormat="1" applyFont="1" applyFill="1" applyBorder="1" applyAlignment="1">
      <alignment/>
    </xf>
    <xf numFmtId="2" fontId="0" fillId="20" borderId="10" xfId="0" applyNumberFormat="1" applyFill="1" applyBorder="1" applyAlignment="1">
      <alignment/>
    </xf>
    <xf numFmtId="2" fontId="2" fillId="20" borderId="10" xfId="0" applyNumberFormat="1" applyFont="1" applyFill="1" applyBorder="1" applyAlignment="1">
      <alignment/>
    </xf>
    <xf numFmtId="0" fontId="28" fillId="20" borderId="10" xfId="0" applyFont="1" applyFill="1" applyBorder="1" applyAlignment="1">
      <alignment/>
    </xf>
    <xf numFmtId="182" fontId="0" fillId="20" borderId="10" xfId="0" applyNumberFormat="1" applyFill="1" applyBorder="1" applyAlignment="1">
      <alignment/>
    </xf>
    <xf numFmtId="2" fontId="28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2" fontId="0" fillId="20" borderId="10" xfId="53" applyNumberFormat="1" applyFont="1" applyFill="1" applyBorder="1">
      <alignment/>
      <protection/>
    </xf>
    <xf numFmtId="2" fontId="39" fillId="20" borderId="22" xfId="0" applyNumberFormat="1" applyFont="1" applyFill="1" applyBorder="1" applyAlignment="1">
      <alignment/>
    </xf>
    <xf numFmtId="2" fontId="1" fillId="20" borderId="10" xfId="0" applyNumberFormat="1" applyFont="1" applyFill="1" applyBorder="1" applyAlignment="1">
      <alignment/>
    </xf>
    <xf numFmtId="2" fontId="29" fillId="20" borderId="14" xfId="0" applyNumberFormat="1" applyFont="1" applyFill="1" applyBorder="1" applyAlignment="1">
      <alignment/>
    </xf>
    <xf numFmtId="2" fontId="0" fillId="20" borderId="14" xfId="0" applyNumberFormat="1" applyFill="1" applyBorder="1" applyAlignment="1">
      <alignment/>
    </xf>
    <xf numFmtId="0" fontId="35" fillId="20" borderId="10" xfId="0" applyFont="1" applyFill="1" applyBorder="1" applyAlignment="1">
      <alignment/>
    </xf>
    <xf numFmtId="0" fontId="29" fillId="20" borderId="10" xfId="0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20" borderId="0" xfId="0" applyFill="1" applyAlignment="1">
      <alignment/>
    </xf>
    <xf numFmtId="2" fontId="28" fillId="21" borderId="10" xfId="0" applyNumberFormat="1" applyFont="1" applyFill="1" applyBorder="1" applyAlignment="1">
      <alignment/>
    </xf>
    <xf numFmtId="0" fontId="1" fillId="21" borderId="12" xfId="0" applyFont="1" applyFill="1" applyBorder="1" applyAlignment="1">
      <alignment wrapText="1"/>
    </xf>
    <xf numFmtId="4" fontId="45" fillId="21" borderId="14" xfId="0" applyNumberFormat="1" applyFont="1" applyFill="1" applyBorder="1" applyAlignment="1">
      <alignment/>
    </xf>
    <xf numFmtId="4" fontId="45" fillId="16" borderId="14" xfId="0" applyNumberFormat="1" applyFont="1" applyFill="1" applyBorder="1" applyAlignment="1">
      <alignment/>
    </xf>
    <xf numFmtId="4" fontId="45" fillId="20" borderId="14" xfId="0" applyNumberFormat="1" applyFont="1" applyFill="1" applyBorder="1" applyAlignment="1">
      <alignment/>
    </xf>
    <xf numFmtId="0" fontId="28" fillId="2" borderId="12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/>
    </xf>
    <xf numFmtId="0" fontId="28" fillId="16" borderId="13" xfId="0" applyFont="1" applyFill="1" applyBorder="1" applyAlignment="1">
      <alignment horizontal="center"/>
    </xf>
    <xf numFmtId="0" fontId="28" fillId="16" borderId="12" xfId="0" applyFont="1" applyFill="1" applyBorder="1" applyAlignment="1">
      <alignment horizontal="center"/>
    </xf>
    <xf numFmtId="0" fontId="28" fillId="16" borderId="11" xfId="0" applyFont="1" applyFill="1" applyBorder="1" applyAlignment="1">
      <alignment horizontal="center" wrapText="1"/>
    </xf>
    <xf numFmtId="0" fontId="28" fillId="2" borderId="18" xfId="0" applyFont="1" applyFill="1" applyBorder="1" applyAlignment="1">
      <alignment wrapText="1"/>
    </xf>
    <xf numFmtId="0" fontId="0" fillId="21" borderId="13" xfId="0" applyFill="1" applyBorder="1" applyAlignment="1">
      <alignment/>
    </xf>
    <xf numFmtId="0" fontId="0" fillId="21" borderId="12" xfId="0" applyFill="1" applyBorder="1" applyAlignment="1">
      <alignment/>
    </xf>
    <xf numFmtId="0" fontId="26" fillId="21" borderId="11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8" borderId="14" xfId="0" applyFill="1" applyBorder="1" applyAlignment="1">
      <alignment horizontal="center" wrapText="1"/>
    </xf>
    <xf numFmtId="0" fontId="0" fillId="8" borderId="21" xfId="0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vertical="top" wrapText="1"/>
    </xf>
    <xf numFmtId="0" fontId="0" fillId="8" borderId="17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28" fillId="18" borderId="12" xfId="0" applyFont="1" applyFill="1" applyBorder="1" applyAlignment="1">
      <alignment horizontal="center" wrapText="1"/>
    </xf>
    <xf numFmtId="0" fontId="28" fillId="18" borderId="1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 wrapText="1"/>
    </xf>
    <xf numFmtId="0" fontId="1" fillId="18" borderId="12" xfId="0" applyFont="1" applyFill="1" applyBorder="1" applyAlignment="1">
      <alignment horizontal="center" wrapText="1"/>
    </xf>
    <xf numFmtId="0" fontId="0" fillId="18" borderId="12" xfId="0" applyFill="1" applyBorder="1" applyAlignment="1">
      <alignment/>
    </xf>
    <xf numFmtId="0" fontId="22" fillId="18" borderId="18" xfId="0" applyFont="1" applyFill="1" applyBorder="1" applyAlignment="1">
      <alignment horizontal="center"/>
    </xf>
    <xf numFmtId="0" fontId="28" fillId="18" borderId="18" xfId="0" applyFont="1" applyFill="1" applyBorder="1" applyAlignment="1">
      <alignment/>
    </xf>
    <xf numFmtId="0" fontId="26" fillId="18" borderId="12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18" borderId="2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 wrapText="1"/>
    </xf>
    <xf numFmtId="0" fontId="1" fillId="18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3"/>
  <sheetViews>
    <sheetView workbookViewId="0" topLeftCell="A184">
      <selection activeCell="I350" sqref="I350"/>
    </sheetView>
  </sheetViews>
  <sheetFormatPr defaultColWidth="9.140625" defaultRowHeight="12.75"/>
  <cols>
    <col min="3" max="3" width="34.28125" style="0" customWidth="1"/>
    <col min="4" max="4" width="16.28125" style="0" customWidth="1"/>
    <col min="5" max="5" width="15.00390625" style="0" customWidth="1"/>
    <col min="6" max="6" width="17.00390625" style="0" customWidth="1"/>
    <col min="7" max="7" width="13.57421875" style="0" customWidth="1"/>
    <col min="8" max="8" width="6.8515625" style="0" customWidth="1"/>
    <col min="11" max="11" width="11.140625" style="0" customWidth="1"/>
    <col min="14" max="14" width="11.8515625" style="0" customWidth="1"/>
    <col min="17" max="17" width="12.140625" style="0" customWidth="1"/>
    <col min="20" max="20" width="12.00390625" style="0" customWidth="1"/>
    <col min="23" max="23" width="12.7109375" style="0" customWidth="1"/>
    <col min="26" max="26" width="12.421875" style="0" customWidth="1"/>
    <col min="27" max="27" width="10.28125" style="0" customWidth="1"/>
    <col min="29" max="29" width="10.00390625" style="38" customWidth="1"/>
    <col min="30" max="30" width="9.28125" style="0" customWidth="1"/>
    <col min="32" max="32" width="10.421875" style="38" customWidth="1"/>
    <col min="33" max="33" width="9.421875" style="0" customWidth="1"/>
    <col min="35" max="35" width="10.421875" style="38" customWidth="1"/>
    <col min="36" max="36" width="9.421875" style="0" customWidth="1"/>
    <col min="38" max="38" width="10.57421875" style="38" customWidth="1"/>
    <col min="39" max="39" width="9.421875" style="0" customWidth="1"/>
    <col min="41" max="41" width="10.140625" style="38" customWidth="1"/>
    <col min="42" max="42" width="9.421875" style="0" customWidth="1"/>
    <col min="44" max="44" width="10.57421875" style="38" customWidth="1"/>
    <col min="45" max="45" width="13.28125" style="38" customWidth="1"/>
    <col min="46" max="46" width="12.7109375" style="0" customWidth="1"/>
    <col min="47" max="47" width="12.8515625" style="0" customWidth="1"/>
    <col min="48" max="48" width="11.421875" style="0" hidden="1" customWidth="1"/>
    <col min="49" max="49" width="12.140625" style="0" hidden="1" customWidth="1"/>
    <col min="50" max="50" width="0" style="0" hidden="1" customWidth="1"/>
    <col min="51" max="51" width="19.57421875" style="0" hidden="1" customWidth="1"/>
    <col min="52" max="52" width="14.8515625" style="0" customWidth="1"/>
    <col min="53" max="53" width="21.28125" style="0" customWidth="1"/>
    <col min="54" max="54" width="30.8515625" style="0" customWidth="1"/>
  </cols>
  <sheetData>
    <row r="1" spans="1:6" ht="18">
      <c r="A1" s="295"/>
      <c r="B1" s="295"/>
      <c r="C1" s="295"/>
      <c r="D1" s="295"/>
      <c r="E1" s="295"/>
      <c r="F1" s="295"/>
    </row>
    <row r="2" ht="12.75">
      <c r="F2" t="s">
        <v>407</v>
      </c>
    </row>
    <row r="3" spans="1:51" ht="18.75" customHeight="1">
      <c r="A3" s="1" t="s">
        <v>358</v>
      </c>
      <c r="B3" s="1"/>
      <c r="C3" s="23" t="s">
        <v>322</v>
      </c>
      <c r="D3" s="23" t="s">
        <v>320</v>
      </c>
      <c r="E3" s="23" t="s">
        <v>321</v>
      </c>
      <c r="F3" s="23" t="s">
        <v>0</v>
      </c>
      <c r="G3" s="23" t="s">
        <v>318</v>
      </c>
      <c r="H3" s="23" t="s">
        <v>318</v>
      </c>
      <c r="I3" s="289" t="s">
        <v>345</v>
      </c>
      <c r="J3" s="290"/>
      <c r="K3" s="291"/>
      <c r="L3" s="289" t="s">
        <v>346</v>
      </c>
      <c r="M3" s="290"/>
      <c r="N3" s="291"/>
      <c r="O3" s="289" t="s">
        <v>324</v>
      </c>
      <c r="P3" s="290"/>
      <c r="Q3" s="291"/>
      <c r="R3" s="289" t="s">
        <v>347</v>
      </c>
      <c r="S3" s="290"/>
      <c r="T3" s="291"/>
      <c r="U3" s="289" t="s">
        <v>325</v>
      </c>
      <c r="V3" s="290"/>
      <c r="W3" s="291"/>
      <c r="X3" s="289" t="s">
        <v>326</v>
      </c>
      <c r="Y3" s="290"/>
      <c r="Z3" s="291"/>
      <c r="AA3" s="289" t="s">
        <v>327</v>
      </c>
      <c r="AB3" s="290"/>
      <c r="AC3" s="291"/>
      <c r="AD3" s="289" t="s">
        <v>328</v>
      </c>
      <c r="AE3" s="290"/>
      <c r="AF3" s="291"/>
      <c r="AG3" s="289" t="s">
        <v>329</v>
      </c>
      <c r="AH3" s="290"/>
      <c r="AI3" s="291"/>
      <c r="AJ3" s="289" t="s">
        <v>330</v>
      </c>
      <c r="AK3" s="290"/>
      <c r="AL3" s="291"/>
      <c r="AM3" s="289" t="s">
        <v>331</v>
      </c>
      <c r="AN3" s="290"/>
      <c r="AO3" s="291"/>
      <c r="AP3" s="289" t="s">
        <v>332</v>
      </c>
      <c r="AQ3" s="290"/>
      <c r="AR3" s="291"/>
      <c r="AS3" s="67"/>
      <c r="AT3" s="113" t="s">
        <v>410</v>
      </c>
      <c r="AU3" s="114"/>
      <c r="AV3" s="114"/>
      <c r="AW3" s="115"/>
      <c r="AX3" s="1"/>
      <c r="AY3" s="1"/>
    </row>
    <row r="4" spans="1:54" ht="99" customHeight="1">
      <c r="A4" s="1"/>
      <c r="B4" s="1"/>
      <c r="C4" s="1"/>
      <c r="D4" s="1"/>
      <c r="E4" s="1"/>
      <c r="F4" s="1"/>
      <c r="G4" s="68" t="s">
        <v>380</v>
      </c>
      <c r="H4" s="68" t="s">
        <v>381</v>
      </c>
      <c r="I4" s="1" t="s">
        <v>362</v>
      </c>
      <c r="J4" s="1" t="s">
        <v>363</v>
      </c>
      <c r="K4" s="2" t="s">
        <v>364</v>
      </c>
      <c r="L4" s="1" t="s">
        <v>362</v>
      </c>
      <c r="M4" s="1" t="s">
        <v>363</v>
      </c>
      <c r="N4" s="2" t="s">
        <v>364</v>
      </c>
      <c r="O4" s="1" t="s">
        <v>362</v>
      </c>
      <c r="P4" s="1" t="s">
        <v>363</v>
      </c>
      <c r="Q4" s="2" t="s">
        <v>364</v>
      </c>
      <c r="R4" s="1" t="s">
        <v>362</v>
      </c>
      <c r="S4" s="1" t="s">
        <v>363</v>
      </c>
      <c r="T4" s="2" t="s">
        <v>364</v>
      </c>
      <c r="U4" s="1" t="s">
        <v>362</v>
      </c>
      <c r="V4" s="1" t="s">
        <v>363</v>
      </c>
      <c r="W4" s="2" t="s">
        <v>364</v>
      </c>
      <c r="X4" s="1" t="s">
        <v>362</v>
      </c>
      <c r="Y4" s="1" t="s">
        <v>363</v>
      </c>
      <c r="Z4" s="2" t="s">
        <v>364</v>
      </c>
      <c r="AA4" s="1" t="s">
        <v>362</v>
      </c>
      <c r="AB4" s="1" t="s">
        <v>363</v>
      </c>
      <c r="AC4" s="2" t="s">
        <v>364</v>
      </c>
      <c r="AD4" s="1" t="s">
        <v>362</v>
      </c>
      <c r="AE4" s="1" t="s">
        <v>363</v>
      </c>
      <c r="AF4" s="2" t="s">
        <v>364</v>
      </c>
      <c r="AG4" s="1" t="s">
        <v>362</v>
      </c>
      <c r="AH4" s="1" t="s">
        <v>363</v>
      </c>
      <c r="AI4" s="2" t="s">
        <v>364</v>
      </c>
      <c r="AJ4" s="1" t="s">
        <v>362</v>
      </c>
      <c r="AK4" s="1" t="s">
        <v>363</v>
      </c>
      <c r="AL4" s="2" t="s">
        <v>364</v>
      </c>
      <c r="AM4" s="1" t="s">
        <v>362</v>
      </c>
      <c r="AN4" s="1" t="s">
        <v>363</v>
      </c>
      <c r="AO4" s="2" t="s">
        <v>364</v>
      </c>
      <c r="AP4" s="1" t="s">
        <v>362</v>
      </c>
      <c r="AQ4" s="1" t="s">
        <v>363</v>
      </c>
      <c r="AR4" s="2" t="s">
        <v>364</v>
      </c>
      <c r="AS4" s="45" t="s">
        <v>408</v>
      </c>
      <c r="AT4" s="117" t="s">
        <v>442</v>
      </c>
      <c r="AU4" s="71" t="s">
        <v>392</v>
      </c>
      <c r="AV4" s="33" t="s">
        <v>365</v>
      </c>
      <c r="AW4" s="33" t="s">
        <v>355</v>
      </c>
      <c r="AX4" s="1" t="s">
        <v>368</v>
      </c>
      <c r="AY4" s="1" t="s">
        <v>369</v>
      </c>
      <c r="AZ4" s="33" t="s">
        <v>409</v>
      </c>
      <c r="BA4" s="71" t="s">
        <v>417</v>
      </c>
      <c r="BB4" s="2" t="s">
        <v>383</v>
      </c>
    </row>
    <row r="5" spans="1:54" ht="12.75">
      <c r="A5" s="1">
        <v>1</v>
      </c>
      <c r="B5" s="1"/>
      <c r="C5" s="1" t="s">
        <v>319</v>
      </c>
      <c r="D5" s="3">
        <v>411.9</v>
      </c>
      <c r="E5" s="3">
        <v>0</v>
      </c>
      <c r="F5" s="3">
        <v>411.9</v>
      </c>
      <c r="G5" s="1">
        <v>0.12</v>
      </c>
      <c r="H5" s="1">
        <v>0.12</v>
      </c>
      <c r="I5" s="35">
        <f aca="true" t="shared" si="0" ref="I5:I68">F5*G5</f>
        <v>49.428</v>
      </c>
      <c r="J5" s="91"/>
      <c r="K5" s="35">
        <f>I5*J5</f>
        <v>0</v>
      </c>
      <c r="L5" s="35">
        <f aca="true" t="shared" si="1" ref="L5:L68">F5*G5</f>
        <v>49.428</v>
      </c>
      <c r="M5" s="91"/>
      <c r="N5" s="35">
        <f>L5*M5</f>
        <v>0</v>
      </c>
      <c r="O5" s="35">
        <f aca="true" t="shared" si="2" ref="O5:O68">F5*G5</f>
        <v>49.428</v>
      </c>
      <c r="P5" s="91"/>
      <c r="Q5" s="35">
        <f>O5*P5</f>
        <v>0</v>
      </c>
      <c r="R5" s="35">
        <f aca="true" t="shared" si="3" ref="R5:R68">F5*G5</f>
        <v>49.428</v>
      </c>
      <c r="S5" s="91"/>
      <c r="T5" s="35">
        <f>R5*S5</f>
        <v>0</v>
      </c>
      <c r="U5" s="35">
        <f aca="true" t="shared" si="4" ref="U5:U68">F5*G5</f>
        <v>49.428</v>
      </c>
      <c r="V5" s="91"/>
      <c r="W5" s="35">
        <f>U5*V5</f>
        <v>0</v>
      </c>
      <c r="X5" s="35">
        <f aca="true" t="shared" si="5" ref="X5:X68">F5*G5</f>
        <v>49.428</v>
      </c>
      <c r="Y5" s="91"/>
      <c r="Z5" s="35">
        <f>X5*Y5</f>
        <v>0</v>
      </c>
      <c r="AA5" s="35">
        <f aca="true" t="shared" si="6" ref="AA5:AA69">F5*0.12</f>
        <v>49.428</v>
      </c>
      <c r="AB5" s="91"/>
      <c r="AC5" s="32">
        <f>AA5*AB5</f>
        <v>0</v>
      </c>
      <c r="AD5" s="35">
        <f aca="true" t="shared" si="7" ref="AD5:AD68">F5*G5</f>
        <v>49.428</v>
      </c>
      <c r="AE5" s="91"/>
      <c r="AF5" s="32">
        <f>AD5*AE5</f>
        <v>0</v>
      </c>
      <c r="AG5" s="35">
        <f aca="true" t="shared" si="8" ref="AG5:AG68">F5*G5</f>
        <v>49.428</v>
      </c>
      <c r="AH5" s="91"/>
      <c r="AI5" s="32">
        <f>AG5*AH5</f>
        <v>0</v>
      </c>
      <c r="AJ5" s="35">
        <f aca="true" t="shared" si="9" ref="AJ5:AJ68">F5*G5</f>
        <v>49.428</v>
      </c>
      <c r="AK5" s="91"/>
      <c r="AL5" s="32">
        <f>AJ5*AK5</f>
        <v>0</v>
      </c>
      <c r="AM5" s="35">
        <f aca="true" t="shared" si="10" ref="AM5:AM68">F5*G5</f>
        <v>49.428</v>
      </c>
      <c r="AN5" s="91"/>
      <c r="AO5" s="32">
        <f>AM5*AN5</f>
        <v>0</v>
      </c>
      <c r="AP5" s="35">
        <f aca="true" t="shared" si="11" ref="AP5:AP68">F5*G5</f>
        <v>49.428</v>
      </c>
      <c r="AQ5" s="91"/>
      <c r="AR5" s="2">
        <f>AP5*AQ5</f>
        <v>0</v>
      </c>
      <c r="AS5" s="32">
        <f>I5+L5+O5+R5+U5+X5</f>
        <v>296.568</v>
      </c>
      <c r="AT5" s="72">
        <f aca="true" t="shared" si="12" ref="AT5:AT68">I5+L5+O5+R5+U5+X5</f>
        <v>296.568</v>
      </c>
      <c r="AU5" s="72">
        <v>796.8984</v>
      </c>
      <c r="AV5" s="1"/>
      <c r="AW5" s="35"/>
      <c r="AX5" s="1"/>
      <c r="AY5" s="1"/>
      <c r="AZ5" s="1"/>
      <c r="BA5" s="72">
        <f>AT5+AU5-AZ5</f>
        <v>1093.4664</v>
      </c>
      <c r="BB5" s="1"/>
    </row>
    <row r="6" spans="1:54" ht="12.75">
      <c r="A6" s="1">
        <v>2</v>
      </c>
      <c r="B6" s="1"/>
      <c r="C6" s="1" t="s">
        <v>1</v>
      </c>
      <c r="D6" s="3">
        <v>3411.5</v>
      </c>
      <c r="E6" s="3">
        <v>0</v>
      </c>
      <c r="F6" s="3">
        <v>3411.5</v>
      </c>
      <c r="G6" s="1">
        <v>0.12</v>
      </c>
      <c r="H6" s="1">
        <v>0.12</v>
      </c>
      <c r="I6" s="35">
        <f t="shared" si="0"/>
        <v>409.38</v>
      </c>
      <c r="J6" s="91"/>
      <c r="K6" s="35">
        <f aca="true" t="shared" si="13" ref="K6:K69">I6*J6</f>
        <v>0</v>
      </c>
      <c r="L6" s="35">
        <f t="shared" si="1"/>
        <v>409.38</v>
      </c>
      <c r="M6" s="91"/>
      <c r="N6" s="35">
        <f aca="true" t="shared" si="14" ref="N6:N69">L6*M6</f>
        <v>0</v>
      </c>
      <c r="O6" s="35">
        <f t="shared" si="2"/>
        <v>409.38</v>
      </c>
      <c r="P6" s="91"/>
      <c r="Q6" s="35">
        <f aca="true" t="shared" si="15" ref="Q6:Q69">O6*P6</f>
        <v>0</v>
      </c>
      <c r="R6" s="35">
        <f t="shared" si="3"/>
        <v>409.38</v>
      </c>
      <c r="S6" s="91"/>
      <c r="T6" s="35">
        <f aca="true" t="shared" si="16" ref="T6:T69">R6*S6</f>
        <v>0</v>
      </c>
      <c r="U6" s="35">
        <f t="shared" si="4"/>
        <v>409.38</v>
      </c>
      <c r="V6" s="91"/>
      <c r="W6" s="35">
        <f aca="true" t="shared" si="17" ref="W6:W69">U6*V6</f>
        <v>0</v>
      </c>
      <c r="X6" s="35">
        <f t="shared" si="5"/>
        <v>409.38</v>
      </c>
      <c r="Y6" s="91"/>
      <c r="Z6" s="35">
        <f aca="true" t="shared" si="18" ref="Z6:Z69">X6*Y6</f>
        <v>0</v>
      </c>
      <c r="AA6" s="35">
        <f t="shared" si="6"/>
        <v>409.38</v>
      </c>
      <c r="AB6" s="91"/>
      <c r="AC6" s="32">
        <f aca="true" t="shared" si="19" ref="AC6:AC69">AA6*AB6</f>
        <v>0</v>
      </c>
      <c r="AD6" s="35">
        <f t="shared" si="7"/>
        <v>409.38</v>
      </c>
      <c r="AE6" s="91"/>
      <c r="AF6" s="32">
        <f aca="true" t="shared" si="20" ref="AF6:AF69">AD6*AE6</f>
        <v>0</v>
      </c>
      <c r="AG6" s="35">
        <f t="shared" si="8"/>
        <v>409.38</v>
      </c>
      <c r="AH6" s="91"/>
      <c r="AI6" s="32">
        <f>AG6*AH6</f>
        <v>0</v>
      </c>
      <c r="AJ6" s="35">
        <f t="shared" si="9"/>
        <v>409.38</v>
      </c>
      <c r="AK6" s="91"/>
      <c r="AL6" s="32">
        <f>AJ6*AK6</f>
        <v>0</v>
      </c>
      <c r="AM6" s="35">
        <f t="shared" si="10"/>
        <v>409.38</v>
      </c>
      <c r="AN6" s="91"/>
      <c r="AO6" s="32">
        <f>AM6*AN6</f>
        <v>0</v>
      </c>
      <c r="AP6" s="35">
        <f t="shared" si="11"/>
        <v>409.38</v>
      </c>
      <c r="AQ6" s="91"/>
      <c r="AR6" s="2">
        <f aca="true" t="shared" si="21" ref="AR6:AR69">AP6*AQ6</f>
        <v>0</v>
      </c>
      <c r="AS6" s="32">
        <f aca="true" t="shared" si="22" ref="AS6:AS69">I6+L6+O6+R6+U6+X6</f>
        <v>2456.28</v>
      </c>
      <c r="AT6" s="72">
        <f t="shared" si="12"/>
        <v>2456.28</v>
      </c>
      <c r="AU6" s="72">
        <v>6600.183999999999</v>
      </c>
      <c r="AV6" s="1"/>
      <c r="AW6" s="35"/>
      <c r="AX6" s="1"/>
      <c r="AY6" s="1"/>
      <c r="AZ6" s="1"/>
      <c r="BA6" s="72">
        <f aca="true" t="shared" si="23" ref="BA6:BA69">AT6+AU6-AZ6</f>
        <v>9056.464</v>
      </c>
      <c r="BB6" s="1"/>
    </row>
    <row r="7" spans="1:54" ht="12.75">
      <c r="A7" s="1">
        <v>3</v>
      </c>
      <c r="B7" s="1"/>
      <c r="C7" s="1" t="s">
        <v>290</v>
      </c>
      <c r="D7" s="3">
        <v>527.4</v>
      </c>
      <c r="E7" s="3">
        <v>0</v>
      </c>
      <c r="F7" s="3">
        <v>527.4</v>
      </c>
      <c r="G7" s="1">
        <v>0.12</v>
      </c>
      <c r="H7" s="1">
        <v>0.12</v>
      </c>
      <c r="I7" s="35">
        <f t="shared" si="0"/>
        <v>63.288</v>
      </c>
      <c r="J7" s="91"/>
      <c r="K7" s="35">
        <f t="shared" si="13"/>
        <v>0</v>
      </c>
      <c r="L7" s="35">
        <f t="shared" si="1"/>
        <v>63.288</v>
      </c>
      <c r="M7" s="91"/>
      <c r="N7" s="35">
        <f t="shared" si="14"/>
        <v>0</v>
      </c>
      <c r="O7" s="35">
        <f t="shared" si="2"/>
        <v>63.288</v>
      </c>
      <c r="P7" s="91"/>
      <c r="Q7" s="35">
        <f t="shared" si="15"/>
        <v>0</v>
      </c>
      <c r="R7" s="35">
        <f t="shared" si="3"/>
        <v>63.288</v>
      </c>
      <c r="S7" s="91"/>
      <c r="T7" s="35">
        <f t="shared" si="16"/>
        <v>0</v>
      </c>
      <c r="U7" s="35">
        <f t="shared" si="4"/>
        <v>63.288</v>
      </c>
      <c r="V7" s="91"/>
      <c r="W7" s="35">
        <f t="shared" si="17"/>
        <v>0</v>
      </c>
      <c r="X7" s="35">
        <f t="shared" si="5"/>
        <v>63.288</v>
      </c>
      <c r="Y7" s="91"/>
      <c r="Z7" s="35">
        <f t="shared" si="18"/>
        <v>0</v>
      </c>
      <c r="AA7" s="35">
        <f t="shared" si="6"/>
        <v>63.288</v>
      </c>
      <c r="AB7" s="91"/>
      <c r="AC7" s="32">
        <f t="shared" si="19"/>
        <v>0</v>
      </c>
      <c r="AD7" s="35">
        <f t="shared" si="7"/>
        <v>63.288</v>
      </c>
      <c r="AE7" s="91"/>
      <c r="AF7" s="32">
        <f t="shared" si="20"/>
        <v>0</v>
      </c>
      <c r="AG7" s="35">
        <f t="shared" si="8"/>
        <v>63.288</v>
      </c>
      <c r="AH7" s="91"/>
      <c r="AI7" s="32">
        <f aca="true" t="shared" si="24" ref="AI7:AI70">AG7*AH7</f>
        <v>0</v>
      </c>
      <c r="AJ7" s="35">
        <f t="shared" si="9"/>
        <v>63.288</v>
      </c>
      <c r="AK7" s="91"/>
      <c r="AL7" s="32">
        <f aca="true" t="shared" si="25" ref="AL7:AL70">AJ7*AK7</f>
        <v>0</v>
      </c>
      <c r="AM7" s="35">
        <f t="shared" si="10"/>
        <v>63.288</v>
      </c>
      <c r="AN7" s="91"/>
      <c r="AO7" s="32">
        <f aca="true" t="shared" si="26" ref="AO7:AO70">AM7*AN7</f>
        <v>0</v>
      </c>
      <c r="AP7" s="35">
        <f t="shared" si="11"/>
        <v>63.288</v>
      </c>
      <c r="AQ7" s="91"/>
      <c r="AR7" s="2">
        <f t="shared" si="21"/>
        <v>0</v>
      </c>
      <c r="AS7" s="32">
        <f t="shared" si="22"/>
        <v>379.728</v>
      </c>
      <c r="AT7" s="72">
        <f t="shared" si="12"/>
        <v>379.728</v>
      </c>
      <c r="AU7" s="72">
        <v>1020.3564</v>
      </c>
      <c r="AV7" s="1"/>
      <c r="AW7" s="35"/>
      <c r="AX7" s="1"/>
      <c r="AY7" s="1"/>
      <c r="AZ7" s="1"/>
      <c r="BA7" s="72">
        <f t="shared" si="23"/>
        <v>1400.0844</v>
      </c>
      <c r="BB7" s="1"/>
    </row>
    <row r="8" spans="1:54" ht="12.75">
      <c r="A8" s="1">
        <v>4</v>
      </c>
      <c r="B8" s="1"/>
      <c r="C8" s="1" t="s">
        <v>291</v>
      </c>
      <c r="D8" s="3">
        <v>510.5</v>
      </c>
      <c r="E8" s="3">
        <v>0</v>
      </c>
      <c r="F8" s="3">
        <v>510.5</v>
      </c>
      <c r="G8" s="1">
        <v>0.12</v>
      </c>
      <c r="H8" s="1">
        <v>0.12</v>
      </c>
      <c r="I8" s="35">
        <f t="shared" si="0"/>
        <v>61.26</v>
      </c>
      <c r="J8" s="91"/>
      <c r="K8" s="35">
        <f t="shared" si="13"/>
        <v>0</v>
      </c>
      <c r="L8" s="35">
        <f t="shared" si="1"/>
        <v>61.26</v>
      </c>
      <c r="M8" s="91"/>
      <c r="N8" s="35">
        <f t="shared" si="14"/>
        <v>0</v>
      </c>
      <c r="O8" s="35">
        <f t="shared" si="2"/>
        <v>61.26</v>
      </c>
      <c r="P8" s="91"/>
      <c r="Q8" s="35">
        <f t="shared" si="15"/>
        <v>0</v>
      </c>
      <c r="R8" s="35">
        <f t="shared" si="3"/>
        <v>61.26</v>
      </c>
      <c r="S8" s="91"/>
      <c r="T8" s="35">
        <f t="shared" si="16"/>
        <v>0</v>
      </c>
      <c r="U8" s="35">
        <f t="shared" si="4"/>
        <v>61.26</v>
      </c>
      <c r="V8" s="91"/>
      <c r="W8" s="35">
        <f t="shared" si="17"/>
        <v>0</v>
      </c>
      <c r="X8" s="35">
        <f t="shared" si="5"/>
        <v>61.26</v>
      </c>
      <c r="Y8" s="91"/>
      <c r="Z8" s="35">
        <f t="shared" si="18"/>
        <v>0</v>
      </c>
      <c r="AA8" s="35">
        <f t="shared" si="6"/>
        <v>61.26</v>
      </c>
      <c r="AB8" s="91"/>
      <c r="AC8" s="32">
        <f t="shared" si="19"/>
        <v>0</v>
      </c>
      <c r="AD8" s="35">
        <f t="shared" si="7"/>
        <v>61.26</v>
      </c>
      <c r="AE8" s="91"/>
      <c r="AF8" s="32">
        <f t="shared" si="20"/>
        <v>0</v>
      </c>
      <c r="AG8" s="35">
        <f t="shared" si="8"/>
        <v>61.26</v>
      </c>
      <c r="AH8" s="91"/>
      <c r="AI8" s="32">
        <f t="shared" si="24"/>
        <v>0</v>
      </c>
      <c r="AJ8" s="35">
        <f t="shared" si="9"/>
        <v>61.26</v>
      </c>
      <c r="AK8" s="91"/>
      <c r="AL8" s="32">
        <f t="shared" si="25"/>
        <v>0</v>
      </c>
      <c r="AM8" s="35">
        <f t="shared" si="10"/>
        <v>61.26</v>
      </c>
      <c r="AN8" s="91"/>
      <c r="AO8" s="32">
        <f t="shared" si="26"/>
        <v>0</v>
      </c>
      <c r="AP8" s="35">
        <f t="shared" si="11"/>
        <v>61.26</v>
      </c>
      <c r="AQ8" s="91"/>
      <c r="AR8" s="2">
        <f t="shared" si="21"/>
        <v>0</v>
      </c>
      <c r="AS8" s="32">
        <f t="shared" si="22"/>
        <v>367.56</v>
      </c>
      <c r="AT8" s="72">
        <f t="shared" si="12"/>
        <v>367.56</v>
      </c>
      <c r="AU8" s="72">
        <v>987.6580000000001</v>
      </c>
      <c r="AV8" s="1"/>
      <c r="AW8" s="35"/>
      <c r="AX8" s="1"/>
      <c r="AY8" s="1"/>
      <c r="AZ8" s="1"/>
      <c r="BA8" s="72">
        <f t="shared" si="23"/>
        <v>1355.218</v>
      </c>
      <c r="BB8" s="1"/>
    </row>
    <row r="9" spans="1:54" ht="12.75">
      <c r="A9" s="1">
        <v>5</v>
      </c>
      <c r="B9" s="1"/>
      <c r="C9" s="1" t="s">
        <v>292</v>
      </c>
      <c r="D9" s="3">
        <v>532.7</v>
      </c>
      <c r="E9" s="3">
        <v>0</v>
      </c>
      <c r="F9" s="3">
        <v>532.7</v>
      </c>
      <c r="G9" s="1">
        <v>0.12</v>
      </c>
      <c r="H9" s="1">
        <v>0.12</v>
      </c>
      <c r="I9" s="35">
        <f t="shared" si="0"/>
        <v>63.92400000000001</v>
      </c>
      <c r="J9" s="91"/>
      <c r="K9" s="35">
        <f t="shared" si="13"/>
        <v>0</v>
      </c>
      <c r="L9" s="35">
        <f t="shared" si="1"/>
        <v>63.92400000000001</v>
      </c>
      <c r="M9" s="91"/>
      <c r="N9" s="35">
        <f t="shared" si="14"/>
        <v>0</v>
      </c>
      <c r="O9" s="35">
        <f t="shared" si="2"/>
        <v>63.92400000000001</v>
      </c>
      <c r="P9" s="91"/>
      <c r="Q9" s="35">
        <f t="shared" si="15"/>
        <v>0</v>
      </c>
      <c r="R9" s="35">
        <f t="shared" si="3"/>
        <v>63.92400000000001</v>
      </c>
      <c r="S9" s="91"/>
      <c r="T9" s="35">
        <f t="shared" si="16"/>
        <v>0</v>
      </c>
      <c r="U9" s="35">
        <f t="shared" si="4"/>
        <v>63.92400000000001</v>
      </c>
      <c r="V9" s="91"/>
      <c r="W9" s="35">
        <f t="shared" si="17"/>
        <v>0</v>
      </c>
      <c r="X9" s="35">
        <f t="shared" si="5"/>
        <v>63.92400000000001</v>
      </c>
      <c r="Y9" s="91"/>
      <c r="Z9" s="35">
        <f t="shared" si="18"/>
        <v>0</v>
      </c>
      <c r="AA9" s="35">
        <f t="shared" si="6"/>
        <v>63.92400000000001</v>
      </c>
      <c r="AB9" s="91"/>
      <c r="AC9" s="32">
        <f t="shared" si="19"/>
        <v>0</v>
      </c>
      <c r="AD9" s="35">
        <f t="shared" si="7"/>
        <v>63.92400000000001</v>
      </c>
      <c r="AE9" s="91"/>
      <c r="AF9" s="32">
        <f t="shared" si="20"/>
        <v>0</v>
      </c>
      <c r="AG9" s="35">
        <f t="shared" si="8"/>
        <v>63.92400000000001</v>
      </c>
      <c r="AH9" s="91"/>
      <c r="AI9" s="32">
        <f t="shared" si="24"/>
        <v>0</v>
      </c>
      <c r="AJ9" s="35">
        <f t="shared" si="9"/>
        <v>63.92400000000001</v>
      </c>
      <c r="AK9" s="91"/>
      <c r="AL9" s="32">
        <f t="shared" si="25"/>
        <v>0</v>
      </c>
      <c r="AM9" s="35">
        <f t="shared" si="10"/>
        <v>63.92400000000001</v>
      </c>
      <c r="AN9" s="91"/>
      <c r="AO9" s="32">
        <f t="shared" si="26"/>
        <v>0</v>
      </c>
      <c r="AP9" s="35">
        <f t="shared" si="11"/>
        <v>63.92400000000001</v>
      </c>
      <c r="AQ9" s="91"/>
      <c r="AR9" s="2">
        <f t="shared" si="21"/>
        <v>0</v>
      </c>
      <c r="AS9" s="32">
        <f t="shared" si="22"/>
        <v>383.544</v>
      </c>
      <c r="AT9" s="72">
        <f t="shared" si="12"/>
        <v>383.544</v>
      </c>
      <c r="AU9" s="72">
        <v>1030.6072000000001</v>
      </c>
      <c r="AV9" s="1"/>
      <c r="AW9" s="35"/>
      <c r="AX9" s="1"/>
      <c r="AY9" s="1"/>
      <c r="AZ9" s="1"/>
      <c r="BA9" s="72">
        <f t="shared" si="23"/>
        <v>1414.1512000000002</v>
      </c>
      <c r="BB9" s="1"/>
    </row>
    <row r="10" spans="1:54" ht="12.75">
      <c r="A10" s="1">
        <v>6</v>
      </c>
      <c r="B10" s="1"/>
      <c r="C10" s="1" t="s">
        <v>2</v>
      </c>
      <c r="D10" s="3">
        <v>603</v>
      </c>
      <c r="E10" s="3">
        <v>0</v>
      </c>
      <c r="F10" s="3">
        <v>603</v>
      </c>
      <c r="G10" s="1">
        <v>0.12</v>
      </c>
      <c r="H10" s="1">
        <v>0.12</v>
      </c>
      <c r="I10" s="35">
        <f t="shared" si="0"/>
        <v>72.36</v>
      </c>
      <c r="J10" s="91"/>
      <c r="K10" s="35">
        <f t="shared" si="13"/>
        <v>0</v>
      </c>
      <c r="L10" s="35">
        <f t="shared" si="1"/>
        <v>72.36</v>
      </c>
      <c r="M10" s="91"/>
      <c r="N10" s="35">
        <f t="shared" si="14"/>
        <v>0</v>
      </c>
      <c r="O10" s="35">
        <f t="shared" si="2"/>
        <v>72.36</v>
      </c>
      <c r="P10" s="91"/>
      <c r="Q10" s="35">
        <f t="shared" si="15"/>
        <v>0</v>
      </c>
      <c r="R10" s="35">
        <f t="shared" si="3"/>
        <v>72.36</v>
      </c>
      <c r="S10" s="91"/>
      <c r="T10" s="35">
        <f t="shared" si="16"/>
        <v>0</v>
      </c>
      <c r="U10" s="35">
        <f t="shared" si="4"/>
        <v>72.36</v>
      </c>
      <c r="V10" s="91"/>
      <c r="W10" s="35">
        <f t="shared" si="17"/>
        <v>0</v>
      </c>
      <c r="X10" s="35">
        <f t="shared" si="5"/>
        <v>72.36</v>
      </c>
      <c r="Y10" s="91"/>
      <c r="Z10" s="35">
        <f t="shared" si="18"/>
        <v>0</v>
      </c>
      <c r="AA10" s="35">
        <f t="shared" si="6"/>
        <v>72.36</v>
      </c>
      <c r="AB10" s="91"/>
      <c r="AC10" s="32">
        <f t="shared" si="19"/>
        <v>0</v>
      </c>
      <c r="AD10" s="35">
        <f t="shared" si="7"/>
        <v>72.36</v>
      </c>
      <c r="AE10" s="91"/>
      <c r="AF10" s="32">
        <f t="shared" si="20"/>
        <v>0</v>
      </c>
      <c r="AG10" s="35">
        <f t="shared" si="8"/>
        <v>72.36</v>
      </c>
      <c r="AH10" s="91"/>
      <c r="AI10" s="32">
        <f t="shared" si="24"/>
        <v>0</v>
      </c>
      <c r="AJ10" s="35">
        <f t="shared" si="9"/>
        <v>72.36</v>
      </c>
      <c r="AK10" s="91"/>
      <c r="AL10" s="32">
        <f t="shared" si="25"/>
        <v>0</v>
      </c>
      <c r="AM10" s="35">
        <f t="shared" si="10"/>
        <v>72.36</v>
      </c>
      <c r="AN10" s="91"/>
      <c r="AO10" s="32">
        <f t="shared" si="26"/>
        <v>0</v>
      </c>
      <c r="AP10" s="35">
        <f t="shared" si="11"/>
        <v>72.36</v>
      </c>
      <c r="AQ10" s="91"/>
      <c r="AR10" s="2">
        <f t="shared" si="21"/>
        <v>0</v>
      </c>
      <c r="AS10" s="32">
        <f t="shared" si="22"/>
        <v>434.16</v>
      </c>
      <c r="AT10" s="72">
        <f t="shared" si="12"/>
        <v>434.16</v>
      </c>
      <c r="AU10" s="72">
        <v>1166.4243999999999</v>
      </c>
      <c r="AV10" s="1"/>
      <c r="AW10" s="35"/>
      <c r="AX10" s="1"/>
      <c r="AY10" s="1"/>
      <c r="AZ10" s="1"/>
      <c r="BA10" s="72">
        <f t="shared" si="23"/>
        <v>1600.5844</v>
      </c>
      <c r="BB10" s="1"/>
    </row>
    <row r="11" spans="1:54" ht="12.75">
      <c r="A11" s="1">
        <v>7</v>
      </c>
      <c r="B11" s="1"/>
      <c r="C11" s="1" t="s">
        <v>293</v>
      </c>
      <c r="D11" s="3">
        <v>338.3</v>
      </c>
      <c r="E11" s="3">
        <v>0</v>
      </c>
      <c r="F11" s="3">
        <v>338.3</v>
      </c>
      <c r="G11" s="1">
        <v>0.12</v>
      </c>
      <c r="H11" s="1">
        <v>0.12</v>
      </c>
      <c r="I11" s="35">
        <f t="shared" si="0"/>
        <v>40.596</v>
      </c>
      <c r="J11" s="91"/>
      <c r="K11" s="35">
        <f t="shared" si="13"/>
        <v>0</v>
      </c>
      <c r="L11" s="35">
        <f t="shared" si="1"/>
        <v>40.596</v>
      </c>
      <c r="M11" s="91"/>
      <c r="N11" s="35">
        <f t="shared" si="14"/>
        <v>0</v>
      </c>
      <c r="O11" s="35">
        <f t="shared" si="2"/>
        <v>40.596</v>
      </c>
      <c r="P11" s="91"/>
      <c r="Q11" s="35">
        <f t="shared" si="15"/>
        <v>0</v>
      </c>
      <c r="R11" s="35">
        <f t="shared" si="3"/>
        <v>40.596</v>
      </c>
      <c r="S11" s="91"/>
      <c r="T11" s="35">
        <f t="shared" si="16"/>
        <v>0</v>
      </c>
      <c r="U11" s="35">
        <f t="shared" si="4"/>
        <v>40.596</v>
      </c>
      <c r="V11" s="91"/>
      <c r="W11" s="35">
        <f t="shared" si="17"/>
        <v>0</v>
      </c>
      <c r="X11" s="35">
        <f t="shared" si="5"/>
        <v>40.596</v>
      </c>
      <c r="Y11" s="91"/>
      <c r="Z11" s="35">
        <f t="shared" si="18"/>
        <v>0</v>
      </c>
      <c r="AA11" s="35">
        <f t="shared" si="6"/>
        <v>40.596</v>
      </c>
      <c r="AB11" s="91"/>
      <c r="AC11" s="32">
        <f t="shared" si="19"/>
        <v>0</v>
      </c>
      <c r="AD11" s="35">
        <f t="shared" si="7"/>
        <v>40.596</v>
      </c>
      <c r="AE11" s="91"/>
      <c r="AF11" s="32">
        <f t="shared" si="20"/>
        <v>0</v>
      </c>
      <c r="AG11" s="35">
        <f t="shared" si="8"/>
        <v>40.596</v>
      </c>
      <c r="AH11" s="91"/>
      <c r="AI11" s="32">
        <f t="shared" si="24"/>
        <v>0</v>
      </c>
      <c r="AJ11" s="35">
        <f t="shared" si="9"/>
        <v>40.596</v>
      </c>
      <c r="AK11" s="91"/>
      <c r="AL11" s="32">
        <f t="shared" si="25"/>
        <v>0</v>
      </c>
      <c r="AM11" s="35">
        <f t="shared" si="10"/>
        <v>40.596</v>
      </c>
      <c r="AN11" s="91"/>
      <c r="AO11" s="32">
        <f t="shared" si="26"/>
        <v>0</v>
      </c>
      <c r="AP11" s="35">
        <f t="shared" si="11"/>
        <v>40.596</v>
      </c>
      <c r="AQ11" s="91"/>
      <c r="AR11" s="2">
        <f t="shared" si="21"/>
        <v>0</v>
      </c>
      <c r="AS11" s="32">
        <f t="shared" si="22"/>
        <v>243.576</v>
      </c>
      <c r="AT11" s="72">
        <f t="shared" si="12"/>
        <v>243.576</v>
      </c>
      <c r="AU11" s="72">
        <v>654.5088000000001</v>
      </c>
      <c r="AV11" s="1"/>
      <c r="AW11" s="35"/>
      <c r="AX11" s="1"/>
      <c r="AY11" s="1"/>
      <c r="AZ11" s="1"/>
      <c r="BA11" s="72">
        <f t="shared" si="23"/>
        <v>898.0848000000001</v>
      </c>
      <c r="BB11" s="1"/>
    </row>
    <row r="12" spans="1:54" ht="12.75">
      <c r="A12" s="1">
        <v>8</v>
      </c>
      <c r="B12" s="1"/>
      <c r="C12" s="1" t="s">
        <v>294</v>
      </c>
      <c r="D12" s="3">
        <v>579.8</v>
      </c>
      <c r="E12" s="3">
        <v>0</v>
      </c>
      <c r="F12" s="3">
        <v>579.8</v>
      </c>
      <c r="G12" s="1">
        <v>0.12</v>
      </c>
      <c r="H12" s="1">
        <v>0.12</v>
      </c>
      <c r="I12" s="35">
        <f t="shared" si="0"/>
        <v>69.576</v>
      </c>
      <c r="J12" s="91"/>
      <c r="K12" s="35">
        <f t="shared" si="13"/>
        <v>0</v>
      </c>
      <c r="L12" s="35">
        <f t="shared" si="1"/>
        <v>69.576</v>
      </c>
      <c r="M12" s="91"/>
      <c r="N12" s="35">
        <f t="shared" si="14"/>
        <v>0</v>
      </c>
      <c r="O12" s="35">
        <f t="shared" si="2"/>
        <v>69.576</v>
      </c>
      <c r="P12" s="91"/>
      <c r="Q12" s="35">
        <f t="shared" si="15"/>
        <v>0</v>
      </c>
      <c r="R12" s="35">
        <f t="shared" si="3"/>
        <v>69.576</v>
      </c>
      <c r="S12" s="91"/>
      <c r="T12" s="35">
        <f t="shared" si="16"/>
        <v>0</v>
      </c>
      <c r="U12" s="35">
        <f t="shared" si="4"/>
        <v>69.576</v>
      </c>
      <c r="V12" s="91"/>
      <c r="W12" s="35">
        <f t="shared" si="17"/>
        <v>0</v>
      </c>
      <c r="X12" s="35">
        <f t="shared" si="5"/>
        <v>69.576</v>
      </c>
      <c r="Y12" s="91"/>
      <c r="Z12" s="35">
        <f t="shared" si="18"/>
        <v>0</v>
      </c>
      <c r="AA12" s="35">
        <f t="shared" si="6"/>
        <v>69.576</v>
      </c>
      <c r="AB12" s="91"/>
      <c r="AC12" s="32">
        <f t="shared" si="19"/>
        <v>0</v>
      </c>
      <c r="AD12" s="35">
        <f t="shared" si="7"/>
        <v>69.576</v>
      </c>
      <c r="AE12" s="91"/>
      <c r="AF12" s="32">
        <f t="shared" si="20"/>
        <v>0</v>
      </c>
      <c r="AG12" s="35">
        <f t="shared" si="8"/>
        <v>69.576</v>
      </c>
      <c r="AH12" s="91"/>
      <c r="AI12" s="32">
        <f t="shared" si="24"/>
        <v>0</v>
      </c>
      <c r="AJ12" s="35">
        <f t="shared" si="9"/>
        <v>69.576</v>
      </c>
      <c r="AK12" s="91"/>
      <c r="AL12" s="32">
        <f t="shared" si="25"/>
        <v>0</v>
      </c>
      <c r="AM12" s="35">
        <f t="shared" si="10"/>
        <v>69.576</v>
      </c>
      <c r="AN12" s="91"/>
      <c r="AO12" s="32">
        <f t="shared" si="26"/>
        <v>0</v>
      </c>
      <c r="AP12" s="35">
        <f t="shared" si="11"/>
        <v>69.576</v>
      </c>
      <c r="AQ12" s="91"/>
      <c r="AR12" s="2">
        <f t="shared" si="21"/>
        <v>0</v>
      </c>
      <c r="AS12" s="32">
        <f t="shared" si="22"/>
        <v>417.456</v>
      </c>
      <c r="AT12" s="72">
        <f t="shared" si="12"/>
        <v>417.456</v>
      </c>
      <c r="AU12" s="72">
        <v>1121.7327999999998</v>
      </c>
      <c r="AV12" s="1"/>
      <c r="AW12" s="35"/>
      <c r="AX12" s="1"/>
      <c r="AY12" s="1"/>
      <c r="AZ12" s="1"/>
      <c r="BA12" s="72">
        <f t="shared" si="23"/>
        <v>1539.1888</v>
      </c>
      <c r="BB12" s="1"/>
    </row>
    <row r="13" spans="1:54" ht="12.75">
      <c r="A13" s="1">
        <v>9</v>
      </c>
      <c r="B13" s="1"/>
      <c r="C13" s="1" t="s">
        <v>295</v>
      </c>
      <c r="D13" s="3">
        <v>399.3</v>
      </c>
      <c r="E13" s="3">
        <v>0</v>
      </c>
      <c r="F13" s="3">
        <v>399.3</v>
      </c>
      <c r="G13" s="1">
        <v>0.12</v>
      </c>
      <c r="H13" s="1">
        <v>0.12</v>
      </c>
      <c r="I13" s="35">
        <f t="shared" si="0"/>
        <v>47.916</v>
      </c>
      <c r="J13" s="91"/>
      <c r="K13" s="35">
        <f t="shared" si="13"/>
        <v>0</v>
      </c>
      <c r="L13" s="35">
        <f t="shared" si="1"/>
        <v>47.916</v>
      </c>
      <c r="M13" s="91"/>
      <c r="N13" s="35">
        <f t="shared" si="14"/>
        <v>0</v>
      </c>
      <c r="O13" s="35">
        <f t="shared" si="2"/>
        <v>47.916</v>
      </c>
      <c r="P13" s="91"/>
      <c r="Q13" s="35">
        <f t="shared" si="15"/>
        <v>0</v>
      </c>
      <c r="R13" s="35">
        <f t="shared" si="3"/>
        <v>47.916</v>
      </c>
      <c r="S13" s="91"/>
      <c r="T13" s="35">
        <f t="shared" si="16"/>
        <v>0</v>
      </c>
      <c r="U13" s="35">
        <f t="shared" si="4"/>
        <v>47.916</v>
      </c>
      <c r="V13" s="91"/>
      <c r="W13" s="35">
        <f t="shared" si="17"/>
        <v>0</v>
      </c>
      <c r="X13" s="35">
        <f t="shared" si="5"/>
        <v>47.916</v>
      </c>
      <c r="Y13" s="91"/>
      <c r="Z13" s="35">
        <f t="shared" si="18"/>
        <v>0</v>
      </c>
      <c r="AA13" s="35">
        <f t="shared" si="6"/>
        <v>47.916</v>
      </c>
      <c r="AB13" s="91"/>
      <c r="AC13" s="32">
        <f t="shared" si="19"/>
        <v>0</v>
      </c>
      <c r="AD13" s="35">
        <f t="shared" si="7"/>
        <v>47.916</v>
      </c>
      <c r="AE13" s="91"/>
      <c r="AF13" s="32">
        <f t="shared" si="20"/>
        <v>0</v>
      </c>
      <c r="AG13" s="35">
        <f t="shared" si="8"/>
        <v>47.916</v>
      </c>
      <c r="AH13" s="91"/>
      <c r="AI13" s="32">
        <f t="shared" si="24"/>
        <v>0</v>
      </c>
      <c r="AJ13" s="35">
        <f t="shared" si="9"/>
        <v>47.916</v>
      </c>
      <c r="AK13" s="91"/>
      <c r="AL13" s="32">
        <f t="shared" si="25"/>
        <v>0</v>
      </c>
      <c r="AM13" s="35">
        <f t="shared" si="10"/>
        <v>47.916</v>
      </c>
      <c r="AN13" s="91"/>
      <c r="AO13" s="32">
        <f t="shared" si="26"/>
        <v>0</v>
      </c>
      <c r="AP13" s="35">
        <f t="shared" si="11"/>
        <v>47.916</v>
      </c>
      <c r="AQ13" s="91"/>
      <c r="AR13" s="2">
        <f t="shared" si="21"/>
        <v>0</v>
      </c>
      <c r="AS13" s="32">
        <f t="shared" si="22"/>
        <v>287.496</v>
      </c>
      <c r="AT13" s="72">
        <f t="shared" si="12"/>
        <v>287.496</v>
      </c>
      <c r="AU13" s="72">
        <v>772.5247999999999</v>
      </c>
      <c r="AV13" s="1"/>
      <c r="AW13" s="35"/>
      <c r="AX13" s="1"/>
      <c r="AY13" s="1"/>
      <c r="AZ13" s="1"/>
      <c r="BA13" s="72">
        <f t="shared" si="23"/>
        <v>1060.0207999999998</v>
      </c>
      <c r="BB13" s="1"/>
    </row>
    <row r="14" spans="1:54" ht="12.75">
      <c r="A14" s="1">
        <v>10</v>
      </c>
      <c r="B14" s="1"/>
      <c r="C14" s="1" t="s">
        <v>3</v>
      </c>
      <c r="D14" s="3">
        <v>407.4</v>
      </c>
      <c r="E14" s="3">
        <v>0</v>
      </c>
      <c r="F14" s="3">
        <v>407.4</v>
      </c>
      <c r="G14" s="1">
        <v>0.12</v>
      </c>
      <c r="H14" s="1">
        <v>0.12</v>
      </c>
      <c r="I14" s="35">
        <f t="shared" si="0"/>
        <v>48.888</v>
      </c>
      <c r="J14" s="91"/>
      <c r="K14" s="35">
        <f t="shared" si="13"/>
        <v>0</v>
      </c>
      <c r="L14" s="35">
        <f t="shared" si="1"/>
        <v>48.888</v>
      </c>
      <c r="M14" s="91"/>
      <c r="N14" s="35">
        <f t="shared" si="14"/>
        <v>0</v>
      </c>
      <c r="O14" s="35">
        <f t="shared" si="2"/>
        <v>48.888</v>
      </c>
      <c r="P14" s="91"/>
      <c r="Q14" s="35">
        <f t="shared" si="15"/>
        <v>0</v>
      </c>
      <c r="R14" s="35">
        <f t="shared" si="3"/>
        <v>48.888</v>
      </c>
      <c r="S14" s="91"/>
      <c r="T14" s="35">
        <f t="shared" si="16"/>
        <v>0</v>
      </c>
      <c r="U14" s="35">
        <f t="shared" si="4"/>
        <v>48.888</v>
      </c>
      <c r="V14" s="91"/>
      <c r="W14" s="35">
        <f t="shared" si="17"/>
        <v>0</v>
      </c>
      <c r="X14" s="35">
        <f t="shared" si="5"/>
        <v>48.888</v>
      </c>
      <c r="Y14" s="91"/>
      <c r="Z14" s="35">
        <f t="shared" si="18"/>
        <v>0</v>
      </c>
      <c r="AA14" s="35">
        <f t="shared" si="6"/>
        <v>48.888</v>
      </c>
      <c r="AB14" s="91"/>
      <c r="AC14" s="32">
        <f t="shared" si="19"/>
        <v>0</v>
      </c>
      <c r="AD14" s="35">
        <f t="shared" si="7"/>
        <v>48.888</v>
      </c>
      <c r="AE14" s="91"/>
      <c r="AF14" s="32">
        <f t="shared" si="20"/>
        <v>0</v>
      </c>
      <c r="AG14" s="35">
        <f t="shared" si="8"/>
        <v>48.888</v>
      </c>
      <c r="AH14" s="91"/>
      <c r="AI14" s="32">
        <f t="shared" si="24"/>
        <v>0</v>
      </c>
      <c r="AJ14" s="35">
        <f t="shared" si="9"/>
        <v>48.888</v>
      </c>
      <c r="AK14" s="91"/>
      <c r="AL14" s="32">
        <f t="shared" si="25"/>
        <v>0</v>
      </c>
      <c r="AM14" s="35">
        <f t="shared" si="10"/>
        <v>48.888</v>
      </c>
      <c r="AN14" s="91"/>
      <c r="AO14" s="32">
        <f t="shared" si="26"/>
        <v>0</v>
      </c>
      <c r="AP14" s="35">
        <f t="shared" si="11"/>
        <v>48.888</v>
      </c>
      <c r="AQ14" s="91"/>
      <c r="AR14" s="2">
        <f t="shared" si="21"/>
        <v>0</v>
      </c>
      <c r="AS14" s="32">
        <f t="shared" si="22"/>
        <v>293.328</v>
      </c>
      <c r="AT14" s="72">
        <f t="shared" si="12"/>
        <v>293.328</v>
      </c>
      <c r="AU14" s="72">
        <v>788.1963999999999</v>
      </c>
      <c r="AV14" s="1"/>
      <c r="AW14" s="35"/>
      <c r="AX14" s="1"/>
      <c r="AY14" s="1"/>
      <c r="AZ14" s="1"/>
      <c r="BA14" s="72">
        <f t="shared" si="23"/>
        <v>1081.5243999999998</v>
      </c>
      <c r="BB14" s="1"/>
    </row>
    <row r="15" spans="1:54" ht="12.75">
      <c r="A15" s="1">
        <v>11</v>
      </c>
      <c r="B15" s="1"/>
      <c r="C15" s="1" t="s">
        <v>4</v>
      </c>
      <c r="D15" s="3">
        <v>3411.2</v>
      </c>
      <c r="E15" s="3">
        <v>118</v>
      </c>
      <c r="F15" s="3">
        <v>3529.2</v>
      </c>
      <c r="G15" s="1">
        <v>0.12</v>
      </c>
      <c r="H15" s="1">
        <v>0.12</v>
      </c>
      <c r="I15" s="35">
        <f t="shared" si="0"/>
        <v>423.50399999999996</v>
      </c>
      <c r="J15" s="91"/>
      <c r="K15" s="35">
        <f t="shared" si="13"/>
        <v>0</v>
      </c>
      <c r="L15" s="35">
        <f t="shared" si="1"/>
        <v>423.50399999999996</v>
      </c>
      <c r="M15" s="91"/>
      <c r="N15" s="35">
        <f t="shared" si="14"/>
        <v>0</v>
      </c>
      <c r="O15" s="35">
        <f t="shared" si="2"/>
        <v>423.50399999999996</v>
      </c>
      <c r="P15" s="91"/>
      <c r="Q15" s="35">
        <f t="shared" si="15"/>
        <v>0</v>
      </c>
      <c r="R15" s="35">
        <f t="shared" si="3"/>
        <v>423.50399999999996</v>
      </c>
      <c r="S15" s="91"/>
      <c r="T15" s="35">
        <f t="shared" si="16"/>
        <v>0</v>
      </c>
      <c r="U15" s="35">
        <f t="shared" si="4"/>
        <v>423.50399999999996</v>
      </c>
      <c r="V15" s="91"/>
      <c r="W15" s="35">
        <f t="shared" si="17"/>
        <v>0</v>
      </c>
      <c r="X15" s="35">
        <f t="shared" si="5"/>
        <v>423.50399999999996</v>
      </c>
      <c r="Y15" s="91"/>
      <c r="Z15" s="35">
        <f t="shared" si="18"/>
        <v>0</v>
      </c>
      <c r="AA15" s="35">
        <f t="shared" si="6"/>
        <v>423.50399999999996</v>
      </c>
      <c r="AB15" s="91"/>
      <c r="AC15" s="32">
        <f t="shared" si="19"/>
        <v>0</v>
      </c>
      <c r="AD15" s="35">
        <f t="shared" si="7"/>
        <v>423.50399999999996</v>
      </c>
      <c r="AE15" s="91"/>
      <c r="AF15" s="32">
        <f t="shared" si="20"/>
        <v>0</v>
      </c>
      <c r="AG15" s="35">
        <f t="shared" si="8"/>
        <v>423.50399999999996</v>
      </c>
      <c r="AH15" s="91"/>
      <c r="AI15" s="32">
        <f t="shared" si="24"/>
        <v>0</v>
      </c>
      <c r="AJ15" s="35">
        <f t="shared" si="9"/>
        <v>423.50399999999996</v>
      </c>
      <c r="AK15" s="91"/>
      <c r="AL15" s="32">
        <f t="shared" si="25"/>
        <v>0</v>
      </c>
      <c r="AM15" s="35">
        <f t="shared" si="10"/>
        <v>423.50399999999996</v>
      </c>
      <c r="AN15" s="91"/>
      <c r="AO15" s="32">
        <f t="shared" si="26"/>
        <v>0</v>
      </c>
      <c r="AP15" s="35">
        <f t="shared" si="11"/>
        <v>423.50399999999996</v>
      </c>
      <c r="AQ15" s="91"/>
      <c r="AR15" s="2">
        <f t="shared" si="21"/>
        <v>0</v>
      </c>
      <c r="AS15" s="32">
        <f t="shared" si="22"/>
        <v>2541.024</v>
      </c>
      <c r="AT15" s="72">
        <f t="shared" si="12"/>
        <v>2541.024</v>
      </c>
      <c r="AU15" s="72">
        <v>6826.9331999999995</v>
      </c>
      <c r="AV15" s="1"/>
      <c r="AW15" s="35"/>
      <c r="AX15" s="1"/>
      <c r="AY15" s="1"/>
      <c r="AZ15" s="1"/>
      <c r="BA15" s="72">
        <f t="shared" si="23"/>
        <v>9367.957199999999</v>
      </c>
      <c r="BB15" s="1"/>
    </row>
    <row r="16" spans="1:54" ht="12.75">
      <c r="A16" s="1">
        <v>12</v>
      </c>
      <c r="B16" s="1"/>
      <c r="C16" s="1" t="s">
        <v>5</v>
      </c>
      <c r="D16" s="3">
        <v>3277.5</v>
      </c>
      <c r="E16" s="3">
        <v>168.2</v>
      </c>
      <c r="F16" s="3">
        <v>3445.7</v>
      </c>
      <c r="G16" s="1">
        <v>0.12</v>
      </c>
      <c r="H16" s="1">
        <v>0.12</v>
      </c>
      <c r="I16" s="35">
        <f t="shared" si="0"/>
        <v>413.484</v>
      </c>
      <c r="J16" s="91"/>
      <c r="K16" s="35">
        <f t="shared" si="13"/>
        <v>0</v>
      </c>
      <c r="L16" s="35">
        <f t="shared" si="1"/>
        <v>413.484</v>
      </c>
      <c r="M16" s="91"/>
      <c r="N16" s="35">
        <f t="shared" si="14"/>
        <v>0</v>
      </c>
      <c r="O16" s="35">
        <f t="shared" si="2"/>
        <v>413.484</v>
      </c>
      <c r="P16" s="91"/>
      <c r="Q16" s="35">
        <f t="shared" si="15"/>
        <v>0</v>
      </c>
      <c r="R16" s="35">
        <f t="shared" si="3"/>
        <v>413.484</v>
      </c>
      <c r="S16" s="91"/>
      <c r="T16" s="35">
        <f t="shared" si="16"/>
        <v>0</v>
      </c>
      <c r="U16" s="35">
        <f t="shared" si="4"/>
        <v>413.484</v>
      </c>
      <c r="V16" s="91"/>
      <c r="W16" s="35">
        <f t="shared" si="17"/>
        <v>0</v>
      </c>
      <c r="X16" s="35">
        <f t="shared" si="5"/>
        <v>413.484</v>
      </c>
      <c r="Y16" s="91"/>
      <c r="Z16" s="35">
        <f t="shared" si="18"/>
        <v>0</v>
      </c>
      <c r="AA16" s="35">
        <f t="shared" si="6"/>
        <v>413.484</v>
      </c>
      <c r="AB16" s="91"/>
      <c r="AC16" s="32">
        <f t="shared" si="19"/>
        <v>0</v>
      </c>
      <c r="AD16" s="35">
        <f t="shared" si="7"/>
        <v>413.484</v>
      </c>
      <c r="AE16" s="91"/>
      <c r="AF16" s="32">
        <f t="shared" si="20"/>
        <v>0</v>
      </c>
      <c r="AG16" s="35">
        <f t="shared" si="8"/>
        <v>413.484</v>
      </c>
      <c r="AH16" s="91"/>
      <c r="AI16" s="32">
        <f t="shared" si="24"/>
        <v>0</v>
      </c>
      <c r="AJ16" s="35">
        <f t="shared" si="9"/>
        <v>413.484</v>
      </c>
      <c r="AK16" s="91"/>
      <c r="AL16" s="32">
        <f t="shared" si="25"/>
        <v>0</v>
      </c>
      <c r="AM16" s="35">
        <f t="shared" si="10"/>
        <v>413.484</v>
      </c>
      <c r="AN16" s="91"/>
      <c r="AO16" s="32">
        <f t="shared" si="26"/>
        <v>0</v>
      </c>
      <c r="AP16" s="35">
        <f t="shared" si="11"/>
        <v>413.484</v>
      </c>
      <c r="AQ16" s="91"/>
      <c r="AR16" s="2">
        <f t="shared" si="21"/>
        <v>0</v>
      </c>
      <c r="AS16" s="32">
        <f t="shared" si="22"/>
        <v>2480.904</v>
      </c>
      <c r="AT16" s="72">
        <f t="shared" si="12"/>
        <v>2480.904</v>
      </c>
      <c r="AU16" s="72">
        <v>6663.257599999999</v>
      </c>
      <c r="AV16" s="1"/>
      <c r="AW16" s="35"/>
      <c r="AX16" s="1"/>
      <c r="AY16" s="1"/>
      <c r="AZ16" s="1"/>
      <c r="BA16" s="72">
        <f t="shared" si="23"/>
        <v>9144.1616</v>
      </c>
      <c r="BB16" s="1"/>
    </row>
    <row r="17" spans="1:54" ht="12.75">
      <c r="A17" s="1">
        <v>13</v>
      </c>
      <c r="B17" s="1"/>
      <c r="C17" s="1" t="s">
        <v>6</v>
      </c>
      <c r="D17" s="3">
        <v>3371.7</v>
      </c>
      <c r="E17" s="3">
        <v>62.4</v>
      </c>
      <c r="F17" s="3">
        <v>3434.1</v>
      </c>
      <c r="G17" s="1">
        <v>0.12</v>
      </c>
      <c r="H17" s="1">
        <v>0.12</v>
      </c>
      <c r="I17" s="35">
        <f t="shared" si="0"/>
        <v>412.092</v>
      </c>
      <c r="J17" s="91"/>
      <c r="K17" s="35">
        <f t="shared" si="13"/>
        <v>0</v>
      </c>
      <c r="L17" s="35">
        <f t="shared" si="1"/>
        <v>412.092</v>
      </c>
      <c r="M17" s="91"/>
      <c r="N17" s="35">
        <f t="shared" si="14"/>
        <v>0</v>
      </c>
      <c r="O17" s="35">
        <f t="shared" si="2"/>
        <v>412.092</v>
      </c>
      <c r="P17" s="91"/>
      <c r="Q17" s="35">
        <f t="shared" si="15"/>
        <v>0</v>
      </c>
      <c r="R17" s="35">
        <f t="shared" si="3"/>
        <v>412.092</v>
      </c>
      <c r="S17" s="91"/>
      <c r="T17" s="35">
        <f t="shared" si="16"/>
        <v>0</v>
      </c>
      <c r="U17" s="35">
        <f t="shared" si="4"/>
        <v>412.092</v>
      </c>
      <c r="V17" s="91"/>
      <c r="W17" s="35">
        <f t="shared" si="17"/>
        <v>0</v>
      </c>
      <c r="X17" s="35">
        <f t="shared" si="5"/>
        <v>412.092</v>
      </c>
      <c r="Y17" s="91"/>
      <c r="Z17" s="35">
        <f t="shared" si="18"/>
        <v>0</v>
      </c>
      <c r="AA17" s="35">
        <f t="shared" si="6"/>
        <v>412.092</v>
      </c>
      <c r="AB17" s="91"/>
      <c r="AC17" s="32">
        <f t="shared" si="19"/>
        <v>0</v>
      </c>
      <c r="AD17" s="35">
        <f t="shared" si="7"/>
        <v>412.092</v>
      </c>
      <c r="AE17" s="91"/>
      <c r="AF17" s="32">
        <f t="shared" si="20"/>
        <v>0</v>
      </c>
      <c r="AG17" s="35">
        <f t="shared" si="8"/>
        <v>412.092</v>
      </c>
      <c r="AH17" s="91"/>
      <c r="AI17" s="32">
        <f t="shared" si="24"/>
        <v>0</v>
      </c>
      <c r="AJ17" s="35">
        <f t="shared" si="9"/>
        <v>412.092</v>
      </c>
      <c r="AK17" s="91"/>
      <c r="AL17" s="32">
        <f t="shared" si="25"/>
        <v>0</v>
      </c>
      <c r="AM17" s="35">
        <f t="shared" si="10"/>
        <v>412.092</v>
      </c>
      <c r="AN17" s="91"/>
      <c r="AO17" s="32">
        <f t="shared" si="26"/>
        <v>0</v>
      </c>
      <c r="AP17" s="35">
        <f t="shared" si="11"/>
        <v>412.092</v>
      </c>
      <c r="AQ17" s="91"/>
      <c r="AR17" s="2">
        <f t="shared" si="21"/>
        <v>0</v>
      </c>
      <c r="AS17" s="32">
        <f t="shared" si="22"/>
        <v>2472.552</v>
      </c>
      <c r="AT17" s="72">
        <f t="shared" si="12"/>
        <v>2472.552</v>
      </c>
      <c r="AU17" s="72">
        <v>6647.3924</v>
      </c>
      <c r="AV17" s="1"/>
      <c r="AW17" s="35"/>
      <c r="AX17" s="1"/>
      <c r="AY17" s="1"/>
      <c r="AZ17" s="1"/>
      <c r="BA17" s="72">
        <f t="shared" si="23"/>
        <v>9119.9444</v>
      </c>
      <c r="BB17" s="1"/>
    </row>
    <row r="18" spans="1:54" ht="12.75">
      <c r="A18" s="1">
        <v>14</v>
      </c>
      <c r="B18" s="1"/>
      <c r="C18" s="1" t="s">
        <v>7</v>
      </c>
      <c r="D18" s="3">
        <v>3287.5</v>
      </c>
      <c r="E18" s="3">
        <v>113.1</v>
      </c>
      <c r="F18" s="3">
        <v>3400.6</v>
      </c>
      <c r="G18" s="1">
        <v>0.12</v>
      </c>
      <c r="H18" s="1">
        <v>0.12</v>
      </c>
      <c r="I18" s="35">
        <f t="shared" si="0"/>
        <v>408.07199999999995</v>
      </c>
      <c r="J18" s="91"/>
      <c r="K18" s="35">
        <f t="shared" si="13"/>
        <v>0</v>
      </c>
      <c r="L18" s="35">
        <f t="shared" si="1"/>
        <v>408.07199999999995</v>
      </c>
      <c r="M18" s="91"/>
      <c r="N18" s="35">
        <f t="shared" si="14"/>
        <v>0</v>
      </c>
      <c r="O18" s="35">
        <f t="shared" si="2"/>
        <v>408.07199999999995</v>
      </c>
      <c r="P18" s="91"/>
      <c r="Q18" s="35">
        <f t="shared" si="15"/>
        <v>0</v>
      </c>
      <c r="R18" s="35">
        <f t="shared" si="3"/>
        <v>408.07199999999995</v>
      </c>
      <c r="S18" s="91"/>
      <c r="T18" s="35">
        <f t="shared" si="16"/>
        <v>0</v>
      </c>
      <c r="U18" s="35">
        <f t="shared" si="4"/>
        <v>408.07199999999995</v>
      </c>
      <c r="V18" s="91"/>
      <c r="W18" s="35">
        <f t="shared" si="17"/>
        <v>0</v>
      </c>
      <c r="X18" s="35">
        <f t="shared" si="5"/>
        <v>408.07199999999995</v>
      </c>
      <c r="Y18" s="91"/>
      <c r="Z18" s="35">
        <f t="shared" si="18"/>
        <v>0</v>
      </c>
      <c r="AA18" s="35">
        <f t="shared" si="6"/>
        <v>408.07199999999995</v>
      </c>
      <c r="AB18" s="91"/>
      <c r="AC18" s="32">
        <f t="shared" si="19"/>
        <v>0</v>
      </c>
      <c r="AD18" s="35">
        <f t="shared" si="7"/>
        <v>408.07199999999995</v>
      </c>
      <c r="AE18" s="91"/>
      <c r="AF18" s="32">
        <f t="shared" si="20"/>
        <v>0</v>
      </c>
      <c r="AG18" s="35">
        <f t="shared" si="8"/>
        <v>408.07199999999995</v>
      </c>
      <c r="AH18" s="91"/>
      <c r="AI18" s="32">
        <f t="shared" si="24"/>
        <v>0</v>
      </c>
      <c r="AJ18" s="35">
        <f t="shared" si="9"/>
        <v>408.07199999999995</v>
      </c>
      <c r="AK18" s="91"/>
      <c r="AL18" s="32">
        <f t="shared" si="25"/>
        <v>0</v>
      </c>
      <c r="AM18" s="35">
        <f t="shared" si="10"/>
        <v>408.07199999999995</v>
      </c>
      <c r="AN18" s="91"/>
      <c r="AO18" s="32">
        <f t="shared" si="26"/>
        <v>0</v>
      </c>
      <c r="AP18" s="35">
        <f t="shared" si="11"/>
        <v>408.07199999999995</v>
      </c>
      <c r="AQ18" s="91"/>
      <c r="AR18" s="2">
        <f t="shared" si="21"/>
        <v>0</v>
      </c>
      <c r="AS18" s="32">
        <f t="shared" si="22"/>
        <v>2448.432</v>
      </c>
      <c r="AT18" s="72">
        <f t="shared" si="12"/>
        <v>2448.432</v>
      </c>
      <c r="AU18" s="72">
        <v>6579.101599999999</v>
      </c>
      <c r="AV18" s="1"/>
      <c r="AW18" s="35"/>
      <c r="AX18" s="1"/>
      <c r="AY18" s="1"/>
      <c r="AZ18" s="1"/>
      <c r="BA18" s="72">
        <f t="shared" si="23"/>
        <v>9027.533599999999</v>
      </c>
      <c r="BB18" s="1"/>
    </row>
    <row r="19" spans="1:54" ht="12.75">
      <c r="A19" s="1">
        <v>15</v>
      </c>
      <c r="B19" s="1"/>
      <c r="C19" s="1" t="s">
        <v>8</v>
      </c>
      <c r="D19" s="3">
        <v>3399.9</v>
      </c>
      <c r="E19" s="3">
        <v>0</v>
      </c>
      <c r="F19" s="3">
        <v>3399.9</v>
      </c>
      <c r="G19" s="1">
        <v>0.12</v>
      </c>
      <c r="H19" s="1">
        <v>0.12</v>
      </c>
      <c r="I19" s="35">
        <f t="shared" si="0"/>
        <v>407.988</v>
      </c>
      <c r="J19" s="91"/>
      <c r="K19" s="35">
        <f t="shared" si="13"/>
        <v>0</v>
      </c>
      <c r="L19" s="35">
        <f t="shared" si="1"/>
        <v>407.988</v>
      </c>
      <c r="M19" s="91"/>
      <c r="N19" s="35">
        <f t="shared" si="14"/>
        <v>0</v>
      </c>
      <c r="O19" s="35">
        <f t="shared" si="2"/>
        <v>407.988</v>
      </c>
      <c r="P19" s="91"/>
      <c r="Q19" s="35">
        <f t="shared" si="15"/>
        <v>0</v>
      </c>
      <c r="R19" s="35">
        <f t="shared" si="3"/>
        <v>407.988</v>
      </c>
      <c r="S19" s="91"/>
      <c r="T19" s="35">
        <f t="shared" si="16"/>
        <v>0</v>
      </c>
      <c r="U19" s="35">
        <f t="shared" si="4"/>
        <v>407.988</v>
      </c>
      <c r="V19" s="91"/>
      <c r="W19" s="35">
        <f t="shared" si="17"/>
        <v>0</v>
      </c>
      <c r="X19" s="35">
        <f t="shared" si="5"/>
        <v>407.988</v>
      </c>
      <c r="Y19" s="91"/>
      <c r="Z19" s="35">
        <f t="shared" si="18"/>
        <v>0</v>
      </c>
      <c r="AA19" s="35">
        <f t="shared" si="6"/>
        <v>407.988</v>
      </c>
      <c r="AB19" s="91"/>
      <c r="AC19" s="32">
        <f t="shared" si="19"/>
        <v>0</v>
      </c>
      <c r="AD19" s="35">
        <f t="shared" si="7"/>
        <v>407.988</v>
      </c>
      <c r="AE19" s="91"/>
      <c r="AF19" s="32">
        <f t="shared" si="20"/>
        <v>0</v>
      </c>
      <c r="AG19" s="35">
        <f t="shared" si="8"/>
        <v>407.988</v>
      </c>
      <c r="AH19" s="91"/>
      <c r="AI19" s="32">
        <f t="shared" si="24"/>
        <v>0</v>
      </c>
      <c r="AJ19" s="35">
        <f t="shared" si="9"/>
        <v>407.988</v>
      </c>
      <c r="AK19" s="91"/>
      <c r="AL19" s="32">
        <f t="shared" si="25"/>
        <v>0</v>
      </c>
      <c r="AM19" s="35">
        <f t="shared" si="10"/>
        <v>407.988</v>
      </c>
      <c r="AN19" s="91"/>
      <c r="AO19" s="32">
        <f t="shared" si="26"/>
        <v>0</v>
      </c>
      <c r="AP19" s="35">
        <f t="shared" si="11"/>
        <v>407.988</v>
      </c>
      <c r="AQ19" s="91"/>
      <c r="AR19" s="2">
        <f t="shared" si="21"/>
        <v>0</v>
      </c>
      <c r="AS19" s="32">
        <f t="shared" si="22"/>
        <v>2447.928</v>
      </c>
      <c r="AT19" s="72">
        <f t="shared" si="12"/>
        <v>2447.928</v>
      </c>
      <c r="AU19" s="72">
        <v>6575.3204000000005</v>
      </c>
      <c r="AV19" s="1"/>
      <c r="AW19" s="35"/>
      <c r="AX19" s="1"/>
      <c r="AY19" s="1"/>
      <c r="AZ19" s="1"/>
      <c r="BA19" s="72">
        <f t="shared" si="23"/>
        <v>9023.2484</v>
      </c>
      <c r="BB19" s="1"/>
    </row>
    <row r="20" spans="1:54" ht="12.75">
      <c r="A20" s="1">
        <v>16</v>
      </c>
      <c r="B20" s="1"/>
      <c r="C20" s="1" t="s">
        <v>9</v>
      </c>
      <c r="D20" s="3">
        <v>6082.5</v>
      </c>
      <c r="E20" s="3">
        <v>0</v>
      </c>
      <c r="F20" s="3">
        <v>6082.5</v>
      </c>
      <c r="G20" s="1">
        <v>0.12</v>
      </c>
      <c r="H20" s="1">
        <v>0.12</v>
      </c>
      <c r="I20" s="35">
        <f t="shared" si="0"/>
        <v>729.9</v>
      </c>
      <c r="J20" s="91"/>
      <c r="K20" s="35">
        <f t="shared" si="13"/>
        <v>0</v>
      </c>
      <c r="L20" s="35">
        <f t="shared" si="1"/>
        <v>729.9</v>
      </c>
      <c r="M20" s="91"/>
      <c r="N20" s="35">
        <f t="shared" si="14"/>
        <v>0</v>
      </c>
      <c r="O20" s="35">
        <f t="shared" si="2"/>
        <v>729.9</v>
      </c>
      <c r="P20" s="91"/>
      <c r="Q20" s="35">
        <f t="shared" si="15"/>
        <v>0</v>
      </c>
      <c r="R20" s="35">
        <f t="shared" si="3"/>
        <v>729.9</v>
      </c>
      <c r="S20" s="91"/>
      <c r="T20" s="35">
        <f t="shared" si="16"/>
        <v>0</v>
      </c>
      <c r="U20" s="35">
        <f t="shared" si="4"/>
        <v>729.9</v>
      </c>
      <c r="V20" s="91"/>
      <c r="W20" s="35">
        <f t="shared" si="17"/>
        <v>0</v>
      </c>
      <c r="X20" s="35">
        <f t="shared" si="5"/>
        <v>729.9</v>
      </c>
      <c r="Y20" s="91"/>
      <c r="Z20" s="35">
        <f t="shared" si="18"/>
        <v>0</v>
      </c>
      <c r="AA20" s="35">
        <f t="shared" si="6"/>
        <v>729.9</v>
      </c>
      <c r="AB20" s="91"/>
      <c r="AC20" s="32">
        <f t="shared" si="19"/>
        <v>0</v>
      </c>
      <c r="AD20" s="35">
        <f t="shared" si="7"/>
        <v>729.9</v>
      </c>
      <c r="AE20" s="91"/>
      <c r="AF20" s="32">
        <f t="shared" si="20"/>
        <v>0</v>
      </c>
      <c r="AG20" s="35">
        <f t="shared" si="8"/>
        <v>729.9</v>
      </c>
      <c r="AH20" s="91"/>
      <c r="AI20" s="32">
        <f t="shared" si="24"/>
        <v>0</v>
      </c>
      <c r="AJ20" s="35">
        <f t="shared" si="9"/>
        <v>729.9</v>
      </c>
      <c r="AK20" s="91"/>
      <c r="AL20" s="32">
        <f t="shared" si="25"/>
        <v>0</v>
      </c>
      <c r="AM20" s="35">
        <f t="shared" si="10"/>
        <v>729.9</v>
      </c>
      <c r="AN20" s="91"/>
      <c r="AO20" s="32">
        <f t="shared" si="26"/>
        <v>0</v>
      </c>
      <c r="AP20" s="35">
        <f t="shared" si="11"/>
        <v>729.9</v>
      </c>
      <c r="AQ20" s="91"/>
      <c r="AR20" s="2">
        <f t="shared" si="21"/>
        <v>0</v>
      </c>
      <c r="AS20" s="32">
        <f t="shared" si="22"/>
        <v>4379.4</v>
      </c>
      <c r="AT20" s="72">
        <f t="shared" si="12"/>
        <v>4379.4</v>
      </c>
      <c r="AU20" s="72">
        <v>-52661.72</v>
      </c>
      <c r="AV20" s="1"/>
      <c r="AW20" s="35"/>
      <c r="AX20" s="1"/>
      <c r="AY20" s="1"/>
      <c r="AZ20" s="1"/>
      <c r="BA20" s="72">
        <f t="shared" si="23"/>
        <v>-48282.32</v>
      </c>
      <c r="BB20" s="1" t="s">
        <v>394</v>
      </c>
    </row>
    <row r="21" spans="1:54" ht="12.75">
      <c r="A21" s="1">
        <v>17</v>
      </c>
      <c r="B21" s="1"/>
      <c r="C21" s="1" t="s">
        <v>359</v>
      </c>
      <c r="D21" s="3">
        <v>4248.8</v>
      </c>
      <c r="E21" s="3">
        <v>0</v>
      </c>
      <c r="F21" s="3">
        <v>4248.8</v>
      </c>
      <c r="G21" s="1">
        <v>0.12</v>
      </c>
      <c r="H21" s="1">
        <v>0.12</v>
      </c>
      <c r="I21" s="35">
        <f t="shared" si="0"/>
        <v>509.856</v>
      </c>
      <c r="J21" s="91"/>
      <c r="K21" s="35">
        <f t="shared" si="13"/>
        <v>0</v>
      </c>
      <c r="L21" s="35">
        <f t="shared" si="1"/>
        <v>509.856</v>
      </c>
      <c r="M21" s="91"/>
      <c r="N21" s="35">
        <f t="shared" si="14"/>
        <v>0</v>
      </c>
      <c r="O21" s="35">
        <f t="shared" si="2"/>
        <v>509.856</v>
      </c>
      <c r="P21" s="91"/>
      <c r="Q21" s="35">
        <f t="shared" si="15"/>
        <v>0</v>
      </c>
      <c r="R21" s="35">
        <f t="shared" si="3"/>
        <v>509.856</v>
      </c>
      <c r="S21" s="91"/>
      <c r="T21" s="35">
        <f t="shared" si="16"/>
        <v>0</v>
      </c>
      <c r="U21" s="35">
        <f t="shared" si="4"/>
        <v>509.856</v>
      </c>
      <c r="V21" s="91"/>
      <c r="W21" s="35">
        <f t="shared" si="17"/>
        <v>0</v>
      </c>
      <c r="X21" s="35">
        <f t="shared" si="5"/>
        <v>509.856</v>
      </c>
      <c r="Y21" s="91"/>
      <c r="Z21" s="35">
        <f t="shared" si="18"/>
        <v>0</v>
      </c>
      <c r="AA21" s="35">
        <f t="shared" si="6"/>
        <v>509.856</v>
      </c>
      <c r="AB21" s="91"/>
      <c r="AC21" s="32">
        <f t="shared" si="19"/>
        <v>0</v>
      </c>
      <c r="AD21" s="35">
        <f t="shared" si="7"/>
        <v>509.856</v>
      </c>
      <c r="AE21" s="91"/>
      <c r="AF21" s="32">
        <f t="shared" si="20"/>
        <v>0</v>
      </c>
      <c r="AG21" s="35">
        <f t="shared" si="8"/>
        <v>509.856</v>
      </c>
      <c r="AH21" s="91"/>
      <c r="AI21" s="32">
        <f t="shared" si="24"/>
        <v>0</v>
      </c>
      <c r="AJ21" s="35">
        <f t="shared" si="9"/>
        <v>509.856</v>
      </c>
      <c r="AK21" s="91"/>
      <c r="AL21" s="32">
        <f t="shared" si="25"/>
        <v>0</v>
      </c>
      <c r="AM21" s="35">
        <f t="shared" si="10"/>
        <v>509.856</v>
      </c>
      <c r="AN21" s="91"/>
      <c r="AO21" s="32">
        <f t="shared" si="26"/>
        <v>0</v>
      </c>
      <c r="AP21" s="35">
        <f t="shared" si="11"/>
        <v>509.856</v>
      </c>
      <c r="AQ21" s="91"/>
      <c r="AR21" s="2">
        <f t="shared" si="21"/>
        <v>0</v>
      </c>
      <c r="AS21" s="32">
        <f t="shared" si="22"/>
        <v>3059.1359999999995</v>
      </c>
      <c r="AT21" s="72">
        <f t="shared" si="12"/>
        <v>3059.1359999999995</v>
      </c>
      <c r="AU21" s="72">
        <v>8220.106799999998</v>
      </c>
      <c r="AV21" s="1"/>
      <c r="AW21" s="35"/>
      <c r="AX21" s="1"/>
      <c r="AY21" s="1"/>
      <c r="AZ21" s="1"/>
      <c r="BA21" s="72">
        <f t="shared" si="23"/>
        <v>11279.242799999996</v>
      </c>
      <c r="BB21" s="1"/>
    </row>
    <row r="22" spans="1:54" ht="12.75">
      <c r="A22" s="1">
        <v>18</v>
      </c>
      <c r="B22" s="1"/>
      <c r="C22" s="1" t="s">
        <v>10</v>
      </c>
      <c r="D22" s="3">
        <v>1325.4</v>
      </c>
      <c r="E22" s="3">
        <v>0</v>
      </c>
      <c r="F22" s="3">
        <v>1325.4</v>
      </c>
      <c r="G22" s="1">
        <v>0.12</v>
      </c>
      <c r="H22" s="1">
        <v>0.12</v>
      </c>
      <c r="I22" s="35">
        <f t="shared" si="0"/>
        <v>159.048</v>
      </c>
      <c r="J22" s="91"/>
      <c r="K22" s="35">
        <f t="shared" si="13"/>
        <v>0</v>
      </c>
      <c r="L22" s="35">
        <f t="shared" si="1"/>
        <v>159.048</v>
      </c>
      <c r="M22" s="91"/>
      <c r="N22" s="35">
        <f t="shared" si="14"/>
        <v>0</v>
      </c>
      <c r="O22" s="35">
        <f t="shared" si="2"/>
        <v>159.048</v>
      </c>
      <c r="P22" s="91"/>
      <c r="Q22" s="35">
        <f t="shared" si="15"/>
        <v>0</v>
      </c>
      <c r="R22" s="35">
        <f t="shared" si="3"/>
        <v>159.048</v>
      </c>
      <c r="S22" s="91"/>
      <c r="T22" s="35">
        <f t="shared" si="16"/>
        <v>0</v>
      </c>
      <c r="U22" s="35">
        <f t="shared" si="4"/>
        <v>159.048</v>
      </c>
      <c r="V22" s="91"/>
      <c r="W22" s="35">
        <f t="shared" si="17"/>
        <v>0</v>
      </c>
      <c r="X22" s="35">
        <f t="shared" si="5"/>
        <v>159.048</v>
      </c>
      <c r="Y22" s="91"/>
      <c r="Z22" s="35">
        <f t="shared" si="18"/>
        <v>0</v>
      </c>
      <c r="AA22" s="35">
        <f t="shared" si="6"/>
        <v>159.048</v>
      </c>
      <c r="AB22" s="91"/>
      <c r="AC22" s="32">
        <f t="shared" si="19"/>
        <v>0</v>
      </c>
      <c r="AD22" s="35">
        <f t="shared" si="7"/>
        <v>159.048</v>
      </c>
      <c r="AE22" s="91"/>
      <c r="AF22" s="32">
        <f t="shared" si="20"/>
        <v>0</v>
      </c>
      <c r="AG22" s="35">
        <f t="shared" si="8"/>
        <v>159.048</v>
      </c>
      <c r="AH22" s="91"/>
      <c r="AI22" s="32">
        <f t="shared" si="24"/>
        <v>0</v>
      </c>
      <c r="AJ22" s="35">
        <f t="shared" si="9"/>
        <v>159.048</v>
      </c>
      <c r="AK22" s="91"/>
      <c r="AL22" s="32">
        <f t="shared" si="25"/>
        <v>0</v>
      </c>
      <c r="AM22" s="35">
        <f t="shared" si="10"/>
        <v>159.048</v>
      </c>
      <c r="AN22" s="91"/>
      <c r="AO22" s="32">
        <f t="shared" si="26"/>
        <v>0</v>
      </c>
      <c r="AP22" s="35">
        <f t="shared" si="11"/>
        <v>159.048</v>
      </c>
      <c r="AQ22" s="91"/>
      <c r="AR22" s="2">
        <f t="shared" si="21"/>
        <v>0</v>
      </c>
      <c r="AS22" s="32">
        <f t="shared" si="22"/>
        <v>954.288</v>
      </c>
      <c r="AT22" s="72">
        <f t="shared" si="12"/>
        <v>954.288</v>
      </c>
      <c r="AU22" s="72">
        <v>2564.2344000000003</v>
      </c>
      <c r="AV22" s="1"/>
      <c r="AW22" s="35"/>
      <c r="AX22" s="1"/>
      <c r="AY22" s="1"/>
      <c r="AZ22" s="1"/>
      <c r="BA22" s="72">
        <f t="shared" si="23"/>
        <v>3518.5224000000003</v>
      </c>
      <c r="BB22" s="1"/>
    </row>
    <row r="23" spans="1:54" ht="12.75">
      <c r="A23" s="1">
        <v>19</v>
      </c>
      <c r="B23" s="1"/>
      <c r="C23" s="1" t="s">
        <v>11</v>
      </c>
      <c r="D23" s="3">
        <v>499</v>
      </c>
      <c r="E23" s="3">
        <v>0</v>
      </c>
      <c r="F23" s="3">
        <v>499</v>
      </c>
      <c r="G23" s="1">
        <v>0.12</v>
      </c>
      <c r="H23" s="1">
        <v>0.12</v>
      </c>
      <c r="I23" s="35">
        <f t="shared" si="0"/>
        <v>59.879999999999995</v>
      </c>
      <c r="J23" s="91"/>
      <c r="K23" s="35">
        <f t="shared" si="13"/>
        <v>0</v>
      </c>
      <c r="L23" s="35">
        <f t="shared" si="1"/>
        <v>59.879999999999995</v>
      </c>
      <c r="M23" s="91"/>
      <c r="N23" s="35">
        <f t="shared" si="14"/>
        <v>0</v>
      </c>
      <c r="O23" s="35">
        <f t="shared" si="2"/>
        <v>59.879999999999995</v>
      </c>
      <c r="P23" s="91"/>
      <c r="Q23" s="35">
        <f t="shared" si="15"/>
        <v>0</v>
      </c>
      <c r="R23" s="35">
        <f t="shared" si="3"/>
        <v>59.879999999999995</v>
      </c>
      <c r="S23" s="91"/>
      <c r="T23" s="35">
        <f t="shared" si="16"/>
        <v>0</v>
      </c>
      <c r="U23" s="35">
        <f t="shared" si="4"/>
        <v>59.879999999999995</v>
      </c>
      <c r="V23" s="91"/>
      <c r="W23" s="35">
        <f t="shared" si="17"/>
        <v>0</v>
      </c>
      <c r="X23" s="35">
        <f t="shared" si="5"/>
        <v>59.879999999999995</v>
      </c>
      <c r="Y23" s="91"/>
      <c r="Z23" s="35">
        <f t="shared" si="18"/>
        <v>0</v>
      </c>
      <c r="AA23" s="35">
        <f t="shared" si="6"/>
        <v>59.879999999999995</v>
      </c>
      <c r="AB23" s="91"/>
      <c r="AC23" s="32">
        <f t="shared" si="19"/>
        <v>0</v>
      </c>
      <c r="AD23" s="35">
        <f t="shared" si="7"/>
        <v>59.879999999999995</v>
      </c>
      <c r="AE23" s="91"/>
      <c r="AF23" s="32">
        <f t="shared" si="20"/>
        <v>0</v>
      </c>
      <c r="AG23" s="35">
        <f t="shared" si="8"/>
        <v>59.879999999999995</v>
      </c>
      <c r="AH23" s="91"/>
      <c r="AI23" s="32">
        <f t="shared" si="24"/>
        <v>0</v>
      </c>
      <c r="AJ23" s="35">
        <f t="shared" si="9"/>
        <v>59.879999999999995</v>
      </c>
      <c r="AK23" s="91"/>
      <c r="AL23" s="32">
        <f t="shared" si="25"/>
        <v>0</v>
      </c>
      <c r="AM23" s="35">
        <f t="shared" si="10"/>
        <v>59.879999999999995</v>
      </c>
      <c r="AN23" s="91"/>
      <c r="AO23" s="32">
        <f t="shared" si="26"/>
        <v>0</v>
      </c>
      <c r="AP23" s="35">
        <f t="shared" si="11"/>
        <v>59.879999999999995</v>
      </c>
      <c r="AQ23" s="91"/>
      <c r="AR23" s="2">
        <f t="shared" si="21"/>
        <v>0</v>
      </c>
      <c r="AS23" s="32">
        <f t="shared" si="22"/>
        <v>359.28</v>
      </c>
      <c r="AT23" s="72">
        <f t="shared" si="12"/>
        <v>359.28</v>
      </c>
      <c r="AU23" s="72">
        <v>965.4140000000001</v>
      </c>
      <c r="AV23" s="1"/>
      <c r="AW23" s="35"/>
      <c r="AX23" s="1"/>
      <c r="AY23" s="1"/>
      <c r="AZ23" s="1"/>
      <c r="BA23" s="72">
        <f t="shared" si="23"/>
        <v>1324.694</v>
      </c>
      <c r="BB23" s="1"/>
    </row>
    <row r="24" spans="1:54" ht="12.75">
      <c r="A24" s="1">
        <v>20</v>
      </c>
      <c r="B24" s="1"/>
      <c r="C24" s="1" t="s">
        <v>12</v>
      </c>
      <c r="D24" s="3">
        <v>4616.9</v>
      </c>
      <c r="E24" s="3">
        <v>42.6</v>
      </c>
      <c r="F24" s="3">
        <v>4659.5</v>
      </c>
      <c r="G24" s="1">
        <v>0.12</v>
      </c>
      <c r="H24" s="1">
        <v>0.12</v>
      </c>
      <c r="I24" s="35">
        <f t="shared" si="0"/>
        <v>559.14</v>
      </c>
      <c r="J24" s="91"/>
      <c r="K24" s="35">
        <f t="shared" si="13"/>
        <v>0</v>
      </c>
      <c r="L24" s="35">
        <f t="shared" si="1"/>
        <v>559.14</v>
      </c>
      <c r="M24" s="91"/>
      <c r="N24" s="35">
        <f t="shared" si="14"/>
        <v>0</v>
      </c>
      <c r="O24" s="35">
        <f t="shared" si="2"/>
        <v>559.14</v>
      </c>
      <c r="P24" s="91"/>
      <c r="Q24" s="35">
        <f t="shared" si="15"/>
        <v>0</v>
      </c>
      <c r="R24" s="35">
        <f t="shared" si="3"/>
        <v>559.14</v>
      </c>
      <c r="S24" s="91"/>
      <c r="T24" s="35">
        <f t="shared" si="16"/>
        <v>0</v>
      </c>
      <c r="U24" s="35">
        <f t="shared" si="4"/>
        <v>559.14</v>
      </c>
      <c r="V24" s="91"/>
      <c r="W24" s="35">
        <f t="shared" si="17"/>
        <v>0</v>
      </c>
      <c r="X24" s="35">
        <f t="shared" si="5"/>
        <v>559.14</v>
      </c>
      <c r="Y24" s="91"/>
      <c r="Z24" s="35">
        <f t="shared" si="18"/>
        <v>0</v>
      </c>
      <c r="AA24" s="35">
        <f t="shared" si="6"/>
        <v>559.14</v>
      </c>
      <c r="AB24" s="91"/>
      <c r="AC24" s="32">
        <f t="shared" si="19"/>
        <v>0</v>
      </c>
      <c r="AD24" s="35">
        <f t="shared" si="7"/>
        <v>559.14</v>
      </c>
      <c r="AE24" s="91"/>
      <c r="AF24" s="32">
        <f t="shared" si="20"/>
        <v>0</v>
      </c>
      <c r="AG24" s="35">
        <f t="shared" si="8"/>
        <v>559.14</v>
      </c>
      <c r="AH24" s="91"/>
      <c r="AI24" s="32">
        <f t="shared" si="24"/>
        <v>0</v>
      </c>
      <c r="AJ24" s="35">
        <f t="shared" si="9"/>
        <v>559.14</v>
      </c>
      <c r="AK24" s="91"/>
      <c r="AL24" s="32">
        <f t="shared" si="25"/>
        <v>0</v>
      </c>
      <c r="AM24" s="35">
        <f t="shared" si="10"/>
        <v>559.14</v>
      </c>
      <c r="AN24" s="91"/>
      <c r="AO24" s="32">
        <f t="shared" si="26"/>
        <v>0</v>
      </c>
      <c r="AP24" s="35">
        <f t="shared" si="11"/>
        <v>559.14</v>
      </c>
      <c r="AQ24" s="91"/>
      <c r="AR24" s="2">
        <f t="shared" si="21"/>
        <v>0</v>
      </c>
      <c r="AS24" s="32">
        <f t="shared" si="22"/>
        <v>3354.8399999999997</v>
      </c>
      <c r="AT24" s="72">
        <f t="shared" si="12"/>
        <v>3354.8399999999997</v>
      </c>
      <c r="AU24" s="72">
        <v>9014.681999999999</v>
      </c>
      <c r="AV24" s="1"/>
      <c r="AW24" s="35"/>
      <c r="AX24" s="1"/>
      <c r="AY24" s="1"/>
      <c r="AZ24" s="1"/>
      <c r="BA24" s="72">
        <f t="shared" si="23"/>
        <v>12369.521999999999</v>
      </c>
      <c r="BB24" s="1"/>
    </row>
    <row r="25" spans="1:54" ht="12.75">
      <c r="A25" s="1">
        <v>21</v>
      </c>
      <c r="B25" s="1"/>
      <c r="C25" s="1" t="s">
        <v>13</v>
      </c>
      <c r="D25" s="3">
        <v>500.6</v>
      </c>
      <c r="E25" s="3">
        <v>0</v>
      </c>
      <c r="F25" s="3">
        <v>500.6</v>
      </c>
      <c r="G25" s="1">
        <v>0.12</v>
      </c>
      <c r="H25" s="1">
        <v>0.12</v>
      </c>
      <c r="I25" s="35">
        <f t="shared" si="0"/>
        <v>60.072</v>
      </c>
      <c r="J25" s="91"/>
      <c r="K25" s="35">
        <f t="shared" si="13"/>
        <v>0</v>
      </c>
      <c r="L25" s="35">
        <f t="shared" si="1"/>
        <v>60.072</v>
      </c>
      <c r="M25" s="91"/>
      <c r="N25" s="35">
        <f t="shared" si="14"/>
        <v>0</v>
      </c>
      <c r="O25" s="35">
        <f t="shared" si="2"/>
        <v>60.072</v>
      </c>
      <c r="P25" s="91"/>
      <c r="Q25" s="35">
        <f t="shared" si="15"/>
        <v>0</v>
      </c>
      <c r="R25" s="35">
        <f t="shared" si="3"/>
        <v>60.072</v>
      </c>
      <c r="S25" s="91"/>
      <c r="T25" s="35">
        <f t="shared" si="16"/>
        <v>0</v>
      </c>
      <c r="U25" s="35">
        <f t="shared" si="4"/>
        <v>60.072</v>
      </c>
      <c r="V25" s="91"/>
      <c r="W25" s="35">
        <f t="shared" si="17"/>
        <v>0</v>
      </c>
      <c r="X25" s="35">
        <f t="shared" si="5"/>
        <v>60.072</v>
      </c>
      <c r="Y25" s="91"/>
      <c r="Z25" s="35">
        <f t="shared" si="18"/>
        <v>0</v>
      </c>
      <c r="AA25" s="35">
        <f t="shared" si="6"/>
        <v>60.072</v>
      </c>
      <c r="AB25" s="91"/>
      <c r="AC25" s="32">
        <f t="shared" si="19"/>
        <v>0</v>
      </c>
      <c r="AD25" s="35">
        <f t="shared" si="7"/>
        <v>60.072</v>
      </c>
      <c r="AE25" s="91"/>
      <c r="AF25" s="32">
        <f t="shared" si="20"/>
        <v>0</v>
      </c>
      <c r="AG25" s="35">
        <f t="shared" si="8"/>
        <v>60.072</v>
      </c>
      <c r="AH25" s="91"/>
      <c r="AI25" s="32">
        <f t="shared" si="24"/>
        <v>0</v>
      </c>
      <c r="AJ25" s="35">
        <f t="shared" si="9"/>
        <v>60.072</v>
      </c>
      <c r="AK25" s="91"/>
      <c r="AL25" s="32">
        <f t="shared" si="25"/>
        <v>0</v>
      </c>
      <c r="AM25" s="35">
        <f t="shared" si="10"/>
        <v>60.072</v>
      </c>
      <c r="AN25" s="91"/>
      <c r="AO25" s="32">
        <f t="shared" si="26"/>
        <v>0</v>
      </c>
      <c r="AP25" s="35">
        <f t="shared" si="11"/>
        <v>60.072</v>
      </c>
      <c r="AQ25" s="91"/>
      <c r="AR25" s="2">
        <f t="shared" si="21"/>
        <v>0</v>
      </c>
      <c r="AS25" s="32">
        <f t="shared" si="22"/>
        <v>360.432</v>
      </c>
      <c r="AT25" s="72">
        <f t="shared" si="12"/>
        <v>360.432</v>
      </c>
      <c r="AU25" s="72">
        <v>968.5015999999999</v>
      </c>
      <c r="AV25" s="1"/>
      <c r="AW25" s="35"/>
      <c r="AX25" s="1"/>
      <c r="AY25" s="1"/>
      <c r="AZ25" s="1"/>
      <c r="BA25" s="72">
        <f t="shared" si="23"/>
        <v>1328.9335999999998</v>
      </c>
      <c r="BB25" s="1"/>
    </row>
    <row r="26" spans="1:54" ht="12.75">
      <c r="A26" s="1">
        <v>22</v>
      </c>
      <c r="B26" s="1"/>
      <c r="C26" s="1" t="s">
        <v>14</v>
      </c>
      <c r="D26" s="3">
        <v>1322.4</v>
      </c>
      <c r="E26" s="3">
        <v>0</v>
      </c>
      <c r="F26" s="3">
        <v>1322.4</v>
      </c>
      <c r="G26" s="1">
        <v>0.12</v>
      </c>
      <c r="H26" s="1">
        <v>0.12</v>
      </c>
      <c r="I26" s="35">
        <f t="shared" si="0"/>
        <v>158.68800000000002</v>
      </c>
      <c r="J26" s="91"/>
      <c r="K26" s="35">
        <f t="shared" si="13"/>
        <v>0</v>
      </c>
      <c r="L26" s="35">
        <f t="shared" si="1"/>
        <v>158.68800000000002</v>
      </c>
      <c r="M26" s="91"/>
      <c r="N26" s="35">
        <f t="shared" si="14"/>
        <v>0</v>
      </c>
      <c r="O26" s="35">
        <f t="shared" si="2"/>
        <v>158.68800000000002</v>
      </c>
      <c r="P26" s="91"/>
      <c r="Q26" s="35">
        <f t="shared" si="15"/>
        <v>0</v>
      </c>
      <c r="R26" s="35">
        <f t="shared" si="3"/>
        <v>158.68800000000002</v>
      </c>
      <c r="S26" s="91"/>
      <c r="T26" s="35">
        <f t="shared" si="16"/>
        <v>0</v>
      </c>
      <c r="U26" s="35">
        <f t="shared" si="4"/>
        <v>158.68800000000002</v>
      </c>
      <c r="V26" s="91"/>
      <c r="W26" s="35">
        <f t="shared" si="17"/>
        <v>0</v>
      </c>
      <c r="X26" s="35">
        <f t="shared" si="5"/>
        <v>158.68800000000002</v>
      </c>
      <c r="Y26" s="91"/>
      <c r="Z26" s="35">
        <f t="shared" si="18"/>
        <v>0</v>
      </c>
      <c r="AA26" s="35">
        <f t="shared" si="6"/>
        <v>158.68800000000002</v>
      </c>
      <c r="AB26" s="91"/>
      <c r="AC26" s="32">
        <f t="shared" si="19"/>
        <v>0</v>
      </c>
      <c r="AD26" s="35">
        <f t="shared" si="7"/>
        <v>158.68800000000002</v>
      </c>
      <c r="AE26" s="91"/>
      <c r="AF26" s="32">
        <f t="shared" si="20"/>
        <v>0</v>
      </c>
      <c r="AG26" s="35">
        <f t="shared" si="8"/>
        <v>158.68800000000002</v>
      </c>
      <c r="AH26" s="91"/>
      <c r="AI26" s="32">
        <f t="shared" si="24"/>
        <v>0</v>
      </c>
      <c r="AJ26" s="35">
        <f t="shared" si="9"/>
        <v>158.68800000000002</v>
      </c>
      <c r="AK26" s="91"/>
      <c r="AL26" s="32">
        <f t="shared" si="25"/>
        <v>0</v>
      </c>
      <c r="AM26" s="35">
        <f t="shared" si="10"/>
        <v>158.68800000000002</v>
      </c>
      <c r="AN26" s="91"/>
      <c r="AO26" s="32">
        <f t="shared" si="26"/>
        <v>0</v>
      </c>
      <c r="AP26" s="35">
        <f t="shared" si="11"/>
        <v>158.68800000000002</v>
      </c>
      <c r="AQ26" s="91"/>
      <c r="AR26" s="2">
        <f t="shared" si="21"/>
        <v>0</v>
      </c>
      <c r="AS26" s="32">
        <f t="shared" si="22"/>
        <v>952.128</v>
      </c>
      <c r="AT26" s="72">
        <f t="shared" si="12"/>
        <v>952.128</v>
      </c>
      <c r="AU26" s="72">
        <v>2558.4364000000005</v>
      </c>
      <c r="AV26" s="1"/>
      <c r="AW26" s="35"/>
      <c r="AX26" s="1"/>
      <c r="AY26" s="1"/>
      <c r="AZ26" s="1"/>
      <c r="BA26" s="72">
        <f t="shared" si="23"/>
        <v>3510.5644000000007</v>
      </c>
      <c r="BB26" s="1"/>
    </row>
    <row r="27" spans="1:54" ht="12.75">
      <c r="A27" s="1">
        <v>23</v>
      </c>
      <c r="B27" s="1"/>
      <c r="C27" s="1" t="s">
        <v>15</v>
      </c>
      <c r="D27" s="3">
        <v>1425.9</v>
      </c>
      <c r="E27" s="3">
        <v>0</v>
      </c>
      <c r="F27" s="3">
        <v>1425.9</v>
      </c>
      <c r="G27" s="1">
        <v>0.12</v>
      </c>
      <c r="H27" s="1">
        <v>0.12</v>
      </c>
      <c r="I27" s="35">
        <f t="shared" si="0"/>
        <v>171.108</v>
      </c>
      <c r="J27" s="91"/>
      <c r="K27" s="35">
        <f t="shared" si="13"/>
        <v>0</v>
      </c>
      <c r="L27" s="35">
        <f t="shared" si="1"/>
        <v>171.108</v>
      </c>
      <c r="M27" s="91"/>
      <c r="N27" s="35">
        <f t="shared" si="14"/>
        <v>0</v>
      </c>
      <c r="O27" s="35">
        <f t="shared" si="2"/>
        <v>171.108</v>
      </c>
      <c r="P27" s="91"/>
      <c r="Q27" s="35">
        <f t="shared" si="15"/>
        <v>0</v>
      </c>
      <c r="R27" s="35">
        <f t="shared" si="3"/>
        <v>171.108</v>
      </c>
      <c r="S27" s="91"/>
      <c r="T27" s="35">
        <f t="shared" si="16"/>
        <v>0</v>
      </c>
      <c r="U27" s="35">
        <f t="shared" si="4"/>
        <v>171.108</v>
      </c>
      <c r="V27" s="91"/>
      <c r="W27" s="35">
        <f t="shared" si="17"/>
        <v>0</v>
      </c>
      <c r="X27" s="35">
        <f t="shared" si="5"/>
        <v>171.108</v>
      </c>
      <c r="Y27" s="91"/>
      <c r="Z27" s="35">
        <f t="shared" si="18"/>
        <v>0</v>
      </c>
      <c r="AA27" s="35">
        <f t="shared" si="6"/>
        <v>171.108</v>
      </c>
      <c r="AB27" s="91"/>
      <c r="AC27" s="32">
        <f t="shared" si="19"/>
        <v>0</v>
      </c>
      <c r="AD27" s="35">
        <f t="shared" si="7"/>
        <v>171.108</v>
      </c>
      <c r="AE27" s="91"/>
      <c r="AF27" s="32">
        <f t="shared" si="20"/>
        <v>0</v>
      </c>
      <c r="AG27" s="35">
        <f t="shared" si="8"/>
        <v>171.108</v>
      </c>
      <c r="AH27" s="91"/>
      <c r="AI27" s="32">
        <f t="shared" si="24"/>
        <v>0</v>
      </c>
      <c r="AJ27" s="35">
        <f t="shared" si="9"/>
        <v>171.108</v>
      </c>
      <c r="AK27" s="91"/>
      <c r="AL27" s="32">
        <f t="shared" si="25"/>
        <v>0</v>
      </c>
      <c r="AM27" s="35">
        <f t="shared" si="10"/>
        <v>171.108</v>
      </c>
      <c r="AN27" s="91"/>
      <c r="AO27" s="32">
        <f t="shared" si="26"/>
        <v>0</v>
      </c>
      <c r="AP27" s="35">
        <f t="shared" si="11"/>
        <v>171.108</v>
      </c>
      <c r="AQ27" s="91"/>
      <c r="AR27" s="2">
        <f t="shared" si="21"/>
        <v>0</v>
      </c>
      <c r="AS27" s="32">
        <f t="shared" si="22"/>
        <v>1026.648</v>
      </c>
      <c r="AT27" s="72">
        <f t="shared" si="12"/>
        <v>1026.648</v>
      </c>
      <c r="AU27" s="72">
        <v>2758.6724000000004</v>
      </c>
      <c r="AV27" s="1"/>
      <c r="AW27" s="35"/>
      <c r="AX27" s="1"/>
      <c r="AY27" s="1"/>
      <c r="AZ27" s="1"/>
      <c r="BA27" s="72">
        <f t="shared" si="23"/>
        <v>3785.3204000000005</v>
      </c>
      <c r="BB27" s="1"/>
    </row>
    <row r="28" spans="1:54" ht="12.75">
      <c r="A28" s="1">
        <v>24</v>
      </c>
      <c r="B28" s="1"/>
      <c r="C28" s="1" t="s">
        <v>16</v>
      </c>
      <c r="D28" s="3">
        <v>493.4</v>
      </c>
      <c r="E28" s="3">
        <v>0</v>
      </c>
      <c r="F28" s="3">
        <v>493.4</v>
      </c>
      <c r="G28" s="1">
        <v>0.12</v>
      </c>
      <c r="H28" s="1">
        <v>0.12</v>
      </c>
      <c r="I28" s="35">
        <f t="shared" si="0"/>
        <v>59.208</v>
      </c>
      <c r="J28" s="91"/>
      <c r="K28" s="35">
        <f t="shared" si="13"/>
        <v>0</v>
      </c>
      <c r="L28" s="35">
        <f t="shared" si="1"/>
        <v>59.208</v>
      </c>
      <c r="M28" s="91"/>
      <c r="N28" s="35">
        <f t="shared" si="14"/>
        <v>0</v>
      </c>
      <c r="O28" s="35">
        <f t="shared" si="2"/>
        <v>59.208</v>
      </c>
      <c r="P28" s="91"/>
      <c r="Q28" s="35">
        <f t="shared" si="15"/>
        <v>0</v>
      </c>
      <c r="R28" s="35">
        <f t="shared" si="3"/>
        <v>59.208</v>
      </c>
      <c r="S28" s="91"/>
      <c r="T28" s="35">
        <f t="shared" si="16"/>
        <v>0</v>
      </c>
      <c r="U28" s="35">
        <f t="shared" si="4"/>
        <v>59.208</v>
      </c>
      <c r="V28" s="91"/>
      <c r="W28" s="35">
        <f t="shared" si="17"/>
        <v>0</v>
      </c>
      <c r="X28" s="35">
        <f t="shared" si="5"/>
        <v>59.208</v>
      </c>
      <c r="Y28" s="91"/>
      <c r="Z28" s="35">
        <f t="shared" si="18"/>
        <v>0</v>
      </c>
      <c r="AA28" s="35">
        <f t="shared" si="6"/>
        <v>59.208</v>
      </c>
      <c r="AB28" s="91"/>
      <c r="AC28" s="32">
        <f t="shared" si="19"/>
        <v>0</v>
      </c>
      <c r="AD28" s="35">
        <f t="shared" si="7"/>
        <v>59.208</v>
      </c>
      <c r="AE28" s="91"/>
      <c r="AF28" s="32">
        <f t="shared" si="20"/>
        <v>0</v>
      </c>
      <c r="AG28" s="35">
        <f t="shared" si="8"/>
        <v>59.208</v>
      </c>
      <c r="AH28" s="91"/>
      <c r="AI28" s="32">
        <f t="shared" si="24"/>
        <v>0</v>
      </c>
      <c r="AJ28" s="35">
        <f t="shared" si="9"/>
        <v>59.208</v>
      </c>
      <c r="AK28" s="91"/>
      <c r="AL28" s="32">
        <f t="shared" si="25"/>
        <v>0</v>
      </c>
      <c r="AM28" s="35">
        <f t="shared" si="10"/>
        <v>59.208</v>
      </c>
      <c r="AN28" s="91"/>
      <c r="AO28" s="32">
        <f t="shared" si="26"/>
        <v>0</v>
      </c>
      <c r="AP28" s="35">
        <f t="shared" si="11"/>
        <v>59.208</v>
      </c>
      <c r="AQ28" s="91"/>
      <c r="AR28" s="2">
        <f t="shared" si="21"/>
        <v>0</v>
      </c>
      <c r="AS28" s="32">
        <f t="shared" si="22"/>
        <v>355.24799999999993</v>
      </c>
      <c r="AT28" s="72">
        <f t="shared" si="12"/>
        <v>355.24799999999993</v>
      </c>
      <c r="AU28" s="72">
        <v>954.5724</v>
      </c>
      <c r="AV28" s="1"/>
      <c r="AW28" s="35"/>
      <c r="AX28" s="1"/>
      <c r="AY28" s="1"/>
      <c r="AZ28" s="1"/>
      <c r="BA28" s="72">
        <f t="shared" si="23"/>
        <v>1309.8204</v>
      </c>
      <c r="BB28" s="1"/>
    </row>
    <row r="29" spans="1:54" ht="12.75">
      <c r="A29" s="1">
        <v>25</v>
      </c>
      <c r="B29" s="1"/>
      <c r="C29" s="1" t="s">
        <v>17</v>
      </c>
      <c r="D29" s="3">
        <v>1357.3</v>
      </c>
      <c r="E29" s="3">
        <v>0</v>
      </c>
      <c r="F29" s="3">
        <v>1357.3</v>
      </c>
      <c r="G29" s="1">
        <v>0.12</v>
      </c>
      <c r="H29" s="1">
        <v>0.12</v>
      </c>
      <c r="I29" s="35">
        <f t="shared" si="0"/>
        <v>162.87599999999998</v>
      </c>
      <c r="J29" s="91"/>
      <c r="K29" s="35">
        <f t="shared" si="13"/>
        <v>0</v>
      </c>
      <c r="L29" s="35">
        <f t="shared" si="1"/>
        <v>162.87599999999998</v>
      </c>
      <c r="M29" s="91"/>
      <c r="N29" s="35">
        <f t="shared" si="14"/>
        <v>0</v>
      </c>
      <c r="O29" s="35">
        <f t="shared" si="2"/>
        <v>162.87599999999998</v>
      </c>
      <c r="P29" s="91"/>
      <c r="Q29" s="35">
        <f t="shared" si="15"/>
        <v>0</v>
      </c>
      <c r="R29" s="35">
        <f t="shared" si="3"/>
        <v>162.87599999999998</v>
      </c>
      <c r="S29" s="91"/>
      <c r="T29" s="35">
        <f t="shared" si="16"/>
        <v>0</v>
      </c>
      <c r="U29" s="35">
        <f t="shared" si="4"/>
        <v>162.87599999999998</v>
      </c>
      <c r="V29" s="91"/>
      <c r="W29" s="35">
        <f t="shared" si="17"/>
        <v>0</v>
      </c>
      <c r="X29" s="35">
        <f t="shared" si="5"/>
        <v>162.87599999999998</v>
      </c>
      <c r="Y29" s="91"/>
      <c r="Z29" s="35">
        <f t="shared" si="18"/>
        <v>0</v>
      </c>
      <c r="AA29" s="35">
        <f t="shared" si="6"/>
        <v>162.87599999999998</v>
      </c>
      <c r="AB29" s="91"/>
      <c r="AC29" s="32">
        <f t="shared" si="19"/>
        <v>0</v>
      </c>
      <c r="AD29" s="35">
        <f t="shared" si="7"/>
        <v>162.87599999999998</v>
      </c>
      <c r="AE29" s="91"/>
      <c r="AF29" s="32">
        <f t="shared" si="20"/>
        <v>0</v>
      </c>
      <c r="AG29" s="35">
        <f t="shared" si="8"/>
        <v>162.87599999999998</v>
      </c>
      <c r="AH29" s="91"/>
      <c r="AI29" s="32">
        <f t="shared" si="24"/>
        <v>0</v>
      </c>
      <c r="AJ29" s="35">
        <f t="shared" si="9"/>
        <v>162.87599999999998</v>
      </c>
      <c r="AK29" s="91"/>
      <c r="AL29" s="32">
        <f t="shared" si="25"/>
        <v>0</v>
      </c>
      <c r="AM29" s="35">
        <f t="shared" si="10"/>
        <v>162.87599999999998</v>
      </c>
      <c r="AN29" s="91"/>
      <c r="AO29" s="32">
        <f t="shared" si="26"/>
        <v>0</v>
      </c>
      <c r="AP29" s="35">
        <f t="shared" si="11"/>
        <v>162.87599999999998</v>
      </c>
      <c r="AQ29" s="91"/>
      <c r="AR29" s="2">
        <f t="shared" si="21"/>
        <v>0</v>
      </c>
      <c r="AS29" s="32">
        <f t="shared" si="22"/>
        <v>977.2559999999999</v>
      </c>
      <c r="AT29" s="72">
        <f t="shared" si="12"/>
        <v>977.2559999999999</v>
      </c>
      <c r="AU29" s="72">
        <v>2627.1143999999995</v>
      </c>
      <c r="AV29" s="1"/>
      <c r="AW29" s="35"/>
      <c r="AX29" s="1"/>
      <c r="AY29" s="1"/>
      <c r="AZ29" s="1"/>
      <c r="BA29" s="72">
        <f t="shared" si="23"/>
        <v>3604.3703999999993</v>
      </c>
      <c r="BB29" s="1"/>
    </row>
    <row r="30" spans="1:54" ht="12.75">
      <c r="A30" s="1">
        <v>26</v>
      </c>
      <c r="B30" s="1"/>
      <c r="C30" s="1" t="s">
        <v>18</v>
      </c>
      <c r="D30" s="3">
        <v>2531.9</v>
      </c>
      <c r="E30" s="3">
        <v>0</v>
      </c>
      <c r="F30" s="3">
        <v>2531.9</v>
      </c>
      <c r="G30" s="1">
        <v>0.12</v>
      </c>
      <c r="H30" s="1">
        <v>0.12</v>
      </c>
      <c r="I30" s="35">
        <f t="shared" si="0"/>
        <v>303.828</v>
      </c>
      <c r="J30" s="91"/>
      <c r="K30" s="35">
        <f t="shared" si="13"/>
        <v>0</v>
      </c>
      <c r="L30" s="35">
        <f t="shared" si="1"/>
        <v>303.828</v>
      </c>
      <c r="M30" s="91"/>
      <c r="N30" s="35">
        <f t="shared" si="14"/>
        <v>0</v>
      </c>
      <c r="O30" s="35">
        <f t="shared" si="2"/>
        <v>303.828</v>
      </c>
      <c r="P30" s="91"/>
      <c r="Q30" s="35">
        <f t="shared" si="15"/>
        <v>0</v>
      </c>
      <c r="R30" s="35">
        <f t="shared" si="3"/>
        <v>303.828</v>
      </c>
      <c r="S30" s="91"/>
      <c r="T30" s="35">
        <f t="shared" si="16"/>
        <v>0</v>
      </c>
      <c r="U30" s="35">
        <f t="shared" si="4"/>
        <v>303.828</v>
      </c>
      <c r="V30" s="91"/>
      <c r="W30" s="35">
        <f t="shared" si="17"/>
        <v>0</v>
      </c>
      <c r="X30" s="35">
        <f t="shared" si="5"/>
        <v>303.828</v>
      </c>
      <c r="Y30" s="91"/>
      <c r="Z30" s="35">
        <f t="shared" si="18"/>
        <v>0</v>
      </c>
      <c r="AA30" s="35">
        <f t="shared" si="6"/>
        <v>303.828</v>
      </c>
      <c r="AB30" s="91"/>
      <c r="AC30" s="32">
        <f t="shared" si="19"/>
        <v>0</v>
      </c>
      <c r="AD30" s="35">
        <f t="shared" si="7"/>
        <v>303.828</v>
      </c>
      <c r="AE30" s="91"/>
      <c r="AF30" s="32">
        <f t="shared" si="20"/>
        <v>0</v>
      </c>
      <c r="AG30" s="35">
        <f t="shared" si="8"/>
        <v>303.828</v>
      </c>
      <c r="AH30" s="91"/>
      <c r="AI30" s="32">
        <f t="shared" si="24"/>
        <v>0</v>
      </c>
      <c r="AJ30" s="35">
        <f t="shared" si="9"/>
        <v>303.828</v>
      </c>
      <c r="AK30" s="91"/>
      <c r="AL30" s="32">
        <f t="shared" si="25"/>
        <v>0</v>
      </c>
      <c r="AM30" s="35">
        <f t="shared" si="10"/>
        <v>303.828</v>
      </c>
      <c r="AN30" s="91"/>
      <c r="AO30" s="32">
        <f t="shared" si="26"/>
        <v>0</v>
      </c>
      <c r="AP30" s="35">
        <f t="shared" si="11"/>
        <v>303.828</v>
      </c>
      <c r="AQ30" s="91"/>
      <c r="AR30" s="2">
        <f t="shared" si="21"/>
        <v>0</v>
      </c>
      <c r="AS30" s="32">
        <f t="shared" si="22"/>
        <v>1822.9679999999998</v>
      </c>
      <c r="AT30" s="72">
        <f t="shared" si="12"/>
        <v>1822.9679999999998</v>
      </c>
      <c r="AU30" s="72">
        <v>4898.4384</v>
      </c>
      <c r="AV30" s="1"/>
      <c r="AW30" s="35"/>
      <c r="AX30" s="1"/>
      <c r="AY30" s="1"/>
      <c r="AZ30" s="1"/>
      <c r="BA30" s="72">
        <f t="shared" si="23"/>
        <v>6721.4064</v>
      </c>
      <c r="BB30" s="1"/>
    </row>
    <row r="31" spans="1:54" ht="12.75">
      <c r="A31" s="1">
        <v>27</v>
      </c>
      <c r="B31" s="1"/>
      <c r="C31" s="1" t="s">
        <v>19</v>
      </c>
      <c r="D31" s="3">
        <v>3202.7</v>
      </c>
      <c r="E31" s="3">
        <v>0</v>
      </c>
      <c r="F31" s="3">
        <v>3202.7</v>
      </c>
      <c r="G31" s="1">
        <v>0.12</v>
      </c>
      <c r="H31" s="1">
        <v>0.12</v>
      </c>
      <c r="I31" s="35">
        <f t="shared" si="0"/>
        <v>384.32399999999996</v>
      </c>
      <c r="J31" s="91"/>
      <c r="K31" s="35">
        <f t="shared" si="13"/>
        <v>0</v>
      </c>
      <c r="L31" s="35">
        <f t="shared" si="1"/>
        <v>384.32399999999996</v>
      </c>
      <c r="M31" s="91"/>
      <c r="N31" s="35">
        <f t="shared" si="14"/>
        <v>0</v>
      </c>
      <c r="O31" s="35">
        <f t="shared" si="2"/>
        <v>384.32399999999996</v>
      </c>
      <c r="P31" s="91"/>
      <c r="Q31" s="35">
        <f t="shared" si="15"/>
        <v>0</v>
      </c>
      <c r="R31" s="35">
        <f t="shared" si="3"/>
        <v>384.32399999999996</v>
      </c>
      <c r="S31" s="91"/>
      <c r="T31" s="35">
        <f t="shared" si="16"/>
        <v>0</v>
      </c>
      <c r="U31" s="35">
        <f t="shared" si="4"/>
        <v>384.32399999999996</v>
      </c>
      <c r="V31" s="91"/>
      <c r="W31" s="35">
        <f t="shared" si="17"/>
        <v>0</v>
      </c>
      <c r="X31" s="35">
        <f t="shared" si="5"/>
        <v>384.32399999999996</v>
      </c>
      <c r="Y31" s="91"/>
      <c r="Z31" s="35">
        <f t="shared" si="18"/>
        <v>0</v>
      </c>
      <c r="AA31" s="35">
        <f t="shared" si="6"/>
        <v>384.32399999999996</v>
      </c>
      <c r="AB31" s="91"/>
      <c r="AC31" s="32">
        <f t="shared" si="19"/>
        <v>0</v>
      </c>
      <c r="AD31" s="35">
        <f t="shared" si="7"/>
        <v>384.32399999999996</v>
      </c>
      <c r="AE31" s="91"/>
      <c r="AF31" s="32">
        <f t="shared" si="20"/>
        <v>0</v>
      </c>
      <c r="AG31" s="35">
        <f t="shared" si="8"/>
        <v>384.32399999999996</v>
      </c>
      <c r="AH31" s="91"/>
      <c r="AI31" s="32">
        <f t="shared" si="24"/>
        <v>0</v>
      </c>
      <c r="AJ31" s="35">
        <f t="shared" si="9"/>
        <v>384.32399999999996</v>
      </c>
      <c r="AK31" s="91"/>
      <c r="AL31" s="32">
        <f t="shared" si="25"/>
        <v>0</v>
      </c>
      <c r="AM31" s="35">
        <f t="shared" si="10"/>
        <v>384.32399999999996</v>
      </c>
      <c r="AN31" s="91"/>
      <c r="AO31" s="32">
        <f t="shared" si="26"/>
        <v>0</v>
      </c>
      <c r="AP31" s="35">
        <f t="shared" si="11"/>
        <v>384.32399999999996</v>
      </c>
      <c r="AQ31" s="91"/>
      <c r="AR31" s="2">
        <f t="shared" si="21"/>
        <v>0</v>
      </c>
      <c r="AS31" s="32">
        <f t="shared" si="22"/>
        <v>2305.944</v>
      </c>
      <c r="AT31" s="72">
        <f t="shared" si="12"/>
        <v>2305.944</v>
      </c>
      <c r="AU31" s="72">
        <v>6195.9472000000005</v>
      </c>
      <c r="AV31" s="1"/>
      <c r="AW31" s="35"/>
      <c r="AX31" s="1"/>
      <c r="AY31" s="1"/>
      <c r="AZ31" s="1"/>
      <c r="BA31" s="72">
        <f t="shared" si="23"/>
        <v>8501.8912</v>
      </c>
      <c r="BB31" s="1"/>
    </row>
    <row r="32" spans="1:54" ht="12.75">
      <c r="A32" s="1">
        <v>28</v>
      </c>
      <c r="B32" s="1"/>
      <c r="C32" s="1" t="s">
        <v>20</v>
      </c>
      <c r="D32" s="3">
        <v>3180.9</v>
      </c>
      <c r="E32" s="3">
        <v>0</v>
      </c>
      <c r="F32" s="3">
        <v>3180.9</v>
      </c>
      <c r="G32" s="1">
        <v>0.12</v>
      </c>
      <c r="H32" s="1">
        <v>0.12</v>
      </c>
      <c r="I32" s="35">
        <f t="shared" si="0"/>
        <v>381.70799999999997</v>
      </c>
      <c r="J32" s="91"/>
      <c r="K32" s="35">
        <f t="shared" si="13"/>
        <v>0</v>
      </c>
      <c r="L32" s="35">
        <f t="shared" si="1"/>
        <v>381.70799999999997</v>
      </c>
      <c r="M32" s="91"/>
      <c r="N32" s="35">
        <f t="shared" si="14"/>
        <v>0</v>
      </c>
      <c r="O32" s="35">
        <f t="shared" si="2"/>
        <v>381.70799999999997</v>
      </c>
      <c r="P32" s="91"/>
      <c r="Q32" s="35">
        <f t="shared" si="15"/>
        <v>0</v>
      </c>
      <c r="R32" s="35">
        <f t="shared" si="3"/>
        <v>381.70799999999997</v>
      </c>
      <c r="S32" s="91"/>
      <c r="T32" s="35">
        <f t="shared" si="16"/>
        <v>0</v>
      </c>
      <c r="U32" s="35">
        <f t="shared" si="4"/>
        <v>381.70799999999997</v>
      </c>
      <c r="V32" s="91"/>
      <c r="W32" s="35">
        <f t="shared" si="17"/>
        <v>0</v>
      </c>
      <c r="X32" s="35">
        <f t="shared" si="5"/>
        <v>381.70799999999997</v>
      </c>
      <c r="Y32" s="91"/>
      <c r="Z32" s="35">
        <f t="shared" si="18"/>
        <v>0</v>
      </c>
      <c r="AA32" s="35">
        <f t="shared" si="6"/>
        <v>381.70799999999997</v>
      </c>
      <c r="AB32" s="91"/>
      <c r="AC32" s="32">
        <f t="shared" si="19"/>
        <v>0</v>
      </c>
      <c r="AD32" s="35">
        <f t="shared" si="7"/>
        <v>381.70799999999997</v>
      </c>
      <c r="AE32" s="91"/>
      <c r="AF32" s="32">
        <f t="shared" si="20"/>
        <v>0</v>
      </c>
      <c r="AG32" s="35">
        <f t="shared" si="8"/>
        <v>381.70799999999997</v>
      </c>
      <c r="AH32" s="91"/>
      <c r="AI32" s="32">
        <f t="shared" si="24"/>
        <v>0</v>
      </c>
      <c r="AJ32" s="35">
        <f t="shared" si="9"/>
        <v>381.70799999999997</v>
      </c>
      <c r="AK32" s="91"/>
      <c r="AL32" s="32">
        <f t="shared" si="25"/>
        <v>0</v>
      </c>
      <c r="AM32" s="35">
        <f t="shared" si="10"/>
        <v>381.70799999999997</v>
      </c>
      <c r="AN32" s="91"/>
      <c r="AO32" s="32">
        <f t="shared" si="26"/>
        <v>0</v>
      </c>
      <c r="AP32" s="35">
        <f t="shared" si="11"/>
        <v>381.70799999999997</v>
      </c>
      <c r="AQ32" s="91"/>
      <c r="AR32" s="2">
        <f t="shared" si="21"/>
        <v>0</v>
      </c>
      <c r="AS32" s="32">
        <f t="shared" si="22"/>
        <v>2290.248</v>
      </c>
      <c r="AT32" s="72">
        <f t="shared" si="12"/>
        <v>2290.248</v>
      </c>
      <c r="AU32" s="72">
        <v>6152.890800000001</v>
      </c>
      <c r="AV32" s="1"/>
      <c r="AW32" s="35"/>
      <c r="AX32" s="1"/>
      <c r="AY32" s="1"/>
      <c r="AZ32" s="1"/>
      <c r="BA32" s="72">
        <f t="shared" si="23"/>
        <v>8443.1388</v>
      </c>
      <c r="BB32" s="1"/>
    </row>
    <row r="33" spans="1:54" ht="12.75">
      <c r="A33" s="1">
        <v>29</v>
      </c>
      <c r="B33" s="1"/>
      <c r="C33" s="1" t="s">
        <v>21</v>
      </c>
      <c r="D33" s="3">
        <v>1991.9</v>
      </c>
      <c r="E33" s="3">
        <v>43.3</v>
      </c>
      <c r="F33" s="3">
        <v>2035.2</v>
      </c>
      <c r="G33" s="1">
        <v>0.12</v>
      </c>
      <c r="H33" s="1">
        <v>0.12</v>
      </c>
      <c r="I33" s="35">
        <f t="shared" si="0"/>
        <v>244.224</v>
      </c>
      <c r="J33" s="91"/>
      <c r="K33" s="35">
        <f t="shared" si="13"/>
        <v>0</v>
      </c>
      <c r="L33" s="35">
        <f t="shared" si="1"/>
        <v>244.224</v>
      </c>
      <c r="M33" s="91"/>
      <c r="N33" s="35">
        <f t="shared" si="14"/>
        <v>0</v>
      </c>
      <c r="O33" s="35">
        <f t="shared" si="2"/>
        <v>244.224</v>
      </c>
      <c r="P33" s="91"/>
      <c r="Q33" s="35">
        <f t="shared" si="15"/>
        <v>0</v>
      </c>
      <c r="R33" s="35">
        <f t="shared" si="3"/>
        <v>244.224</v>
      </c>
      <c r="S33" s="91"/>
      <c r="T33" s="35">
        <f t="shared" si="16"/>
        <v>0</v>
      </c>
      <c r="U33" s="35">
        <f t="shared" si="4"/>
        <v>244.224</v>
      </c>
      <c r="V33" s="91"/>
      <c r="W33" s="35">
        <f t="shared" si="17"/>
        <v>0</v>
      </c>
      <c r="X33" s="35">
        <f t="shared" si="5"/>
        <v>244.224</v>
      </c>
      <c r="Y33" s="91"/>
      <c r="Z33" s="35">
        <f t="shared" si="18"/>
        <v>0</v>
      </c>
      <c r="AA33" s="35">
        <f t="shared" si="6"/>
        <v>244.224</v>
      </c>
      <c r="AB33" s="91"/>
      <c r="AC33" s="32">
        <f t="shared" si="19"/>
        <v>0</v>
      </c>
      <c r="AD33" s="35">
        <f t="shared" si="7"/>
        <v>244.224</v>
      </c>
      <c r="AE33" s="91"/>
      <c r="AF33" s="32">
        <f t="shared" si="20"/>
        <v>0</v>
      </c>
      <c r="AG33" s="35">
        <f t="shared" si="8"/>
        <v>244.224</v>
      </c>
      <c r="AH33" s="91"/>
      <c r="AI33" s="32">
        <f t="shared" si="24"/>
        <v>0</v>
      </c>
      <c r="AJ33" s="35">
        <f t="shared" si="9"/>
        <v>244.224</v>
      </c>
      <c r="AK33" s="91"/>
      <c r="AL33" s="32">
        <f t="shared" si="25"/>
        <v>0</v>
      </c>
      <c r="AM33" s="35">
        <f t="shared" si="10"/>
        <v>244.224</v>
      </c>
      <c r="AN33" s="91"/>
      <c r="AO33" s="32">
        <f t="shared" si="26"/>
        <v>0</v>
      </c>
      <c r="AP33" s="35">
        <f t="shared" si="11"/>
        <v>244.224</v>
      </c>
      <c r="AQ33" s="91"/>
      <c r="AR33" s="2">
        <f t="shared" si="21"/>
        <v>0</v>
      </c>
      <c r="AS33" s="32">
        <f t="shared" si="22"/>
        <v>1465.3439999999998</v>
      </c>
      <c r="AT33" s="72">
        <f t="shared" si="12"/>
        <v>1465.3439999999998</v>
      </c>
      <c r="AU33" s="72">
        <v>3937.4772000000003</v>
      </c>
      <c r="AV33" s="1"/>
      <c r="AW33" s="35"/>
      <c r="AX33" s="1"/>
      <c r="AY33" s="1"/>
      <c r="AZ33" s="1"/>
      <c r="BA33" s="72">
        <f t="shared" si="23"/>
        <v>5402.8212</v>
      </c>
      <c r="BB33" s="1"/>
    </row>
    <row r="34" spans="1:54" ht="12.75">
      <c r="A34" s="1">
        <v>30</v>
      </c>
      <c r="B34" s="1"/>
      <c r="C34" s="1" t="s">
        <v>22</v>
      </c>
      <c r="D34" s="3">
        <v>2169.8</v>
      </c>
      <c r="E34" s="3">
        <v>665.76</v>
      </c>
      <c r="F34" s="3">
        <v>2835.56</v>
      </c>
      <c r="G34" s="1">
        <v>0.12</v>
      </c>
      <c r="H34" s="1">
        <v>0.12</v>
      </c>
      <c r="I34" s="35">
        <f t="shared" si="0"/>
        <v>340.2672</v>
      </c>
      <c r="J34" s="91"/>
      <c r="K34" s="35">
        <f t="shared" si="13"/>
        <v>0</v>
      </c>
      <c r="L34" s="35">
        <f t="shared" si="1"/>
        <v>340.2672</v>
      </c>
      <c r="M34" s="91"/>
      <c r="N34" s="35">
        <f t="shared" si="14"/>
        <v>0</v>
      </c>
      <c r="O34" s="35">
        <f t="shared" si="2"/>
        <v>340.2672</v>
      </c>
      <c r="P34" s="91"/>
      <c r="Q34" s="35">
        <f t="shared" si="15"/>
        <v>0</v>
      </c>
      <c r="R34" s="35">
        <f t="shared" si="3"/>
        <v>340.2672</v>
      </c>
      <c r="S34" s="91"/>
      <c r="T34" s="35">
        <f t="shared" si="16"/>
        <v>0</v>
      </c>
      <c r="U34" s="35">
        <f t="shared" si="4"/>
        <v>340.2672</v>
      </c>
      <c r="V34" s="91"/>
      <c r="W34" s="35">
        <f t="shared" si="17"/>
        <v>0</v>
      </c>
      <c r="X34" s="35">
        <f t="shared" si="5"/>
        <v>340.2672</v>
      </c>
      <c r="Y34" s="91"/>
      <c r="Z34" s="35">
        <f t="shared" si="18"/>
        <v>0</v>
      </c>
      <c r="AA34" s="35">
        <f t="shared" si="6"/>
        <v>340.2672</v>
      </c>
      <c r="AB34" s="91"/>
      <c r="AC34" s="32">
        <f t="shared" si="19"/>
        <v>0</v>
      </c>
      <c r="AD34" s="35">
        <f t="shared" si="7"/>
        <v>340.2672</v>
      </c>
      <c r="AE34" s="91"/>
      <c r="AF34" s="32">
        <f t="shared" si="20"/>
        <v>0</v>
      </c>
      <c r="AG34" s="35">
        <f t="shared" si="8"/>
        <v>340.2672</v>
      </c>
      <c r="AH34" s="91"/>
      <c r="AI34" s="32">
        <f t="shared" si="24"/>
        <v>0</v>
      </c>
      <c r="AJ34" s="35">
        <f t="shared" si="9"/>
        <v>340.2672</v>
      </c>
      <c r="AK34" s="91"/>
      <c r="AL34" s="32">
        <f t="shared" si="25"/>
        <v>0</v>
      </c>
      <c r="AM34" s="35">
        <f t="shared" si="10"/>
        <v>340.2672</v>
      </c>
      <c r="AN34" s="91"/>
      <c r="AO34" s="32">
        <f t="shared" si="26"/>
        <v>0</v>
      </c>
      <c r="AP34" s="35">
        <f t="shared" si="11"/>
        <v>340.2672</v>
      </c>
      <c r="AQ34" s="91"/>
      <c r="AR34" s="2">
        <f t="shared" si="21"/>
        <v>0</v>
      </c>
      <c r="AS34" s="32">
        <f t="shared" si="22"/>
        <v>2041.6032</v>
      </c>
      <c r="AT34" s="72">
        <f t="shared" si="12"/>
        <v>2041.6032</v>
      </c>
      <c r="AU34" s="72">
        <v>5496.252399999999</v>
      </c>
      <c r="AV34" s="1"/>
      <c r="AW34" s="35"/>
      <c r="AX34" s="1"/>
      <c r="AY34" s="1"/>
      <c r="AZ34" s="1"/>
      <c r="BA34" s="72">
        <f t="shared" si="23"/>
        <v>7537.855599999999</v>
      </c>
      <c r="BB34" s="1"/>
    </row>
    <row r="35" spans="1:54" ht="12.75">
      <c r="A35" s="1">
        <v>31</v>
      </c>
      <c r="B35" s="1"/>
      <c r="C35" s="1" t="s">
        <v>23</v>
      </c>
      <c r="D35" s="3">
        <v>2317.6</v>
      </c>
      <c r="E35" s="3">
        <v>175.3</v>
      </c>
      <c r="F35" s="3">
        <v>2492.9</v>
      </c>
      <c r="G35" s="1">
        <v>0.12</v>
      </c>
      <c r="H35" s="1">
        <v>0.12</v>
      </c>
      <c r="I35" s="35">
        <f t="shared" si="0"/>
        <v>299.148</v>
      </c>
      <c r="J35" s="91"/>
      <c r="K35" s="35">
        <f t="shared" si="13"/>
        <v>0</v>
      </c>
      <c r="L35" s="35">
        <f t="shared" si="1"/>
        <v>299.148</v>
      </c>
      <c r="M35" s="91"/>
      <c r="N35" s="35">
        <f t="shared" si="14"/>
        <v>0</v>
      </c>
      <c r="O35" s="35">
        <f t="shared" si="2"/>
        <v>299.148</v>
      </c>
      <c r="P35" s="91"/>
      <c r="Q35" s="35">
        <f t="shared" si="15"/>
        <v>0</v>
      </c>
      <c r="R35" s="35">
        <f t="shared" si="3"/>
        <v>299.148</v>
      </c>
      <c r="S35" s="91"/>
      <c r="T35" s="35">
        <f t="shared" si="16"/>
        <v>0</v>
      </c>
      <c r="U35" s="35">
        <f t="shared" si="4"/>
        <v>299.148</v>
      </c>
      <c r="V35" s="91"/>
      <c r="W35" s="35">
        <f t="shared" si="17"/>
        <v>0</v>
      </c>
      <c r="X35" s="35">
        <f t="shared" si="5"/>
        <v>299.148</v>
      </c>
      <c r="Y35" s="91"/>
      <c r="Z35" s="35">
        <f t="shared" si="18"/>
        <v>0</v>
      </c>
      <c r="AA35" s="35">
        <f t="shared" si="6"/>
        <v>299.148</v>
      </c>
      <c r="AB35" s="91"/>
      <c r="AC35" s="32">
        <f t="shared" si="19"/>
        <v>0</v>
      </c>
      <c r="AD35" s="35">
        <f t="shared" si="7"/>
        <v>299.148</v>
      </c>
      <c r="AE35" s="91"/>
      <c r="AF35" s="32">
        <f t="shared" si="20"/>
        <v>0</v>
      </c>
      <c r="AG35" s="35">
        <f t="shared" si="8"/>
        <v>299.148</v>
      </c>
      <c r="AH35" s="91"/>
      <c r="AI35" s="32">
        <f t="shared" si="24"/>
        <v>0</v>
      </c>
      <c r="AJ35" s="35">
        <f t="shared" si="9"/>
        <v>299.148</v>
      </c>
      <c r="AK35" s="91"/>
      <c r="AL35" s="32">
        <f t="shared" si="25"/>
        <v>0</v>
      </c>
      <c r="AM35" s="35">
        <f t="shared" si="10"/>
        <v>299.148</v>
      </c>
      <c r="AN35" s="91"/>
      <c r="AO35" s="32">
        <f t="shared" si="26"/>
        <v>0</v>
      </c>
      <c r="AP35" s="35">
        <f t="shared" si="11"/>
        <v>299.148</v>
      </c>
      <c r="AQ35" s="91"/>
      <c r="AR35" s="2">
        <f t="shared" si="21"/>
        <v>0</v>
      </c>
      <c r="AS35" s="32">
        <f t="shared" si="22"/>
        <v>1794.8880000000004</v>
      </c>
      <c r="AT35" s="72">
        <f t="shared" si="12"/>
        <v>1794.8880000000004</v>
      </c>
      <c r="AU35" s="72">
        <v>4876.184399999999</v>
      </c>
      <c r="AV35" s="1"/>
      <c r="AW35" s="35"/>
      <c r="AX35" s="1"/>
      <c r="AY35" s="1"/>
      <c r="AZ35" s="1"/>
      <c r="BA35" s="72">
        <f t="shared" si="23"/>
        <v>6671.072399999999</v>
      </c>
      <c r="BB35" s="1"/>
    </row>
    <row r="36" spans="1:54" ht="12.75">
      <c r="A36" s="1">
        <v>32</v>
      </c>
      <c r="B36" s="1"/>
      <c r="C36" s="1" t="s">
        <v>24</v>
      </c>
      <c r="D36" s="3">
        <v>3210</v>
      </c>
      <c r="E36" s="3">
        <v>157</v>
      </c>
      <c r="F36" s="3">
        <v>3367</v>
      </c>
      <c r="G36" s="1">
        <v>0.12</v>
      </c>
      <c r="H36" s="1">
        <v>0.12</v>
      </c>
      <c r="I36" s="35">
        <f t="shared" si="0"/>
        <v>404.03999999999996</v>
      </c>
      <c r="J36" s="91"/>
      <c r="K36" s="35">
        <f t="shared" si="13"/>
        <v>0</v>
      </c>
      <c r="L36" s="35">
        <f t="shared" si="1"/>
        <v>404.03999999999996</v>
      </c>
      <c r="M36" s="91"/>
      <c r="N36" s="35">
        <f t="shared" si="14"/>
        <v>0</v>
      </c>
      <c r="O36" s="35">
        <f t="shared" si="2"/>
        <v>404.03999999999996</v>
      </c>
      <c r="P36" s="91"/>
      <c r="Q36" s="35">
        <f t="shared" si="15"/>
        <v>0</v>
      </c>
      <c r="R36" s="35">
        <f t="shared" si="3"/>
        <v>404.03999999999996</v>
      </c>
      <c r="S36" s="91"/>
      <c r="T36" s="35">
        <f t="shared" si="16"/>
        <v>0</v>
      </c>
      <c r="U36" s="35">
        <f t="shared" si="4"/>
        <v>404.03999999999996</v>
      </c>
      <c r="V36" s="91"/>
      <c r="W36" s="35">
        <f t="shared" si="17"/>
        <v>0</v>
      </c>
      <c r="X36" s="35">
        <f t="shared" si="5"/>
        <v>404.03999999999996</v>
      </c>
      <c r="Y36" s="91"/>
      <c r="Z36" s="35">
        <f t="shared" si="18"/>
        <v>0</v>
      </c>
      <c r="AA36" s="35">
        <f t="shared" si="6"/>
        <v>404.03999999999996</v>
      </c>
      <c r="AB36" s="91"/>
      <c r="AC36" s="32">
        <f t="shared" si="19"/>
        <v>0</v>
      </c>
      <c r="AD36" s="35">
        <f t="shared" si="7"/>
        <v>404.03999999999996</v>
      </c>
      <c r="AE36" s="91"/>
      <c r="AF36" s="32">
        <f t="shared" si="20"/>
        <v>0</v>
      </c>
      <c r="AG36" s="35">
        <f t="shared" si="8"/>
        <v>404.03999999999996</v>
      </c>
      <c r="AH36" s="91"/>
      <c r="AI36" s="32">
        <f t="shared" si="24"/>
        <v>0</v>
      </c>
      <c r="AJ36" s="35">
        <f t="shared" si="9"/>
        <v>404.03999999999996</v>
      </c>
      <c r="AK36" s="91"/>
      <c r="AL36" s="32">
        <f t="shared" si="25"/>
        <v>0</v>
      </c>
      <c r="AM36" s="35">
        <f t="shared" si="10"/>
        <v>404.03999999999996</v>
      </c>
      <c r="AN36" s="91"/>
      <c r="AO36" s="32">
        <f t="shared" si="26"/>
        <v>0</v>
      </c>
      <c r="AP36" s="35">
        <f t="shared" si="11"/>
        <v>404.03999999999996</v>
      </c>
      <c r="AQ36" s="91"/>
      <c r="AR36" s="2">
        <f t="shared" si="21"/>
        <v>0</v>
      </c>
      <c r="AS36" s="32">
        <f t="shared" si="22"/>
        <v>2424.24</v>
      </c>
      <c r="AT36" s="72">
        <f t="shared" si="12"/>
        <v>2424.24</v>
      </c>
      <c r="AU36" s="72">
        <v>6513.123999999999</v>
      </c>
      <c r="AV36" s="1"/>
      <c r="AW36" s="35"/>
      <c r="AX36" s="1"/>
      <c r="AY36" s="1"/>
      <c r="AZ36" s="1"/>
      <c r="BA36" s="72">
        <f t="shared" si="23"/>
        <v>8937.363999999998</v>
      </c>
      <c r="BB36" s="1"/>
    </row>
    <row r="37" spans="1:54" ht="12.75">
      <c r="A37" s="1">
        <v>33</v>
      </c>
      <c r="B37" s="1"/>
      <c r="C37" s="1" t="s">
        <v>25</v>
      </c>
      <c r="D37" s="3">
        <v>839</v>
      </c>
      <c r="E37" s="3">
        <v>0</v>
      </c>
      <c r="F37" s="3">
        <v>839</v>
      </c>
      <c r="G37" s="1">
        <v>0.12</v>
      </c>
      <c r="H37" s="1">
        <v>0.12</v>
      </c>
      <c r="I37" s="35">
        <f t="shared" si="0"/>
        <v>100.67999999999999</v>
      </c>
      <c r="J37" s="91"/>
      <c r="K37" s="35">
        <f t="shared" si="13"/>
        <v>0</v>
      </c>
      <c r="L37" s="35">
        <f t="shared" si="1"/>
        <v>100.67999999999999</v>
      </c>
      <c r="M37" s="91"/>
      <c r="N37" s="35">
        <f t="shared" si="14"/>
        <v>0</v>
      </c>
      <c r="O37" s="35">
        <f t="shared" si="2"/>
        <v>100.67999999999999</v>
      </c>
      <c r="P37" s="91"/>
      <c r="Q37" s="35">
        <f t="shared" si="15"/>
        <v>0</v>
      </c>
      <c r="R37" s="35">
        <f t="shared" si="3"/>
        <v>100.67999999999999</v>
      </c>
      <c r="S37" s="91"/>
      <c r="T37" s="35">
        <f t="shared" si="16"/>
        <v>0</v>
      </c>
      <c r="U37" s="35">
        <f t="shared" si="4"/>
        <v>100.67999999999999</v>
      </c>
      <c r="V37" s="91"/>
      <c r="W37" s="35">
        <f t="shared" si="17"/>
        <v>0</v>
      </c>
      <c r="X37" s="35">
        <f t="shared" si="5"/>
        <v>100.67999999999999</v>
      </c>
      <c r="Y37" s="91"/>
      <c r="Z37" s="35">
        <f t="shared" si="18"/>
        <v>0</v>
      </c>
      <c r="AA37" s="35">
        <f t="shared" si="6"/>
        <v>100.67999999999999</v>
      </c>
      <c r="AB37" s="91"/>
      <c r="AC37" s="32">
        <f t="shared" si="19"/>
        <v>0</v>
      </c>
      <c r="AD37" s="35">
        <f t="shared" si="7"/>
        <v>100.67999999999999</v>
      </c>
      <c r="AE37" s="91"/>
      <c r="AF37" s="32">
        <f t="shared" si="20"/>
        <v>0</v>
      </c>
      <c r="AG37" s="35">
        <f t="shared" si="8"/>
        <v>100.67999999999999</v>
      </c>
      <c r="AH37" s="91"/>
      <c r="AI37" s="32">
        <f t="shared" si="24"/>
        <v>0</v>
      </c>
      <c r="AJ37" s="35">
        <f t="shared" si="9"/>
        <v>100.67999999999999</v>
      </c>
      <c r="AK37" s="91"/>
      <c r="AL37" s="32">
        <f t="shared" si="25"/>
        <v>0</v>
      </c>
      <c r="AM37" s="35">
        <f t="shared" si="10"/>
        <v>100.67999999999999</v>
      </c>
      <c r="AN37" s="91"/>
      <c r="AO37" s="32">
        <f t="shared" si="26"/>
        <v>0</v>
      </c>
      <c r="AP37" s="35">
        <f t="shared" si="11"/>
        <v>100.67999999999999</v>
      </c>
      <c r="AQ37" s="91"/>
      <c r="AR37" s="2">
        <f t="shared" si="21"/>
        <v>0</v>
      </c>
      <c r="AS37" s="32">
        <f t="shared" si="22"/>
        <v>604.0799999999999</v>
      </c>
      <c r="AT37" s="72">
        <f t="shared" si="12"/>
        <v>604.0799999999999</v>
      </c>
      <c r="AU37" s="72">
        <v>1623.204</v>
      </c>
      <c r="AV37" s="1"/>
      <c r="AW37" s="35"/>
      <c r="AX37" s="1"/>
      <c r="AY37" s="1"/>
      <c r="AZ37" s="1"/>
      <c r="BA37" s="72">
        <f t="shared" si="23"/>
        <v>2227.2839999999997</v>
      </c>
      <c r="BB37" s="1"/>
    </row>
    <row r="38" spans="1:54" ht="12.75">
      <c r="A38" s="1">
        <v>34</v>
      </c>
      <c r="B38" s="1"/>
      <c r="C38" s="1" t="s">
        <v>26</v>
      </c>
      <c r="D38" s="3">
        <v>2005.3</v>
      </c>
      <c r="E38" s="3">
        <v>0</v>
      </c>
      <c r="F38" s="3">
        <v>2005.3</v>
      </c>
      <c r="G38" s="1">
        <v>0.12</v>
      </c>
      <c r="H38" s="1">
        <v>0.12</v>
      </c>
      <c r="I38" s="35">
        <f t="shared" si="0"/>
        <v>240.636</v>
      </c>
      <c r="J38" s="91"/>
      <c r="K38" s="35">
        <f t="shared" si="13"/>
        <v>0</v>
      </c>
      <c r="L38" s="35">
        <f t="shared" si="1"/>
        <v>240.636</v>
      </c>
      <c r="M38" s="91"/>
      <c r="N38" s="35">
        <f t="shared" si="14"/>
        <v>0</v>
      </c>
      <c r="O38" s="35">
        <f t="shared" si="2"/>
        <v>240.636</v>
      </c>
      <c r="P38" s="91"/>
      <c r="Q38" s="35">
        <f t="shared" si="15"/>
        <v>0</v>
      </c>
      <c r="R38" s="35">
        <f t="shared" si="3"/>
        <v>240.636</v>
      </c>
      <c r="S38" s="91"/>
      <c r="T38" s="35">
        <f t="shared" si="16"/>
        <v>0</v>
      </c>
      <c r="U38" s="35">
        <f t="shared" si="4"/>
        <v>240.636</v>
      </c>
      <c r="V38" s="91"/>
      <c r="W38" s="35">
        <f t="shared" si="17"/>
        <v>0</v>
      </c>
      <c r="X38" s="35">
        <f t="shared" si="5"/>
        <v>240.636</v>
      </c>
      <c r="Y38" s="91"/>
      <c r="Z38" s="35">
        <f t="shared" si="18"/>
        <v>0</v>
      </c>
      <c r="AA38" s="35">
        <f t="shared" si="6"/>
        <v>240.636</v>
      </c>
      <c r="AB38" s="91"/>
      <c r="AC38" s="32">
        <f t="shared" si="19"/>
        <v>0</v>
      </c>
      <c r="AD38" s="35">
        <f t="shared" si="7"/>
        <v>240.636</v>
      </c>
      <c r="AE38" s="91"/>
      <c r="AF38" s="32">
        <f t="shared" si="20"/>
        <v>0</v>
      </c>
      <c r="AG38" s="35">
        <f t="shared" si="8"/>
        <v>240.636</v>
      </c>
      <c r="AH38" s="91"/>
      <c r="AI38" s="32">
        <f t="shared" si="24"/>
        <v>0</v>
      </c>
      <c r="AJ38" s="35">
        <f t="shared" si="9"/>
        <v>240.636</v>
      </c>
      <c r="AK38" s="91"/>
      <c r="AL38" s="32">
        <f t="shared" si="25"/>
        <v>0</v>
      </c>
      <c r="AM38" s="35">
        <f t="shared" si="10"/>
        <v>240.636</v>
      </c>
      <c r="AN38" s="91"/>
      <c r="AO38" s="32">
        <f t="shared" si="26"/>
        <v>0</v>
      </c>
      <c r="AP38" s="35">
        <f t="shared" si="11"/>
        <v>240.636</v>
      </c>
      <c r="AQ38" s="91"/>
      <c r="AR38" s="2">
        <f t="shared" si="21"/>
        <v>0</v>
      </c>
      <c r="AS38" s="32">
        <f t="shared" si="22"/>
        <v>1443.816</v>
      </c>
      <c r="AT38" s="72">
        <f t="shared" si="12"/>
        <v>1443.816</v>
      </c>
      <c r="AU38" s="72">
        <v>3879.6308</v>
      </c>
      <c r="AV38" s="1"/>
      <c r="AW38" s="35"/>
      <c r="AX38" s="1"/>
      <c r="AY38" s="1"/>
      <c r="AZ38" s="1"/>
      <c r="BA38" s="72">
        <f t="shared" si="23"/>
        <v>5323.4468</v>
      </c>
      <c r="BB38" s="1"/>
    </row>
    <row r="39" spans="1:54" ht="12.75">
      <c r="A39" s="1">
        <v>35</v>
      </c>
      <c r="B39" s="1"/>
      <c r="C39" s="1" t="s">
        <v>27</v>
      </c>
      <c r="D39" s="3">
        <v>528.8</v>
      </c>
      <c r="E39" s="3">
        <v>0</v>
      </c>
      <c r="F39" s="3">
        <v>528.8</v>
      </c>
      <c r="G39" s="1">
        <v>0.12</v>
      </c>
      <c r="H39" s="1">
        <v>0.12</v>
      </c>
      <c r="I39" s="35">
        <f t="shared" si="0"/>
        <v>63.45599999999999</v>
      </c>
      <c r="J39" s="91"/>
      <c r="K39" s="35">
        <f t="shared" si="13"/>
        <v>0</v>
      </c>
      <c r="L39" s="35">
        <f t="shared" si="1"/>
        <v>63.45599999999999</v>
      </c>
      <c r="M39" s="91"/>
      <c r="N39" s="35">
        <f t="shared" si="14"/>
        <v>0</v>
      </c>
      <c r="O39" s="35">
        <f t="shared" si="2"/>
        <v>63.45599999999999</v>
      </c>
      <c r="P39" s="91"/>
      <c r="Q39" s="35">
        <f t="shared" si="15"/>
        <v>0</v>
      </c>
      <c r="R39" s="35">
        <f t="shared" si="3"/>
        <v>63.45599999999999</v>
      </c>
      <c r="S39" s="91"/>
      <c r="T39" s="35">
        <f t="shared" si="16"/>
        <v>0</v>
      </c>
      <c r="U39" s="35">
        <f t="shared" si="4"/>
        <v>63.45599999999999</v>
      </c>
      <c r="V39" s="91"/>
      <c r="W39" s="35">
        <f t="shared" si="17"/>
        <v>0</v>
      </c>
      <c r="X39" s="35">
        <f t="shared" si="5"/>
        <v>63.45599999999999</v>
      </c>
      <c r="Y39" s="91"/>
      <c r="Z39" s="35">
        <f t="shared" si="18"/>
        <v>0</v>
      </c>
      <c r="AA39" s="35">
        <f t="shared" si="6"/>
        <v>63.45599999999999</v>
      </c>
      <c r="AB39" s="91"/>
      <c r="AC39" s="32">
        <f t="shared" si="19"/>
        <v>0</v>
      </c>
      <c r="AD39" s="35">
        <f t="shared" si="7"/>
        <v>63.45599999999999</v>
      </c>
      <c r="AE39" s="91"/>
      <c r="AF39" s="32">
        <f t="shared" si="20"/>
        <v>0</v>
      </c>
      <c r="AG39" s="35">
        <f t="shared" si="8"/>
        <v>63.45599999999999</v>
      </c>
      <c r="AH39" s="91"/>
      <c r="AI39" s="32">
        <f t="shared" si="24"/>
        <v>0</v>
      </c>
      <c r="AJ39" s="35">
        <f t="shared" si="9"/>
        <v>63.45599999999999</v>
      </c>
      <c r="AK39" s="91"/>
      <c r="AL39" s="32">
        <f t="shared" si="25"/>
        <v>0</v>
      </c>
      <c r="AM39" s="35">
        <f t="shared" si="10"/>
        <v>63.45599999999999</v>
      </c>
      <c r="AN39" s="91"/>
      <c r="AO39" s="32">
        <f t="shared" si="26"/>
        <v>0</v>
      </c>
      <c r="AP39" s="35">
        <f t="shared" si="11"/>
        <v>63.45599999999999</v>
      </c>
      <c r="AQ39" s="91"/>
      <c r="AR39" s="2">
        <f t="shared" si="21"/>
        <v>0</v>
      </c>
      <c r="AS39" s="32">
        <f t="shared" si="22"/>
        <v>380.736</v>
      </c>
      <c r="AT39" s="72">
        <f t="shared" si="12"/>
        <v>380.736</v>
      </c>
      <c r="AU39" s="72">
        <v>1023.0668</v>
      </c>
      <c r="AV39" s="1"/>
      <c r="AW39" s="35"/>
      <c r="AX39" s="1"/>
      <c r="AY39" s="1"/>
      <c r="AZ39" s="1"/>
      <c r="BA39" s="72">
        <f t="shared" si="23"/>
        <v>1403.8028</v>
      </c>
      <c r="BB39" s="1"/>
    </row>
    <row r="40" spans="1:54" ht="12.75">
      <c r="A40" s="1">
        <v>36</v>
      </c>
      <c r="B40" s="1"/>
      <c r="C40" s="1" t="s">
        <v>28</v>
      </c>
      <c r="D40" s="3">
        <v>271.8</v>
      </c>
      <c r="E40" s="3">
        <v>0</v>
      </c>
      <c r="F40" s="3">
        <v>271.8</v>
      </c>
      <c r="G40" s="1">
        <v>0.12</v>
      </c>
      <c r="H40" s="1">
        <v>0.12</v>
      </c>
      <c r="I40" s="35">
        <f t="shared" si="0"/>
        <v>32.616</v>
      </c>
      <c r="J40" s="91"/>
      <c r="K40" s="35">
        <f t="shared" si="13"/>
        <v>0</v>
      </c>
      <c r="L40" s="35">
        <f t="shared" si="1"/>
        <v>32.616</v>
      </c>
      <c r="M40" s="91"/>
      <c r="N40" s="35">
        <f t="shared" si="14"/>
        <v>0</v>
      </c>
      <c r="O40" s="35">
        <f t="shared" si="2"/>
        <v>32.616</v>
      </c>
      <c r="P40" s="91"/>
      <c r="Q40" s="35">
        <f t="shared" si="15"/>
        <v>0</v>
      </c>
      <c r="R40" s="35">
        <f t="shared" si="3"/>
        <v>32.616</v>
      </c>
      <c r="S40" s="91"/>
      <c r="T40" s="35">
        <f t="shared" si="16"/>
        <v>0</v>
      </c>
      <c r="U40" s="35">
        <f t="shared" si="4"/>
        <v>32.616</v>
      </c>
      <c r="V40" s="91"/>
      <c r="W40" s="35">
        <f t="shared" si="17"/>
        <v>0</v>
      </c>
      <c r="X40" s="35">
        <f t="shared" si="5"/>
        <v>32.616</v>
      </c>
      <c r="Y40" s="91"/>
      <c r="Z40" s="35">
        <f t="shared" si="18"/>
        <v>0</v>
      </c>
      <c r="AA40" s="35">
        <f t="shared" si="6"/>
        <v>32.616</v>
      </c>
      <c r="AB40" s="91"/>
      <c r="AC40" s="32">
        <f t="shared" si="19"/>
        <v>0</v>
      </c>
      <c r="AD40" s="35">
        <f t="shared" si="7"/>
        <v>32.616</v>
      </c>
      <c r="AE40" s="91"/>
      <c r="AF40" s="32">
        <f t="shared" si="20"/>
        <v>0</v>
      </c>
      <c r="AG40" s="35">
        <f t="shared" si="8"/>
        <v>32.616</v>
      </c>
      <c r="AH40" s="91"/>
      <c r="AI40" s="32">
        <f t="shared" si="24"/>
        <v>0</v>
      </c>
      <c r="AJ40" s="35">
        <f t="shared" si="9"/>
        <v>32.616</v>
      </c>
      <c r="AK40" s="91"/>
      <c r="AL40" s="32">
        <f t="shared" si="25"/>
        <v>0</v>
      </c>
      <c r="AM40" s="35">
        <f t="shared" si="10"/>
        <v>32.616</v>
      </c>
      <c r="AN40" s="91"/>
      <c r="AO40" s="32">
        <f t="shared" si="26"/>
        <v>0</v>
      </c>
      <c r="AP40" s="35">
        <f t="shared" si="11"/>
        <v>32.616</v>
      </c>
      <c r="AQ40" s="91"/>
      <c r="AR40" s="2">
        <f t="shared" si="21"/>
        <v>0</v>
      </c>
      <c r="AS40" s="32">
        <f t="shared" si="22"/>
        <v>195.69599999999997</v>
      </c>
      <c r="AT40" s="72">
        <f t="shared" si="12"/>
        <v>195.69599999999997</v>
      </c>
      <c r="AU40" s="72">
        <v>525.8448</v>
      </c>
      <c r="AV40" s="1"/>
      <c r="AW40" s="35"/>
      <c r="AX40" s="1"/>
      <c r="AY40" s="1"/>
      <c r="AZ40" s="1"/>
      <c r="BA40" s="72">
        <f t="shared" si="23"/>
        <v>721.5408</v>
      </c>
      <c r="BB40" s="1"/>
    </row>
    <row r="41" spans="1:54" ht="12.75">
      <c r="A41" s="1">
        <v>37</v>
      </c>
      <c r="B41" s="1"/>
      <c r="C41" s="1" t="s">
        <v>29</v>
      </c>
      <c r="D41" s="3">
        <v>622.4</v>
      </c>
      <c r="E41" s="3">
        <v>0</v>
      </c>
      <c r="F41" s="3">
        <v>622.4</v>
      </c>
      <c r="G41" s="1">
        <v>0.12</v>
      </c>
      <c r="H41" s="1">
        <v>0.12</v>
      </c>
      <c r="I41" s="35">
        <f t="shared" si="0"/>
        <v>74.68799999999999</v>
      </c>
      <c r="J41" s="91"/>
      <c r="K41" s="35">
        <f t="shared" si="13"/>
        <v>0</v>
      </c>
      <c r="L41" s="35">
        <f t="shared" si="1"/>
        <v>74.68799999999999</v>
      </c>
      <c r="M41" s="91"/>
      <c r="N41" s="35">
        <f t="shared" si="14"/>
        <v>0</v>
      </c>
      <c r="O41" s="35">
        <f t="shared" si="2"/>
        <v>74.68799999999999</v>
      </c>
      <c r="P41" s="91"/>
      <c r="Q41" s="35">
        <f t="shared" si="15"/>
        <v>0</v>
      </c>
      <c r="R41" s="35">
        <f t="shared" si="3"/>
        <v>74.68799999999999</v>
      </c>
      <c r="S41" s="91"/>
      <c r="T41" s="35">
        <f t="shared" si="16"/>
        <v>0</v>
      </c>
      <c r="U41" s="35">
        <f t="shared" si="4"/>
        <v>74.68799999999999</v>
      </c>
      <c r="V41" s="91"/>
      <c r="W41" s="35">
        <f t="shared" si="17"/>
        <v>0</v>
      </c>
      <c r="X41" s="35">
        <f t="shared" si="5"/>
        <v>74.68799999999999</v>
      </c>
      <c r="Y41" s="91"/>
      <c r="Z41" s="35">
        <f t="shared" si="18"/>
        <v>0</v>
      </c>
      <c r="AA41" s="35">
        <f t="shared" si="6"/>
        <v>74.68799999999999</v>
      </c>
      <c r="AB41" s="91"/>
      <c r="AC41" s="32">
        <f t="shared" si="19"/>
        <v>0</v>
      </c>
      <c r="AD41" s="35">
        <f t="shared" si="7"/>
        <v>74.68799999999999</v>
      </c>
      <c r="AE41" s="91"/>
      <c r="AF41" s="32">
        <f t="shared" si="20"/>
        <v>0</v>
      </c>
      <c r="AG41" s="35">
        <f t="shared" si="8"/>
        <v>74.68799999999999</v>
      </c>
      <c r="AH41" s="91"/>
      <c r="AI41" s="32">
        <f t="shared" si="24"/>
        <v>0</v>
      </c>
      <c r="AJ41" s="35">
        <f t="shared" si="9"/>
        <v>74.68799999999999</v>
      </c>
      <c r="AK41" s="91"/>
      <c r="AL41" s="32">
        <f t="shared" si="25"/>
        <v>0</v>
      </c>
      <c r="AM41" s="35">
        <f t="shared" si="10"/>
        <v>74.68799999999999</v>
      </c>
      <c r="AN41" s="91"/>
      <c r="AO41" s="32">
        <f t="shared" si="26"/>
        <v>0</v>
      </c>
      <c r="AP41" s="35">
        <f t="shared" si="11"/>
        <v>74.68799999999999</v>
      </c>
      <c r="AQ41" s="91"/>
      <c r="AR41" s="2">
        <f t="shared" si="21"/>
        <v>0</v>
      </c>
      <c r="AS41" s="32">
        <f t="shared" si="22"/>
        <v>448.12799999999993</v>
      </c>
      <c r="AT41" s="72">
        <f t="shared" si="12"/>
        <v>448.12799999999993</v>
      </c>
      <c r="AU41" s="72">
        <v>1204.1463999999999</v>
      </c>
      <c r="AV41" s="1"/>
      <c r="AW41" s="35"/>
      <c r="AX41" s="1"/>
      <c r="AY41" s="1"/>
      <c r="AZ41" s="1"/>
      <c r="BA41" s="72">
        <f t="shared" si="23"/>
        <v>1652.2743999999998</v>
      </c>
      <c r="BB41" s="1"/>
    </row>
    <row r="42" spans="1:54" ht="12.75">
      <c r="A42" s="1">
        <v>38</v>
      </c>
      <c r="B42" s="1"/>
      <c r="C42" s="1" t="s">
        <v>30</v>
      </c>
      <c r="D42" s="3">
        <v>515.8</v>
      </c>
      <c r="E42" s="3">
        <v>0</v>
      </c>
      <c r="F42" s="3">
        <v>515.8</v>
      </c>
      <c r="G42" s="1">
        <v>0.12</v>
      </c>
      <c r="H42" s="1">
        <v>0.12</v>
      </c>
      <c r="I42" s="35">
        <f t="shared" si="0"/>
        <v>61.895999999999994</v>
      </c>
      <c r="J42" s="91"/>
      <c r="K42" s="35">
        <f t="shared" si="13"/>
        <v>0</v>
      </c>
      <c r="L42" s="35">
        <f t="shared" si="1"/>
        <v>61.895999999999994</v>
      </c>
      <c r="M42" s="91"/>
      <c r="N42" s="35">
        <f t="shared" si="14"/>
        <v>0</v>
      </c>
      <c r="O42" s="35">
        <f t="shared" si="2"/>
        <v>61.895999999999994</v>
      </c>
      <c r="P42" s="91"/>
      <c r="Q42" s="35">
        <f t="shared" si="15"/>
        <v>0</v>
      </c>
      <c r="R42" s="35">
        <f t="shared" si="3"/>
        <v>61.895999999999994</v>
      </c>
      <c r="S42" s="91"/>
      <c r="T42" s="35">
        <f t="shared" si="16"/>
        <v>0</v>
      </c>
      <c r="U42" s="35">
        <f t="shared" si="4"/>
        <v>61.895999999999994</v>
      </c>
      <c r="V42" s="91"/>
      <c r="W42" s="35">
        <f t="shared" si="17"/>
        <v>0</v>
      </c>
      <c r="X42" s="35">
        <f t="shared" si="5"/>
        <v>61.895999999999994</v>
      </c>
      <c r="Y42" s="91"/>
      <c r="Z42" s="35">
        <f t="shared" si="18"/>
        <v>0</v>
      </c>
      <c r="AA42" s="35">
        <f t="shared" si="6"/>
        <v>61.895999999999994</v>
      </c>
      <c r="AB42" s="91"/>
      <c r="AC42" s="32">
        <f t="shared" si="19"/>
        <v>0</v>
      </c>
      <c r="AD42" s="35">
        <f t="shared" si="7"/>
        <v>61.895999999999994</v>
      </c>
      <c r="AE42" s="91"/>
      <c r="AF42" s="32">
        <f t="shared" si="20"/>
        <v>0</v>
      </c>
      <c r="AG42" s="35">
        <f t="shared" si="8"/>
        <v>61.895999999999994</v>
      </c>
      <c r="AH42" s="91"/>
      <c r="AI42" s="32">
        <f t="shared" si="24"/>
        <v>0</v>
      </c>
      <c r="AJ42" s="35">
        <f t="shared" si="9"/>
        <v>61.895999999999994</v>
      </c>
      <c r="AK42" s="91"/>
      <c r="AL42" s="32">
        <f t="shared" si="25"/>
        <v>0</v>
      </c>
      <c r="AM42" s="35">
        <f t="shared" si="10"/>
        <v>61.895999999999994</v>
      </c>
      <c r="AN42" s="91"/>
      <c r="AO42" s="32">
        <f t="shared" si="26"/>
        <v>0</v>
      </c>
      <c r="AP42" s="35">
        <f t="shared" si="11"/>
        <v>61.895999999999994</v>
      </c>
      <c r="AQ42" s="91"/>
      <c r="AR42" s="2">
        <f t="shared" si="21"/>
        <v>0</v>
      </c>
      <c r="AS42" s="32">
        <f t="shared" si="22"/>
        <v>371.376</v>
      </c>
      <c r="AT42" s="72">
        <f t="shared" si="12"/>
        <v>371.376</v>
      </c>
      <c r="AU42" s="72">
        <v>997.9088</v>
      </c>
      <c r="AV42" s="1"/>
      <c r="AW42" s="35"/>
      <c r="AX42" s="1"/>
      <c r="AY42" s="1"/>
      <c r="AZ42" s="1"/>
      <c r="BA42" s="72">
        <f t="shared" si="23"/>
        <v>1369.2848</v>
      </c>
      <c r="BB42" s="1"/>
    </row>
    <row r="43" spans="1:54" ht="12.75">
      <c r="A43" s="1">
        <v>39</v>
      </c>
      <c r="B43" s="1"/>
      <c r="C43" s="1" t="s">
        <v>31</v>
      </c>
      <c r="D43" s="3">
        <v>507.4</v>
      </c>
      <c r="E43" s="3">
        <v>0</v>
      </c>
      <c r="F43" s="3">
        <v>507.4</v>
      </c>
      <c r="G43" s="1">
        <v>0.12</v>
      </c>
      <c r="H43" s="1">
        <v>0.12</v>
      </c>
      <c r="I43" s="35">
        <f t="shared" si="0"/>
        <v>60.888</v>
      </c>
      <c r="J43" s="91"/>
      <c r="K43" s="35">
        <f t="shared" si="13"/>
        <v>0</v>
      </c>
      <c r="L43" s="35">
        <f t="shared" si="1"/>
        <v>60.888</v>
      </c>
      <c r="M43" s="91"/>
      <c r="N43" s="35">
        <f t="shared" si="14"/>
        <v>0</v>
      </c>
      <c r="O43" s="35">
        <f t="shared" si="2"/>
        <v>60.888</v>
      </c>
      <c r="P43" s="91"/>
      <c r="Q43" s="35">
        <f t="shared" si="15"/>
        <v>0</v>
      </c>
      <c r="R43" s="35">
        <f t="shared" si="3"/>
        <v>60.888</v>
      </c>
      <c r="S43" s="91"/>
      <c r="T43" s="35">
        <f t="shared" si="16"/>
        <v>0</v>
      </c>
      <c r="U43" s="35">
        <f t="shared" si="4"/>
        <v>60.888</v>
      </c>
      <c r="V43" s="91"/>
      <c r="W43" s="35">
        <f t="shared" si="17"/>
        <v>0</v>
      </c>
      <c r="X43" s="35">
        <f t="shared" si="5"/>
        <v>60.888</v>
      </c>
      <c r="Y43" s="91"/>
      <c r="Z43" s="35">
        <f t="shared" si="18"/>
        <v>0</v>
      </c>
      <c r="AA43" s="35">
        <f t="shared" si="6"/>
        <v>60.888</v>
      </c>
      <c r="AB43" s="91"/>
      <c r="AC43" s="32">
        <f t="shared" si="19"/>
        <v>0</v>
      </c>
      <c r="AD43" s="35">
        <f t="shared" si="7"/>
        <v>60.888</v>
      </c>
      <c r="AE43" s="91"/>
      <c r="AF43" s="32">
        <f t="shared" si="20"/>
        <v>0</v>
      </c>
      <c r="AG43" s="35">
        <f t="shared" si="8"/>
        <v>60.888</v>
      </c>
      <c r="AH43" s="91"/>
      <c r="AI43" s="32">
        <f t="shared" si="24"/>
        <v>0</v>
      </c>
      <c r="AJ43" s="35">
        <f t="shared" si="9"/>
        <v>60.888</v>
      </c>
      <c r="AK43" s="91"/>
      <c r="AL43" s="32">
        <f t="shared" si="25"/>
        <v>0</v>
      </c>
      <c r="AM43" s="35">
        <f t="shared" si="10"/>
        <v>60.888</v>
      </c>
      <c r="AN43" s="91"/>
      <c r="AO43" s="32">
        <f t="shared" si="26"/>
        <v>0</v>
      </c>
      <c r="AP43" s="35">
        <f t="shared" si="11"/>
        <v>60.888</v>
      </c>
      <c r="AQ43" s="91"/>
      <c r="AR43" s="2">
        <f t="shared" si="21"/>
        <v>0</v>
      </c>
      <c r="AS43" s="32">
        <f t="shared" si="22"/>
        <v>365.328</v>
      </c>
      <c r="AT43" s="72">
        <f t="shared" si="12"/>
        <v>365.328</v>
      </c>
      <c r="AU43" s="72">
        <v>981.6564000000001</v>
      </c>
      <c r="AV43" s="1"/>
      <c r="AW43" s="35"/>
      <c r="AX43" s="1"/>
      <c r="AY43" s="1"/>
      <c r="AZ43" s="1"/>
      <c r="BA43" s="72">
        <f t="shared" si="23"/>
        <v>1346.9844</v>
      </c>
      <c r="BB43" s="1"/>
    </row>
    <row r="44" spans="1:54" ht="12.75">
      <c r="A44" s="1">
        <v>40</v>
      </c>
      <c r="B44" s="1"/>
      <c r="C44" s="1" t="s">
        <v>32</v>
      </c>
      <c r="D44" s="3">
        <v>964.4</v>
      </c>
      <c r="E44" s="3">
        <v>0</v>
      </c>
      <c r="F44" s="3">
        <v>964.4</v>
      </c>
      <c r="G44" s="1">
        <v>0.12</v>
      </c>
      <c r="H44" s="1">
        <v>0.12</v>
      </c>
      <c r="I44" s="35">
        <f t="shared" si="0"/>
        <v>115.728</v>
      </c>
      <c r="J44" s="91"/>
      <c r="K44" s="35">
        <f t="shared" si="13"/>
        <v>0</v>
      </c>
      <c r="L44" s="35">
        <f t="shared" si="1"/>
        <v>115.728</v>
      </c>
      <c r="M44" s="91"/>
      <c r="N44" s="35">
        <f t="shared" si="14"/>
        <v>0</v>
      </c>
      <c r="O44" s="35">
        <f t="shared" si="2"/>
        <v>115.728</v>
      </c>
      <c r="P44" s="91"/>
      <c r="Q44" s="35">
        <f t="shared" si="15"/>
        <v>0</v>
      </c>
      <c r="R44" s="35">
        <f t="shared" si="3"/>
        <v>115.728</v>
      </c>
      <c r="S44" s="91"/>
      <c r="T44" s="35">
        <f t="shared" si="16"/>
        <v>0</v>
      </c>
      <c r="U44" s="35">
        <f t="shared" si="4"/>
        <v>115.728</v>
      </c>
      <c r="V44" s="91"/>
      <c r="W44" s="35">
        <f t="shared" si="17"/>
        <v>0</v>
      </c>
      <c r="X44" s="35">
        <f t="shared" si="5"/>
        <v>115.728</v>
      </c>
      <c r="Y44" s="91"/>
      <c r="Z44" s="35">
        <f t="shared" si="18"/>
        <v>0</v>
      </c>
      <c r="AA44" s="35">
        <f t="shared" si="6"/>
        <v>115.728</v>
      </c>
      <c r="AB44" s="91"/>
      <c r="AC44" s="32">
        <f t="shared" si="19"/>
        <v>0</v>
      </c>
      <c r="AD44" s="35">
        <f t="shared" si="7"/>
        <v>115.728</v>
      </c>
      <c r="AE44" s="91"/>
      <c r="AF44" s="32">
        <f t="shared" si="20"/>
        <v>0</v>
      </c>
      <c r="AG44" s="35">
        <f t="shared" si="8"/>
        <v>115.728</v>
      </c>
      <c r="AH44" s="91"/>
      <c r="AI44" s="32">
        <f t="shared" si="24"/>
        <v>0</v>
      </c>
      <c r="AJ44" s="35">
        <f t="shared" si="9"/>
        <v>115.728</v>
      </c>
      <c r="AK44" s="91"/>
      <c r="AL44" s="32">
        <f t="shared" si="25"/>
        <v>0</v>
      </c>
      <c r="AM44" s="35">
        <f t="shared" si="10"/>
        <v>115.728</v>
      </c>
      <c r="AN44" s="91"/>
      <c r="AO44" s="32">
        <f t="shared" si="26"/>
        <v>0</v>
      </c>
      <c r="AP44" s="35">
        <f t="shared" si="11"/>
        <v>115.728</v>
      </c>
      <c r="AQ44" s="91"/>
      <c r="AR44" s="2">
        <f t="shared" si="21"/>
        <v>0</v>
      </c>
      <c r="AS44" s="32">
        <f t="shared" si="22"/>
        <v>694.3679999999999</v>
      </c>
      <c r="AT44" s="72">
        <f t="shared" si="12"/>
        <v>694.3679999999999</v>
      </c>
      <c r="AU44" s="72">
        <v>1865.8083999999997</v>
      </c>
      <c r="AV44" s="1"/>
      <c r="AW44" s="35"/>
      <c r="AX44" s="1"/>
      <c r="AY44" s="1"/>
      <c r="AZ44" s="1"/>
      <c r="BA44" s="72">
        <f t="shared" si="23"/>
        <v>2560.1763999999994</v>
      </c>
      <c r="BB44" s="1"/>
    </row>
    <row r="45" spans="1:54" ht="12.75">
      <c r="A45" s="1">
        <v>41</v>
      </c>
      <c r="B45" s="1"/>
      <c r="C45" s="1" t="s">
        <v>33</v>
      </c>
      <c r="D45" s="3">
        <v>556.9</v>
      </c>
      <c r="E45" s="3">
        <v>0</v>
      </c>
      <c r="F45" s="3">
        <v>556.9</v>
      </c>
      <c r="G45" s="1">
        <v>0.12</v>
      </c>
      <c r="H45" s="1">
        <v>0.12</v>
      </c>
      <c r="I45" s="35">
        <f t="shared" si="0"/>
        <v>66.82799999999999</v>
      </c>
      <c r="J45" s="91"/>
      <c r="K45" s="35">
        <f t="shared" si="13"/>
        <v>0</v>
      </c>
      <c r="L45" s="35">
        <f t="shared" si="1"/>
        <v>66.82799999999999</v>
      </c>
      <c r="M45" s="91"/>
      <c r="N45" s="35">
        <f t="shared" si="14"/>
        <v>0</v>
      </c>
      <c r="O45" s="35">
        <f t="shared" si="2"/>
        <v>66.82799999999999</v>
      </c>
      <c r="P45" s="91"/>
      <c r="Q45" s="35">
        <f t="shared" si="15"/>
        <v>0</v>
      </c>
      <c r="R45" s="35">
        <f t="shared" si="3"/>
        <v>66.82799999999999</v>
      </c>
      <c r="S45" s="91"/>
      <c r="T45" s="35">
        <f t="shared" si="16"/>
        <v>0</v>
      </c>
      <c r="U45" s="35">
        <f t="shared" si="4"/>
        <v>66.82799999999999</v>
      </c>
      <c r="V45" s="91"/>
      <c r="W45" s="35">
        <f t="shared" si="17"/>
        <v>0</v>
      </c>
      <c r="X45" s="35">
        <f t="shared" si="5"/>
        <v>66.82799999999999</v>
      </c>
      <c r="Y45" s="91"/>
      <c r="Z45" s="35">
        <f t="shared" si="18"/>
        <v>0</v>
      </c>
      <c r="AA45" s="35">
        <f t="shared" si="6"/>
        <v>66.82799999999999</v>
      </c>
      <c r="AB45" s="91"/>
      <c r="AC45" s="32">
        <f t="shared" si="19"/>
        <v>0</v>
      </c>
      <c r="AD45" s="35">
        <f t="shared" si="7"/>
        <v>66.82799999999999</v>
      </c>
      <c r="AE45" s="91"/>
      <c r="AF45" s="32">
        <f t="shared" si="20"/>
        <v>0</v>
      </c>
      <c r="AG45" s="35">
        <f t="shared" si="8"/>
        <v>66.82799999999999</v>
      </c>
      <c r="AH45" s="91"/>
      <c r="AI45" s="32">
        <f t="shared" si="24"/>
        <v>0</v>
      </c>
      <c r="AJ45" s="35">
        <f t="shared" si="9"/>
        <v>66.82799999999999</v>
      </c>
      <c r="AK45" s="91"/>
      <c r="AL45" s="32">
        <f t="shared" si="25"/>
        <v>0</v>
      </c>
      <c r="AM45" s="35">
        <f t="shared" si="10"/>
        <v>66.82799999999999</v>
      </c>
      <c r="AN45" s="91"/>
      <c r="AO45" s="32">
        <f t="shared" si="26"/>
        <v>0</v>
      </c>
      <c r="AP45" s="35">
        <f t="shared" si="11"/>
        <v>66.82799999999999</v>
      </c>
      <c r="AQ45" s="91"/>
      <c r="AR45" s="2">
        <f t="shared" si="21"/>
        <v>0</v>
      </c>
      <c r="AS45" s="32">
        <f t="shared" si="22"/>
        <v>400.9679999999999</v>
      </c>
      <c r="AT45" s="72">
        <f t="shared" si="12"/>
        <v>400.9679999999999</v>
      </c>
      <c r="AU45" s="72">
        <v>1077.4283999999998</v>
      </c>
      <c r="AV45" s="1"/>
      <c r="AW45" s="35"/>
      <c r="AX45" s="1"/>
      <c r="AY45" s="1"/>
      <c r="AZ45" s="1"/>
      <c r="BA45" s="72">
        <f t="shared" si="23"/>
        <v>1478.3963999999996</v>
      </c>
      <c r="BB45" s="1"/>
    </row>
    <row r="46" spans="1:54" ht="12.75">
      <c r="A46" s="1">
        <v>42</v>
      </c>
      <c r="B46" s="1"/>
      <c r="C46" s="1" t="s">
        <v>34</v>
      </c>
      <c r="D46" s="3">
        <v>119.9</v>
      </c>
      <c r="E46" s="3">
        <v>0</v>
      </c>
      <c r="F46" s="3">
        <v>119.9</v>
      </c>
      <c r="G46" s="1">
        <v>0.12</v>
      </c>
      <c r="H46" s="1">
        <v>0.12</v>
      </c>
      <c r="I46" s="35">
        <f t="shared" si="0"/>
        <v>14.388</v>
      </c>
      <c r="J46" s="91"/>
      <c r="K46" s="35">
        <f t="shared" si="13"/>
        <v>0</v>
      </c>
      <c r="L46" s="35">
        <f t="shared" si="1"/>
        <v>14.388</v>
      </c>
      <c r="M46" s="91"/>
      <c r="N46" s="35">
        <f t="shared" si="14"/>
        <v>0</v>
      </c>
      <c r="O46" s="35">
        <f t="shared" si="2"/>
        <v>14.388</v>
      </c>
      <c r="P46" s="91"/>
      <c r="Q46" s="35">
        <f t="shared" si="15"/>
        <v>0</v>
      </c>
      <c r="R46" s="35">
        <f t="shared" si="3"/>
        <v>14.388</v>
      </c>
      <c r="S46" s="91"/>
      <c r="T46" s="35">
        <f t="shared" si="16"/>
        <v>0</v>
      </c>
      <c r="U46" s="35">
        <f t="shared" si="4"/>
        <v>14.388</v>
      </c>
      <c r="V46" s="91"/>
      <c r="W46" s="35">
        <f t="shared" si="17"/>
        <v>0</v>
      </c>
      <c r="X46" s="35">
        <f t="shared" si="5"/>
        <v>14.388</v>
      </c>
      <c r="Y46" s="91"/>
      <c r="Z46" s="35">
        <f t="shared" si="18"/>
        <v>0</v>
      </c>
      <c r="AA46" s="35">
        <f t="shared" si="6"/>
        <v>14.388</v>
      </c>
      <c r="AB46" s="91"/>
      <c r="AC46" s="32">
        <f t="shared" si="19"/>
        <v>0</v>
      </c>
      <c r="AD46" s="35">
        <f t="shared" si="7"/>
        <v>14.388</v>
      </c>
      <c r="AE46" s="91"/>
      <c r="AF46" s="32">
        <f t="shared" si="20"/>
        <v>0</v>
      </c>
      <c r="AG46" s="35">
        <f t="shared" si="8"/>
        <v>14.388</v>
      </c>
      <c r="AH46" s="91"/>
      <c r="AI46" s="32">
        <f t="shared" si="24"/>
        <v>0</v>
      </c>
      <c r="AJ46" s="35">
        <f t="shared" si="9"/>
        <v>14.388</v>
      </c>
      <c r="AK46" s="91"/>
      <c r="AL46" s="32">
        <f t="shared" si="25"/>
        <v>0</v>
      </c>
      <c r="AM46" s="35">
        <f t="shared" si="10"/>
        <v>14.388</v>
      </c>
      <c r="AN46" s="91"/>
      <c r="AO46" s="32">
        <f t="shared" si="26"/>
        <v>0</v>
      </c>
      <c r="AP46" s="35">
        <f t="shared" si="11"/>
        <v>14.388</v>
      </c>
      <c r="AQ46" s="91"/>
      <c r="AR46" s="2">
        <f t="shared" si="21"/>
        <v>0</v>
      </c>
      <c r="AS46" s="32">
        <f t="shared" si="22"/>
        <v>86.328</v>
      </c>
      <c r="AT46" s="72">
        <f t="shared" si="12"/>
        <v>86.328</v>
      </c>
      <c r="AU46" s="72">
        <v>231.96639999999996</v>
      </c>
      <c r="AV46" s="1"/>
      <c r="AW46" s="35"/>
      <c r="AX46" s="1"/>
      <c r="AY46" s="1"/>
      <c r="AZ46" s="1"/>
      <c r="BA46" s="72">
        <f t="shared" si="23"/>
        <v>318.2944</v>
      </c>
      <c r="BB46" s="1"/>
    </row>
    <row r="47" spans="1:54" ht="12.75">
      <c r="A47" s="1">
        <v>43</v>
      </c>
      <c r="B47" s="1"/>
      <c r="C47" s="1" t="s">
        <v>35</v>
      </c>
      <c r="D47" s="3">
        <v>106.3</v>
      </c>
      <c r="E47" s="3">
        <v>0</v>
      </c>
      <c r="F47" s="3">
        <v>106.3</v>
      </c>
      <c r="G47" s="1">
        <v>0.12</v>
      </c>
      <c r="H47" s="1">
        <v>0.12</v>
      </c>
      <c r="I47" s="35">
        <f t="shared" si="0"/>
        <v>12.755999999999998</v>
      </c>
      <c r="J47" s="91"/>
      <c r="K47" s="35">
        <f t="shared" si="13"/>
        <v>0</v>
      </c>
      <c r="L47" s="35">
        <f t="shared" si="1"/>
        <v>12.755999999999998</v>
      </c>
      <c r="M47" s="91"/>
      <c r="N47" s="35">
        <f t="shared" si="14"/>
        <v>0</v>
      </c>
      <c r="O47" s="35">
        <f t="shared" si="2"/>
        <v>12.755999999999998</v>
      </c>
      <c r="P47" s="91"/>
      <c r="Q47" s="35">
        <f t="shared" si="15"/>
        <v>0</v>
      </c>
      <c r="R47" s="35">
        <f t="shared" si="3"/>
        <v>12.755999999999998</v>
      </c>
      <c r="S47" s="91"/>
      <c r="T47" s="35">
        <f t="shared" si="16"/>
        <v>0</v>
      </c>
      <c r="U47" s="35">
        <f t="shared" si="4"/>
        <v>12.755999999999998</v>
      </c>
      <c r="V47" s="91"/>
      <c r="W47" s="35">
        <f t="shared" si="17"/>
        <v>0</v>
      </c>
      <c r="X47" s="35">
        <f t="shared" si="5"/>
        <v>12.755999999999998</v>
      </c>
      <c r="Y47" s="91"/>
      <c r="Z47" s="35">
        <f t="shared" si="18"/>
        <v>0</v>
      </c>
      <c r="AA47" s="35">
        <f t="shared" si="6"/>
        <v>12.755999999999998</v>
      </c>
      <c r="AB47" s="91"/>
      <c r="AC47" s="32">
        <f t="shared" si="19"/>
        <v>0</v>
      </c>
      <c r="AD47" s="35">
        <f t="shared" si="7"/>
        <v>12.755999999999998</v>
      </c>
      <c r="AE47" s="91"/>
      <c r="AF47" s="32">
        <f t="shared" si="20"/>
        <v>0</v>
      </c>
      <c r="AG47" s="35">
        <f t="shared" si="8"/>
        <v>12.755999999999998</v>
      </c>
      <c r="AH47" s="91"/>
      <c r="AI47" s="32">
        <f t="shared" si="24"/>
        <v>0</v>
      </c>
      <c r="AJ47" s="35">
        <f t="shared" si="9"/>
        <v>12.755999999999998</v>
      </c>
      <c r="AK47" s="91"/>
      <c r="AL47" s="32">
        <f t="shared" si="25"/>
        <v>0</v>
      </c>
      <c r="AM47" s="35">
        <f t="shared" si="10"/>
        <v>12.755999999999998</v>
      </c>
      <c r="AN47" s="91"/>
      <c r="AO47" s="32">
        <f t="shared" si="26"/>
        <v>0</v>
      </c>
      <c r="AP47" s="35">
        <f t="shared" si="11"/>
        <v>12.755999999999998</v>
      </c>
      <c r="AQ47" s="91"/>
      <c r="AR47" s="2">
        <f t="shared" si="21"/>
        <v>0</v>
      </c>
      <c r="AS47" s="32">
        <f t="shared" si="22"/>
        <v>76.53599999999999</v>
      </c>
      <c r="AT47" s="72">
        <f t="shared" si="12"/>
        <v>76.53599999999999</v>
      </c>
      <c r="AU47" s="72">
        <v>205.65680000000003</v>
      </c>
      <c r="AV47" s="1"/>
      <c r="AW47" s="35"/>
      <c r="AX47" s="1"/>
      <c r="AY47" s="1"/>
      <c r="AZ47" s="1"/>
      <c r="BA47" s="72">
        <f t="shared" si="23"/>
        <v>282.19280000000003</v>
      </c>
      <c r="BB47" s="1"/>
    </row>
    <row r="48" spans="1:54" ht="12.75">
      <c r="A48" s="1">
        <v>44</v>
      </c>
      <c r="B48" s="1"/>
      <c r="C48" s="1" t="s">
        <v>36</v>
      </c>
      <c r="D48" s="3">
        <v>159.9</v>
      </c>
      <c r="E48" s="3">
        <v>0</v>
      </c>
      <c r="F48" s="3">
        <v>159.9</v>
      </c>
      <c r="G48" s="1">
        <v>0.12</v>
      </c>
      <c r="H48" s="1">
        <v>0.12</v>
      </c>
      <c r="I48" s="35">
        <f t="shared" si="0"/>
        <v>19.188</v>
      </c>
      <c r="J48" s="91"/>
      <c r="K48" s="35">
        <f t="shared" si="13"/>
        <v>0</v>
      </c>
      <c r="L48" s="35">
        <f t="shared" si="1"/>
        <v>19.188</v>
      </c>
      <c r="M48" s="91"/>
      <c r="N48" s="35">
        <f t="shared" si="14"/>
        <v>0</v>
      </c>
      <c r="O48" s="35">
        <f t="shared" si="2"/>
        <v>19.188</v>
      </c>
      <c r="P48" s="91"/>
      <c r="Q48" s="35">
        <f t="shared" si="15"/>
        <v>0</v>
      </c>
      <c r="R48" s="35">
        <f t="shared" si="3"/>
        <v>19.188</v>
      </c>
      <c r="S48" s="91"/>
      <c r="T48" s="35">
        <f t="shared" si="16"/>
        <v>0</v>
      </c>
      <c r="U48" s="35">
        <f t="shared" si="4"/>
        <v>19.188</v>
      </c>
      <c r="V48" s="91"/>
      <c r="W48" s="35">
        <f t="shared" si="17"/>
        <v>0</v>
      </c>
      <c r="X48" s="35">
        <f t="shared" si="5"/>
        <v>19.188</v>
      </c>
      <c r="Y48" s="91"/>
      <c r="Z48" s="35">
        <f t="shared" si="18"/>
        <v>0</v>
      </c>
      <c r="AA48" s="35">
        <f t="shared" si="6"/>
        <v>19.188</v>
      </c>
      <c r="AB48" s="91"/>
      <c r="AC48" s="32">
        <f t="shared" si="19"/>
        <v>0</v>
      </c>
      <c r="AD48" s="35">
        <f t="shared" si="7"/>
        <v>19.188</v>
      </c>
      <c r="AE48" s="91"/>
      <c r="AF48" s="32">
        <f t="shared" si="20"/>
        <v>0</v>
      </c>
      <c r="AG48" s="35">
        <f t="shared" si="8"/>
        <v>19.188</v>
      </c>
      <c r="AH48" s="91"/>
      <c r="AI48" s="32">
        <f t="shared" si="24"/>
        <v>0</v>
      </c>
      <c r="AJ48" s="35">
        <f t="shared" si="9"/>
        <v>19.188</v>
      </c>
      <c r="AK48" s="91"/>
      <c r="AL48" s="32">
        <f t="shared" si="25"/>
        <v>0</v>
      </c>
      <c r="AM48" s="35">
        <f t="shared" si="10"/>
        <v>19.188</v>
      </c>
      <c r="AN48" s="91"/>
      <c r="AO48" s="32">
        <f t="shared" si="26"/>
        <v>0</v>
      </c>
      <c r="AP48" s="35">
        <f t="shared" si="11"/>
        <v>19.188</v>
      </c>
      <c r="AQ48" s="91"/>
      <c r="AR48" s="2">
        <f t="shared" si="21"/>
        <v>0</v>
      </c>
      <c r="AS48" s="32">
        <f t="shared" si="22"/>
        <v>115.128</v>
      </c>
      <c r="AT48" s="72">
        <f t="shared" si="12"/>
        <v>115.128</v>
      </c>
      <c r="AU48" s="72">
        <v>309.3564</v>
      </c>
      <c r="AV48" s="1"/>
      <c r="AW48" s="35"/>
      <c r="AX48" s="1"/>
      <c r="AY48" s="1"/>
      <c r="AZ48" s="1"/>
      <c r="BA48" s="72">
        <f t="shared" si="23"/>
        <v>424.4844</v>
      </c>
      <c r="BB48" s="1"/>
    </row>
    <row r="49" spans="1:54" ht="12.75">
      <c r="A49" s="1">
        <v>45</v>
      </c>
      <c r="B49" s="1"/>
      <c r="C49" s="1" t="s">
        <v>37</v>
      </c>
      <c r="D49" s="3">
        <v>313.2</v>
      </c>
      <c r="E49" s="3">
        <v>0</v>
      </c>
      <c r="F49" s="3">
        <v>313.2</v>
      </c>
      <c r="G49" s="1">
        <v>0.12</v>
      </c>
      <c r="H49" s="1">
        <v>0.12</v>
      </c>
      <c r="I49" s="35">
        <f t="shared" si="0"/>
        <v>37.583999999999996</v>
      </c>
      <c r="J49" s="91"/>
      <c r="K49" s="35">
        <f t="shared" si="13"/>
        <v>0</v>
      </c>
      <c r="L49" s="35">
        <f t="shared" si="1"/>
        <v>37.583999999999996</v>
      </c>
      <c r="M49" s="91"/>
      <c r="N49" s="35">
        <f t="shared" si="14"/>
        <v>0</v>
      </c>
      <c r="O49" s="35">
        <f t="shared" si="2"/>
        <v>37.583999999999996</v>
      </c>
      <c r="P49" s="91"/>
      <c r="Q49" s="35">
        <f t="shared" si="15"/>
        <v>0</v>
      </c>
      <c r="R49" s="35">
        <f t="shared" si="3"/>
        <v>37.583999999999996</v>
      </c>
      <c r="S49" s="91"/>
      <c r="T49" s="35">
        <f t="shared" si="16"/>
        <v>0</v>
      </c>
      <c r="U49" s="35">
        <f t="shared" si="4"/>
        <v>37.583999999999996</v>
      </c>
      <c r="V49" s="91"/>
      <c r="W49" s="35">
        <f t="shared" si="17"/>
        <v>0</v>
      </c>
      <c r="X49" s="35">
        <f t="shared" si="5"/>
        <v>37.583999999999996</v>
      </c>
      <c r="Y49" s="91"/>
      <c r="Z49" s="35">
        <f t="shared" si="18"/>
        <v>0</v>
      </c>
      <c r="AA49" s="35">
        <f t="shared" si="6"/>
        <v>37.583999999999996</v>
      </c>
      <c r="AB49" s="91"/>
      <c r="AC49" s="32">
        <f t="shared" si="19"/>
        <v>0</v>
      </c>
      <c r="AD49" s="35">
        <f t="shared" si="7"/>
        <v>37.583999999999996</v>
      </c>
      <c r="AE49" s="91"/>
      <c r="AF49" s="32">
        <f t="shared" si="20"/>
        <v>0</v>
      </c>
      <c r="AG49" s="35">
        <f t="shared" si="8"/>
        <v>37.583999999999996</v>
      </c>
      <c r="AH49" s="91"/>
      <c r="AI49" s="32">
        <f t="shared" si="24"/>
        <v>0</v>
      </c>
      <c r="AJ49" s="35">
        <f t="shared" si="9"/>
        <v>37.583999999999996</v>
      </c>
      <c r="AK49" s="91"/>
      <c r="AL49" s="32">
        <f t="shared" si="25"/>
        <v>0</v>
      </c>
      <c r="AM49" s="35">
        <f t="shared" si="10"/>
        <v>37.583999999999996</v>
      </c>
      <c r="AN49" s="91"/>
      <c r="AO49" s="32">
        <f t="shared" si="26"/>
        <v>0</v>
      </c>
      <c r="AP49" s="35">
        <f t="shared" si="11"/>
        <v>37.583999999999996</v>
      </c>
      <c r="AQ49" s="91"/>
      <c r="AR49" s="2">
        <f t="shared" si="21"/>
        <v>0</v>
      </c>
      <c r="AS49" s="32">
        <f t="shared" si="22"/>
        <v>225.504</v>
      </c>
      <c r="AT49" s="72">
        <f t="shared" si="12"/>
        <v>225.504</v>
      </c>
      <c r="AU49" s="72">
        <v>605.9451999999999</v>
      </c>
      <c r="AV49" s="1"/>
      <c r="AW49" s="35"/>
      <c r="AX49" s="1"/>
      <c r="AY49" s="1"/>
      <c r="AZ49" s="1"/>
      <c r="BA49" s="72">
        <f t="shared" si="23"/>
        <v>831.4491999999999</v>
      </c>
      <c r="BB49" s="1"/>
    </row>
    <row r="50" spans="1:54" ht="12.75">
      <c r="A50" s="1">
        <v>46</v>
      </c>
      <c r="B50" s="1"/>
      <c r="C50" s="1" t="s">
        <v>38</v>
      </c>
      <c r="D50" s="3">
        <v>575.8</v>
      </c>
      <c r="E50" s="3">
        <v>71.7</v>
      </c>
      <c r="F50" s="3">
        <v>647.5</v>
      </c>
      <c r="G50" s="1">
        <v>0.12</v>
      </c>
      <c r="H50" s="1">
        <v>0.12</v>
      </c>
      <c r="I50" s="35">
        <f t="shared" si="0"/>
        <v>77.7</v>
      </c>
      <c r="J50" s="91"/>
      <c r="K50" s="35">
        <f t="shared" si="13"/>
        <v>0</v>
      </c>
      <c r="L50" s="35">
        <f t="shared" si="1"/>
        <v>77.7</v>
      </c>
      <c r="M50" s="91"/>
      <c r="N50" s="35">
        <f t="shared" si="14"/>
        <v>0</v>
      </c>
      <c r="O50" s="35">
        <f t="shared" si="2"/>
        <v>77.7</v>
      </c>
      <c r="P50" s="91"/>
      <c r="Q50" s="35">
        <f t="shared" si="15"/>
        <v>0</v>
      </c>
      <c r="R50" s="35">
        <f t="shared" si="3"/>
        <v>77.7</v>
      </c>
      <c r="S50" s="91"/>
      <c r="T50" s="35">
        <f t="shared" si="16"/>
        <v>0</v>
      </c>
      <c r="U50" s="35">
        <f t="shared" si="4"/>
        <v>77.7</v>
      </c>
      <c r="V50" s="91"/>
      <c r="W50" s="35">
        <f t="shared" si="17"/>
        <v>0</v>
      </c>
      <c r="X50" s="35">
        <f t="shared" si="5"/>
        <v>77.7</v>
      </c>
      <c r="Y50" s="91"/>
      <c r="Z50" s="35">
        <f t="shared" si="18"/>
        <v>0</v>
      </c>
      <c r="AA50" s="35">
        <f t="shared" si="6"/>
        <v>77.7</v>
      </c>
      <c r="AB50" s="91"/>
      <c r="AC50" s="32">
        <f t="shared" si="19"/>
        <v>0</v>
      </c>
      <c r="AD50" s="35">
        <f t="shared" si="7"/>
        <v>77.7</v>
      </c>
      <c r="AE50" s="91"/>
      <c r="AF50" s="32">
        <f t="shared" si="20"/>
        <v>0</v>
      </c>
      <c r="AG50" s="35">
        <f t="shared" si="8"/>
        <v>77.7</v>
      </c>
      <c r="AH50" s="91"/>
      <c r="AI50" s="32">
        <f t="shared" si="24"/>
        <v>0</v>
      </c>
      <c r="AJ50" s="35">
        <f t="shared" si="9"/>
        <v>77.7</v>
      </c>
      <c r="AK50" s="91"/>
      <c r="AL50" s="32">
        <f t="shared" si="25"/>
        <v>0</v>
      </c>
      <c r="AM50" s="35">
        <f t="shared" si="10"/>
        <v>77.7</v>
      </c>
      <c r="AN50" s="91"/>
      <c r="AO50" s="32">
        <f t="shared" si="26"/>
        <v>0</v>
      </c>
      <c r="AP50" s="35">
        <f t="shared" si="11"/>
        <v>77.7</v>
      </c>
      <c r="AQ50" s="91"/>
      <c r="AR50" s="2">
        <f t="shared" si="21"/>
        <v>0</v>
      </c>
      <c r="AS50" s="32">
        <f t="shared" si="22"/>
        <v>466.2</v>
      </c>
      <c r="AT50" s="72">
        <f t="shared" si="12"/>
        <v>466.2</v>
      </c>
      <c r="AU50" s="72">
        <v>1252.71</v>
      </c>
      <c r="AV50" s="1"/>
      <c r="AW50" s="35"/>
      <c r="AX50" s="1"/>
      <c r="AY50" s="1"/>
      <c r="AZ50" s="1"/>
      <c r="BA50" s="72">
        <f t="shared" si="23"/>
        <v>1718.91</v>
      </c>
      <c r="BB50" s="1"/>
    </row>
    <row r="51" spans="1:54" ht="12.75">
      <c r="A51" s="1">
        <v>47</v>
      </c>
      <c r="B51" s="1"/>
      <c r="C51" s="1" t="s">
        <v>39</v>
      </c>
      <c r="D51" s="3">
        <v>1530.1</v>
      </c>
      <c r="E51" s="3">
        <v>84.5</v>
      </c>
      <c r="F51" s="3">
        <v>1614.6</v>
      </c>
      <c r="G51" s="1">
        <v>0.12</v>
      </c>
      <c r="H51" s="1">
        <v>0.12</v>
      </c>
      <c r="I51" s="35">
        <f t="shared" si="0"/>
        <v>193.75199999999998</v>
      </c>
      <c r="J51" s="91"/>
      <c r="K51" s="35">
        <f t="shared" si="13"/>
        <v>0</v>
      </c>
      <c r="L51" s="35">
        <f t="shared" si="1"/>
        <v>193.75199999999998</v>
      </c>
      <c r="M51" s="91"/>
      <c r="N51" s="35">
        <f t="shared" si="14"/>
        <v>0</v>
      </c>
      <c r="O51" s="35">
        <f t="shared" si="2"/>
        <v>193.75199999999998</v>
      </c>
      <c r="P51" s="91"/>
      <c r="Q51" s="35">
        <f t="shared" si="15"/>
        <v>0</v>
      </c>
      <c r="R51" s="35">
        <f t="shared" si="3"/>
        <v>193.75199999999998</v>
      </c>
      <c r="S51" s="91"/>
      <c r="T51" s="35">
        <f t="shared" si="16"/>
        <v>0</v>
      </c>
      <c r="U51" s="35">
        <f t="shared" si="4"/>
        <v>193.75199999999998</v>
      </c>
      <c r="V51" s="91"/>
      <c r="W51" s="35">
        <f t="shared" si="17"/>
        <v>0</v>
      </c>
      <c r="X51" s="35">
        <f t="shared" si="5"/>
        <v>193.75199999999998</v>
      </c>
      <c r="Y51" s="91"/>
      <c r="Z51" s="35">
        <f t="shared" si="18"/>
        <v>0</v>
      </c>
      <c r="AA51" s="35">
        <f t="shared" si="6"/>
        <v>193.75199999999998</v>
      </c>
      <c r="AB51" s="91"/>
      <c r="AC51" s="32">
        <f t="shared" si="19"/>
        <v>0</v>
      </c>
      <c r="AD51" s="35">
        <f t="shared" si="7"/>
        <v>193.75199999999998</v>
      </c>
      <c r="AE51" s="91"/>
      <c r="AF51" s="32">
        <f t="shared" si="20"/>
        <v>0</v>
      </c>
      <c r="AG51" s="35">
        <f t="shared" si="8"/>
        <v>193.75199999999998</v>
      </c>
      <c r="AH51" s="91"/>
      <c r="AI51" s="32">
        <f t="shared" si="24"/>
        <v>0</v>
      </c>
      <c r="AJ51" s="35">
        <f t="shared" si="9"/>
        <v>193.75199999999998</v>
      </c>
      <c r="AK51" s="91"/>
      <c r="AL51" s="32">
        <f t="shared" si="25"/>
        <v>0</v>
      </c>
      <c r="AM51" s="35">
        <f t="shared" si="10"/>
        <v>193.75199999999998</v>
      </c>
      <c r="AN51" s="91"/>
      <c r="AO51" s="32">
        <f t="shared" si="26"/>
        <v>0</v>
      </c>
      <c r="AP51" s="35">
        <f t="shared" si="11"/>
        <v>193.75199999999998</v>
      </c>
      <c r="AQ51" s="91"/>
      <c r="AR51" s="2">
        <f t="shared" si="21"/>
        <v>0</v>
      </c>
      <c r="AS51" s="32">
        <f t="shared" si="22"/>
        <v>1162.512</v>
      </c>
      <c r="AT51" s="72">
        <f t="shared" si="12"/>
        <v>1162.512</v>
      </c>
      <c r="AU51" s="72">
        <v>3124.1656000000003</v>
      </c>
      <c r="AV51" s="1"/>
      <c r="AW51" s="35"/>
      <c r="AX51" s="1"/>
      <c r="AY51" s="1"/>
      <c r="AZ51" s="1"/>
      <c r="BA51" s="72">
        <f t="shared" si="23"/>
        <v>4286.6776</v>
      </c>
      <c r="BB51" s="1"/>
    </row>
    <row r="52" spans="1:54" ht="12.75">
      <c r="A52" s="1">
        <v>48</v>
      </c>
      <c r="B52" s="1"/>
      <c r="C52" s="1" t="s">
        <v>40</v>
      </c>
      <c r="D52" s="3">
        <v>614.1</v>
      </c>
      <c r="E52" s="3">
        <v>45.2</v>
      </c>
      <c r="F52" s="3">
        <v>659.3</v>
      </c>
      <c r="G52" s="1">
        <v>0.12</v>
      </c>
      <c r="H52" s="1">
        <v>0.12</v>
      </c>
      <c r="I52" s="35">
        <f t="shared" si="0"/>
        <v>79.11599999999999</v>
      </c>
      <c r="J52" s="91"/>
      <c r="K52" s="35">
        <f t="shared" si="13"/>
        <v>0</v>
      </c>
      <c r="L52" s="35">
        <f t="shared" si="1"/>
        <v>79.11599999999999</v>
      </c>
      <c r="M52" s="91"/>
      <c r="N52" s="35">
        <f t="shared" si="14"/>
        <v>0</v>
      </c>
      <c r="O52" s="35">
        <f t="shared" si="2"/>
        <v>79.11599999999999</v>
      </c>
      <c r="P52" s="91"/>
      <c r="Q52" s="35">
        <f t="shared" si="15"/>
        <v>0</v>
      </c>
      <c r="R52" s="35">
        <f t="shared" si="3"/>
        <v>79.11599999999999</v>
      </c>
      <c r="S52" s="91"/>
      <c r="T52" s="35">
        <f t="shared" si="16"/>
        <v>0</v>
      </c>
      <c r="U52" s="35">
        <f t="shared" si="4"/>
        <v>79.11599999999999</v>
      </c>
      <c r="V52" s="91"/>
      <c r="W52" s="35">
        <f t="shared" si="17"/>
        <v>0</v>
      </c>
      <c r="X52" s="35">
        <f t="shared" si="5"/>
        <v>79.11599999999999</v>
      </c>
      <c r="Y52" s="91"/>
      <c r="Z52" s="35">
        <f t="shared" si="18"/>
        <v>0</v>
      </c>
      <c r="AA52" s="35">
        <f t="shared" si="6"/>
        <v>79.11599999999999</v>
      </c>
      <c r="AB52" s="91"/>
      <c r="AC52" s="32">
        <f t="shared" si="19"/>
        <v>0</v>
      </c>
      <c r="AD52" s="35">
        <f t="shared" si="7"/>
        <v>79.11599999999999</v>
      </c>
      <c r="AE52" s="91"/>
      <c r="AF52" s="32">
        <f t="shared" si="20"/>
        <v>0</v>
      </c>
      <c r="AG52" s="35">
        <f t="shared" si="8"/>
        <v>79.11599999999999</v>
      </c>
      <c r="AH52" s="91"/>
      <c r="AI52" s="32">
        <f t="shared" si="24"/>
        <v>0</v>
      </c>
      <c r="AJ52" s="35">
        <f t="shared" si="9"/>
        <v>79.11599999999999</v>
      </c>
      <c r="AK52" s="91"/>
      <c r="AL52" s="32">
        <f t="shared" si="25"/>
        <v>0</v>
      </c>
      <c r="AM52" s="35">
        <f t="shared" si="10"/>
        <v>79.11599999999999</v>
      </c>
      <c r="AN52" s="91"/>
      <c r="AO52" s="32">
        <f t="shared" si="26"/>
        <v>0</v>
      </c>
      <c r="AP52" s="35">
        <f t="shared" si="11"/>
        <v>79.11599999999999</v>
      </c>
      <c r="AQ52" s="91"/>
      <c r="AR52" s="2">
        <f t="shared" si="21"/>
        <v>0</v>
      </c>
      <c r="AS52" s="32">
        <f t="shared" si="22"/>
        <v>474.6959999999999</v>
      </c>
      <c r="AT52" s="72">
        <f t="shared" si="12"/>
        <v>474.6959999999999</v>
      </c>
      <c r="AU52" s="72">
        <v>1275.5348</v>
      </c>
      <c r="AV52" s="1"/>
      <c r="AW52" s="35"/>
      <c r="AX52" s="1"/>
      <c r="AY52" s="1"/>
      <c r="AZ52" s="1"/>
      <c r="BA52" s="72">
        <f t="shared" si="23"/>
        <v>1750.2307999999998</v>
      </c>
      <c r="BB52" s="1"/>
    </row>
    <row r="53" spans="1:54" ht="12.75">
      <c r="A53" s="1">
        <v>49</v>
      </c>
      <c r="B53" s="1"/>
      <c r="C53" s="1" t="s">
        <v>41</v>
      </c>
      <c r="D53" s="3">
        <v>1640.4</v>
      </c>
      <c r="E53" s="3">
        <v>149.1</v>
      </c>
      <c r="F53" s="3">
        <v>1789.5</v>
      </c>
      <c r="G53" s="1">
        <v>0.12</v>
      </c>
      <c r="H53" s="1">
        <v>0.12</v>
      </c>
      <c r="I53" s="35">
        <f t="shared" si="0"/>
        <v>214.73999999999998</v>
      </c>
      <c r="J53" s="91"/>
      <c r="K53" s="35">
        <f t="shared" si="13"/>
        <v>0</v>
      </c>
      <c r="L53" s="35">
        <f t="shared" si="1"/>
        <v>214.73999999999998</v>
      </c>
      <c r="M53" s="91"/>
      <c r="N53" s="35">
        <f t="shared" si="14"/>
        <v>0</v>
      </c>
      <c r="O53" s="35">
        <f t="shared" si="2"/>
        <v>214.73999999999998</v>
      </c>
      <c r="P53" s="91"/>
      <c r="Q53" s="35">
        <f t="shared" si="15"/>
        <v>0</v>
      </c>
      <c r="R53" s="35">
        <f t="shared" si="3"/>
        <v>214.73999999999998</v>
      </c>
      <c r="S53" s="91"/>
      <c r="T53" s="35">
        <f t="shared" si="16"/>
        <v>0</v>
      </c>
      <c r="U53" s="35">
        <f t="shared" si="4"/>
        <v>214.73999999999998</v>
      </c>
      <c r="V53" s="91"/>
      <c r="W53" s="35">
        <f t="shared" si="17"/>
        <v>0</v>
      </c>
      <c r="X53" s="35">
        <f t="shared" si="5"/>
        <v>214.73999999999998</v>
      </c>
      <c r="Y53" s="91"/>
      <c r="Z53" s="35">
        <f t="shared" si="18"/>
        <v>0</v>
      </c>
      <c r="AA53" s="35">
        <f t="shared" si="6"/>
        <v>214.73999999999998</v>
      </c>
      <c r="AB53" s="91"/>
      <c r="AC53" s="32">
        <f t="shared" si="19"/>
        <v>0</v>
      </c>
      <c r="AD53" s="35">
        <f t="shared" si="7"/>
        <v>214.73999999999998</v>
      </c>
      <c r="AE53" s="91"/>
      <c r="AF53" s="32">
        <f t="shared" si="20"/>
        <v>0</v>
      </c>
      <c r="AG53" s="35">
        <f t="shared" si="8"/>
        <v>214.73999999999998</v>
      </c>
      <c r="AH53" s="91"/>
      <c r="AI53" s="32">
        <f t="shared" si="24"/>
        <v>0</v>
      </c>
      <c r="AJ53" s="35">
        <f t="shared" si="9"/>
        <v>214.73999999999998</v>
      </c>
      <c r="AK53" s="91"/>
      <c r="AL53" s="32">
        <f t="shared" si="25"/>
        <v>0</v>
      </c>
      <c r="AM53" s="35">
        <f t="shared" si="10"/>
        <v>214.73999999999998</v>
      </c>
      <c r="AN53" s="91"/>
      <c r="AO53" s="32">
        <f t="shared" si="26"/>
        <v>0</v>
      </c>
      <c r="AP53" s="35">
        <f t="shared" si="11"/>
        <v>214.73999999999998</v>
      </c>
      <c r="AQ53" s="91"/>
      <c r="AR53" s="2">
        <f t="shared" si="21"/>
        <v>0</v>
      </c>
      <c r="AS53" s="32">
        <f t="shared" si="22"/>
        <v>1288.4399999999998</v>
      </c>
      <c r="AT53" s="72">
        <f t="shared" si="12"/>
        <v>1288.4399999999998</v>
      </c>
      <c r="AU53" s="72">
        <v>3462.1219999999994</v>
      </c>
      <c r="AV53" s="1"/>
      <c r="AW53" s="35"/>
      <c r="AX53" s="1"/>
      <c r="AY53" s="1"/>
      <c r="AZ53" s="1"/>
      <c r="BA53" s="72">
        <f t="shared" si="23"/>
        <v>4750.561999999999</v>
      </c>
      <c r="BB53" s="1"/>
    </row>
    <row r="54" spans="1:54" ht="12.75">
      <c r="A54" s="1">
        <v>50</v>
      </c>
      <c r="B54" s="1"/>
      <c r="C54" s="1" t="s">
        <v>42</v>
      </c>
      <c r="D54" s="3">
        <v>1847</v>
      </c>
      <c r="E54" s="3">
        <v>159.2</v>
      </c>
      <c r="F54" s="3">
        <v>2006.2</v>
      </c>
      <c r="G54" s="1">
        <v>0.12</v>
      </c>
      <c r="H54" s="1">
        <v>0.12</v>
      </c>
      <c r="I54" s="35">
        <f t="shared" si="0"/>
        <v>240.744</v>
      </c>
      <c r="J54" s="91"/>
      <c r="K54" s="35">
        <f t="shared" si="13"/>
        <v>0</v>
      </c>
      <c r="L54" s="35">
        <f t="shared" si="1"/>
        <v>240.744</v>
      </c>
      <c r="M54" s="91"/>
      <c r="N54" s="35">
        <f t="shared" si="14"/>
        <v>0</v>
      </c>
      <c r="O54" s="35">
        <f t="shared" si="2"/>
        <v>240.744</v>
      </c>
      <c r="P54" s="91"/>
      <c r="Q54" s="35">
        <f t="shared" si="15"/>
        <v>0</v>
      </c>
      <c r="R54" s="35">
        <f t="shared" si="3"/>
        <v>240.744</v>
      </c>
      <c r="S54" s="91"/>
      <c r="T54" s="35">
        <f t="shared" si="16"/>
        <v>0</v>
      </c>
      <c r="U54" s="35">
        <f t="shared" si="4"/>
        <v>240.744</v>
      </c>
      <c r="V54" s="91"/>
      <c r="W54" s="35">
        <f t="shared" si="17"/>
        <v>0</v>
      </c>
      <c r="X54" s="35">
        <f t="shared" si="5"/>
        <v>240.744</v>
      </c>
      <c r="Y54" s="91"/>
      <c r="Z54" s="35">
        <f t="shared" si="18"/>
        <v>0</v>
      </c>
      <c r="AA54" s="35">
        <f t="shared" si="6"/>
        <v>240.744</v>
      </c>
      <c r="AB54" s="91"/>
      <c r="AC54" s="32">
        <f t="shared" si="19"/>
        <v>0</v>
      </c>
      <c r="AD54" s="35">
        <f t="shared" si="7"/>
        <v>240.744</v>
      </c>
      <c r="AE54" s="91"/>
      <c r="AF54" s="32">
        <f t="shared" si="20"/>
        <v>0</v>
      </c>
      <c r="AG54" s="35">
        <f t="shared" si="8"/>
        <v>240.744</v>
      </c>
      <c r="AH54" s="91"/>
      <c r="AI54" s="32">
        <f t="shared" si="24"/>
        <v>0</v>
      </c>
      <c r="AJ54" s="35">
        <f t="shared" si="9"/>
        <v>240.744</v>
      </c>
      <c r="AK54" s="91"/>
      <c r="AL54" s="32">
        <f t="shared" si="25"/>
        <v>0</v>
      </c>
      <c r="AM54" s="35">
        <f t="shared" si="10"/>
        <v>240.744</v>
      </c>
      <c r="AN54" s="91"/>
      <c r="AO54" s="32">
        <f t="shared" si="26"/>
        <v>0</v>
      </c>
      <c r="AP54" s="35">
        <f t="shared" si="11"/>
        <v>240.744</v>
      </c>
      <c r="AQ54" s="91"/>
      <c r="AR54" s="2">
        <f t="shared" si="21"/>
        <v>0</v>
      </c>
      <c r="AS54" s="32">
        <f t="shared" si="22"/>
        <v>1444.464</v>
      </c>
      <c r="AT54" s="72">
        <f t="shared" si="12"/>
        <v>1444.464</v>
      </c>
      <c r="AU54" s="72">
        <v>3881.3732</v>
      </c>
      <c r="AV54" s="1"/>
      <c r="AW54" s="35"/>
      <c r="AX54" s="1"/>
      <c r="AY54" s="1"/>
      <c r="AZ54" s="1"/>
      <c r="BA54" s="72">
        <f t="shared" si="23"/>
        <v>5325.8372</v>
      </c>
      <c r="BB54" s="1"/>
    </row>
    <row r="55" spans="1:54" ht="12.75">
      <c r="A55" s="1">
        <v>51</v>
      </c>
      <c r="B55" s="1"/>
      <c r="C55" s="1" t="s">
        <v>43</v>
      </c>
      <c r="D55" s="3">
        <v>2512.1</v>
      </c>
      <c r="E55" s="3">
        <v>251.9</v>
      </c>
      <c r="F55" s="3">
        <v>2764</v>
      </c>
      <c r="G55" s="1">
        <v>0.12</v>
      </c>
      <c r="H55" s="1">
        <v>0.12</v>
      </c>
      <c r="I55" s="35">
        <f t="shared" si="0"/>
        <v>331.68</v>
      </c>
      <c r="J55" s="91"/>
      <c r="K55" s="35">
        <f t="shared" si="13"/>
        <v>0</v>
      </c>
      <c r="L55" s="35">
        <f t="shared" si="1"/>
        <v>331.68</v>
      </c>
      <c r="M55" s="91"/>
      <c r="N55" s="35">
        <f t="shared" si="14"/>
        <v>0</v>
      </c>
      <c r="O55" s="35">
        <f t="shared" si="2"/>
        <v>331.68</v>
      </c>
      <c r="P55" s="91"/>
      <c r="Q55" s="35">
        <f t="shared" si="15"/>
        <v>0</v>
      </c>
      <c r="R55" s="35">
        <f t="shared" si="3"/>
        <v>331.68</v>
      </c>
      <c r="S55" s="91"/>
      <c r="T55" s="35">
        <f t="shared" si="16"/>
        <v>0</v>
      </c>
      <c r="U55" s="35">
        <f t="shared" si="4"/>
        <v>331.68</v>
      </c>
      <c r="V55" s="91"/>
      <c r="W55" s="35">
        <f t="shared" si="17"/>
        <v>0</v>
      </c>
      <c r="X55" s="35">
        <f t="shared" si="5"/>
        <v>331.68</v>
      </c>
      <c r="Y55" s="91"/>
      <c r="Z55" s="35">
        <f t="shared" si="18"/>
        <v>0</v>
      </c>
      <c r="AA55" s="35">
        <f t="shared" si="6"/>
        <v>331.68</v>
      </c>
      <c r="AB55" s="91"/>
      <c r="AC55" s="32">
        <f t="shared" si="19"/>
        <v>0</v>
      </c>
      <c r="AD55" s="35">
        <f t="shared" si="7"/>
        <v>331.68</v>
      </c>
      <c r="AE55" s="91"/>
      <c r="AF55" s="32">
        <f t="shared" si="20"/>
        <v>0</v>
      </c>
      <c r="AG55" s="35">
        <f t="shared" si="8"/>
        <v>331.68</v>
      </c>
      <c r="AH55" s="91"/>
      <c r="AI55" s="32">
        <f t="shared" si="24"/>
        <v>0</v>
      </c>
      <c r="AJ55" s="35">
        <f t="shared" si="9"/>
        <v>331.68</v>
      </c>
      <c r="AK55" s="91"/>
      <c r="AL55" s="32">
        <f t="shared" si="25"/>
        <v>0</v>
      </c>
      <c r="AM55" s="35">
        <f t="shared" si="10"/>
        <v>331.68</v>
      </c>
      <c r="AN55" s="91"/>
      <c r="AO55" s="32">
        <f t="shared" si="26"/>
        <v>0</v>
      </c>
      <c r="AP55" s="35">
        <f t="shared" si="11"/>
        <v>331.68</v>
      </c>
      <c r="AQ55" s="91"/>
      <c r="AR55" s="2">
        <f t="shared" si="21"/>
        <v>0</v>
      </c>
      <c r="AS55" s="32">
        <f t="shared" si="22"/>
        <v>1990.0800000000002</v>
      </c>
      <c r="AT55" s="72">
        <f t="shared" si="12"/>
        <v>1990.0800000000002</v>
      </c>
      <c r="AU55" s="72">
        <v>5346.773999999999</v>
      </c>
      <c r="AV55" s="1"/>
      <c r="AW55" s="35"/>
      <c r="AX55" s="1"/>
      <c r="AY55" s="1"/>
      <c r="AZ55" s="1"/>
      <c r="BA55" s="72">
        <f t="shared" si="23"/>
        <v>7336.853999999999</v>
      </c>
      <c r="BB55" s="1"/>
    </row>
    <row r="56" spans="1:54" ht="12.75">
      <c r="A56" s="1">
        <v>52</v>
      </c>
      <c r="B56" s="1"/>
      <c r="C56" s="1" t="s">
        <v>44</v>
      </c>
      <c r="D56" s="3">
        <v>2008.6</v>
      </c>
      <c r="E56" s="3">
        <v>0</v>
      </c>
      <c r="F56" s="3">
        <v>2008.6</v>
      </c>
      <c r="G56" s="1">
        <v>0.12</v>
      </c>
      <c r="H56" s="1">
        <v>0.12</v>
      </c>
      <c r="I56" s="35">
        <f t="shared" si="0"/>
        <v>241.03199999999998</v>
      </c>
      <c r="J56" s="91"/>
      <c r="K56" s="35">
        <f t="shared" si="13"/>
        <v>0</v>
      </c>
      <c r="L56" s="35">
        <f t="shared" si="1"/>
        <v>241.03199999999998</v>
      </c>
      <c r="M56" s="91"/>
      <c r="N56" s="35">
        <f t="shared" si="14"/>
        <v>0</v>
      </c>
      <c r="O56" s="35">
        <f t="shared" si="2"/>
        <v>241.03199999999998</v>
      </c>
      <c r="P56" s="91"/>
      <c r="Q56" s="35">
        <f t="shared" si="15"/>
        <v>0</v>
      </c>
      <c r="R56" s="35">
        <f t="shared" si="3"/>
        <v>241.03199999999998</v>
      </c>
      <c r="S56" s="91"/>
      <c r="T56" s="35">
        <f t="shared" si="16"/>
        <v>0</v>
      </c>
      <c r="U56" s="35">
        <f t="shared" si="4"/>
        <v>241.03199999999998</v>
      </c>
      <c r="V56" s="91"/>
      <c r="W56" s="35">
        <f t="shared" si="17"/>
        <v>0</v>
      </c>
      <c r="X56" s="35">
        <f t="shared" si="5"/>
        <v>241.03199999999998</v>
      </c>
      <c r="Y56" s="91"/>
      <c r="Z56" s="35">
        <f t="shared" si="18"/>
        <v>0</v>
      </c>
      <c r="AA56" s="35">
        <f t="shared" si="6"/>
        <v>241.03199999999998</v>
      </c>
      <c r="AB56" s="91"/>
      <c r="AC56" s="32">
        <f t="shared" si="19"/>
        <v>0</v>
      </c>
      <c r="AD56" s="35">
        <f t="shared" si="7"/>
        <v>241.03199999999998</v>
      </c>
      <c r="AE56" s="91"/>
      <c r="AF56" s="32">
        <f t="shared" si="20"/>
        <v>0</v>
      </c>
      <c r="AG56" s="35">
        <f t="shared" si="8"/>
        <v>241.03199999999998</v>
      </c>
      <c r="AH56" s="91"/>
      <c r="AI56" s="32">
        <f t="shared" si="24"/>
        <v>0</v>
      </c>
      <c r="AJ56" s="35">
        <f t="shared" si="9"/>
        <v>241.03199999999998</v>
      </c>
      <c r="AK56" s="91"/>
      <c r="AL56" s="32">
        <f t="shared" si="25"/>
        <v>0</v>
      </c>
      <c r="AM56" s="35">
        <f t="shared" si="10"/>
        <v>241.03199999999998</v>
      </c>
      <c r="AN56" s="91"/>
      <c r="AO56" s="32">
        <f t="shared" si="26"/>
        <v>0</v>
      </c>
      <c r="AP56" s="35">
        <f t="shared" si="11"/>
        <v>241.03199999999998</v>
      </c>
      <c r="AQ56" s="91"/>
      <c r="AR56" s="2">
        <f t="shared" si="21"/>
        <v>0</v>
      </c>
      <c r="AS56" s="32">
        <f t="shared" si="22"/>
        <v>1446.1919999999998</v>
      </c>
      <c r="AT56" s="72">
        <f t="shared" si="12"/>
        <v>1446.1919999999998</v>
      </c>
      <c r="AU56" s="72">
        <v>3886.0096</v>
      </c>
      <c r="AV56" s="1"/>
      <c r="AW56" s="35"/>
      <c r="AX56" s="1"/>
      <c r="AY56" s="1"/>
      <c r="AZ56" s="1"/>
      <c r="BA56" s="72">
        <f t="shared" si="23"/>
        <v>5332.201599999999</v>
      </c>
      <c r="BB56" s="1"/>
    </row>
    <row r="57" spans="1:54" ht="12.75">
      <c r="A57" s="1">
        <v>53</v>
      </c>
      <c r="B57" s="1"/>
      <c r="C57" s="1" t="s">
        <v>45</v>
      </c>
      <c r="D57" s="3">
        <v>1272.3</v>
      </c>
      <c r="E57" s="3">
        <v>0</v>
      </c>
      <c r="F57" s="3">
        <v>1272.3</v>
      </c>
      <c r="G57" s="1">
        <v>0.12</v>
      </c>
      <c r="H57" s="1">
        <v>0.12</v>
      </c>
      <c r="I57" s="35">
        <f t="shared" si="0"/>
        <v>152.676</v>
      </c>
      <c r="J57" s="91"/>
      <c r="K57" s="35">
        <f t="shared" si="13"/>
        <v>0</v>
      </c>
      <c r="L57" s="35">
        <f t="shared" si="1"/>
        <v>152.676</v>
      </c>
      <c r="M57" s="91"/>
      <c r="N57" s="35">
        <f t="shared" si="14"/>
        <v>0</v>
      </c>
      <c r="O57" s="35">
        <f t="shared" si="2"/>
        <v>152.676</v>
      </c>
      <c r="P57" s="91"/>
      <c r="Q57" s="35">
        <f t="shared" si="15"/>
        <v>0</v>
      </c>
      <c r="R57" s="35">
        <f t="shared" si="3"/>
        <v>152.676</v>
      </c>
      <c r="S57" s="91"/>
      <c r="T57" s="35">
        <f t="shared" si="16"/>
        <v>0</v>
      </c>
      <c r="U57" s="35">
        <f t="shared" si="4"/>
        <v>152.676</v>
      </c>
      <c r="V57" s="91"/>
      <c r="W57" s="35">
        <f t="shared" si="17"/>
        <v>0</v>
      </c>
      <c r="X57" s="35">
        <f t="shared" si="5"/>
        <v>152.676</v>
      </c>
      <c r="Y57" s="91"/>
      <c r="Z57" s="35">
        <f t="shared" si="18"/>
        <v>0</v>
      </c>
      <c r="AA57" s="35">
        <f t="shared" si="6"/>
        <v>152.676</v>
      </c>
      <c r="AB57" s="91"/>
      <c r="AC57" s="32">
        <f t="shared" si="19"/>
        <v>0</v>
      </c>
      <c r="AD57" s="35">
        <f t="shared" si="7"/>
        <v>152.676</v>
      </c>
      <c r="AE57" s="91"/>
      <c r="AF57" s="32">
        <f t="shared" si="20"/>
        <v>0</v>
      </c>
      <c r="AG57" s="35">
        <f t="shared" si="8"/>
        <v>152.676</v>
      </c>
      <c r="AH57" s="91"/>
      <c r="AI57" s="32">
        <f t="shared" si="24"/>
        <v>0</v>
      </c>
      <c r="AJ57" s="35">
        <f t="shared" si="9"/>
        <v>152.676</v>
      </c>
      <c r="AK57" s="91"/>
      <c r="AL57" s="32">
        <f t="shared" si="25"/>
        <v>0</v>
      </c>
      <c r="AM57" s="35">
        <f t="shared" si="10"/>
        <v>152.676</v>
      </c>
      <c r="AN57" s="91"/>
      <c r="AO57" s="32">
        <f t="shared" si="26"/>
        <v>0</v>
      </c>
      <c r="AP57" s="35">
        <f t="shared" si="11"/>
        <v>152.676</v>
      </c>
      <c r="AQ57" s="91"/>
      <c r="AR57" s="2">
        <f t="shared" si="21"/>
        <v>0</v>
      </c>
      <c r="AS57" s="32">
        <f t="shared" si="22"/>
        <v>916.0559999999998</v>
      </c>
      <c r="AT57" s="72">
        <f t="shared" si="12"/>
        <v>916.0559999999998</v>
      </c>
      <c r="AU57" s="72">
        <v>2461.5028</v>
      </c>
      <c r="AV57" s="1"/>
      <c r="AW57" s="35"/>
      <c r="AX57" s="1"/>
      <c r="AY57" s="1"/>
      <c r="AZ57" s="1"/>
      <c r="BA57" s="72">
        <f t="shared" si="23"/>
        <v>3377.5588</v>
      </c>
      <c r="BB57" s="1"/>
    </row>
    <row r="58" spans="1:54" ht="12.75">
      <c r="A58" s="1">
        <v>54</v>
      </c>
      <c r="B58" s="1"/>
      <c r="C58" s="1" t="s">
        <v>46</v>
      </c>
      <c r="D58" s="3">
        <v>1948.4</v>
      </c>
      <c r="E58" s="3">
        <v>221.8</v>
      </c>
      <c r="F58" s="3">
        <v>2170.2</v>
      </c>
      <c r="G58" s="1">
        <v>0.12</v>
      </c>
      <c r="H58" s="1">
        <v>0.12</v>
      </c>
      <c r="I58" s="35">
        <f t="shared" si="0"/>
        <v>260.424</v>
      </c>
      <c r="J58" s="91"/>
      <c r="K58" s="35">
        <f t="shared" si="13"/>
        <v>0</v>
      </c>
      <c r="L58" s="35">
        <f t="shared" si="1"/>
        <v>260.424</v>
      </c>
      <c r="M58" s="91"/>
      <c r="N58" s="35">
        <f t="shared" si="14"/>
        <v>0</v>
      </c>
      <c r="O58" s="35">
        <f t="shared" si="2"/>
        <v>260.424</v>
      </c>
      <c r="P58" s="91"/>
      <c r="Q58" s="35">
        <f t="shared" si="15"/>
        <v>0</v>
      </c>
      <c r="R58" s="35">
        <f t="shared" si="3"/>
        <v>260.424</v>
      </c>
      <c r="S58" s="91"/>
      <c r="T58" s="35">
        <f t="shared" si="16"/>
        <v>0</v>
      </c>
      <c r="U58" s="35">
        <f t="shared" si="4"/>
        <v>260.424</v>
      </c>
      <c r="V58" s="91"/>
      <c r="W58" s="35">
        <f t="shared" si="17"/>
        <v>0</v>
      </c>
      <c r="X58" s="35">
        <f t="shared" si="5"/>
        <v>260.424</v>
      </c>
      <c r="Y58" s="91"/>
      <c r="Z58" s="35">
        <f t="shared" si="18"/>
        <v>0</v>
      </c>
      <c r="AA58" s="35">
        <f t="shared" si="6"/>
        <v>260.424</v>
      </c>
      <c r="AB58" s="91"/>
      <c r="AC58" s="32">
        <f t="shared" si="19"/>
        <v>0</v>
      </c>
      <c r="AD58" s="35">
        <f t="shared" si="7"/>
        <v>260.424</v>
      </c>
      <c r="AE58" s="91"/>
      <c r="AF58" s="32">
        <f t="shared" si="20"/>
        <v>0</v>
      </c>
      <c r="AG58" s="35">
        <f t="shared" si="8"/>
        <v>260.424</v>
      </c>
      <c r="AH58" s="91"/>
      <c r="AI58" s="32">
        <f t="shared" si="24"/>
        <v>0</v>
      </c>
      <c r="AJ58" s="35">
        <f t="shared" si="9"/>
        <v>260.424</v>
      </c>
      <c r="AK58" s="91"/>
      <c r="AL58" s="32">
        <f t="shared" si="25"/>
        <v>0</v>
      </c>
      <c r="AM58" s="35">
        <f t="shared" si="10"/>
        <v>260.424</v>
      </c>
      <c r="AN58" s="91"/>
      <c r="AO58" s="32">
        <f t="shared" si="26"/>
        <v>0</v>
      </c>
      <c r="AP58" s="35">
        <f t="shared" si="11"/>
        <v>260.424</v>
      </c>
      <c r="AQ58" s="91"/>
      <c r="AR58" s="2">
        <f t="shared" si="21"/>
        <v>0</v>
      </c>
      <c r="AS58" s="32">
        <f t="shared" si="22"/>
        <v>1562.5439999999999</v>
      </c>
      <c r="AT58" s="72">
        <f t="shared" si="12"/>
        <v>1562.5439999999999</v>
      </c>
      <c r="AU58" s="72">
        <v>4198.657200000001</v>
      </c>
      <c r="AV58" s="1"/>
      <c r="AW58" s="35"/>
      <c r="AX58" s="1"/>
      <c r="AY58" s="1"/>
      <c r="AZ58" s="1"/>
      <c r="BA58" s="72">
        <f t="shared" si="23"/>
        <v>5761.2012</v>
      </c>
      <c r="BB58" s="1"/>
    </row>
    <row r="59" spans="1:54" ht="12.75">
      <c r="A59" s="1">
        <v>55</v>
      </c>
      <c r="B59" s="1"/>
      <c r="C59" s="1" t="s">
        <v>47</v>
      </c>
      <c r="D59" s="3">
        <v>1072.8</v>
      </c>
      <c r="E59" s="3">
        <v>217.6</v>
      </c>
      <c r="F59" s="3">
        <v>1290.4</v>
      </c>
      <c r="G59" s="1">
        <v>0.12</v>
      </c>
      <c r="H59" s="1">
        <v>0.12</v>
      </c>
      <c r="I59" s="35">
        <f t="shared" si="0"/>
        <v>154.848</v>
      </c>
      <c r="J59" s="91"/>
      <c r="K59" s="35">
        <f t="shared" si="13"/>
        <v>0</v>
      </c>
      <c r="L59" s="35">
        <f t="shared" si="1"/>
        <v>154.848</v>
      </c>
      <c r="M59" s="91"/>
      <c r="N59" s="35">
        <f t="shared" si="14"/>
        <v>0</v>
      </c>
      <c r="O59" s="35">
        <f t="shared" si="2"/>
        <v>154.848</v>
      </c>
      <c r="P59" s="91"/>
      <c r="Q59" s="35">
        <f t="shared" si="15"/>
        <v>0</v>
      </c>
      <c r="R59" s="35">
        <f t="shared" si="3"/>
        <v>154.848</v>
      </c>
      <c r="S59" s="91"/>
      <c r="T59" s="35">
        <f t="shared" si="16"/>
        <v>0</v>
      </c>
      <c r="U59" s="35">
        <f t="shared" si="4"/>
        <v>154.848</v>
      </c>
      <c r="V59" s="91"/>
      <c r="W59" s="35">
        <f t="shared" si="17"/>
        <v>0</v>
      </c>
      <c r="X59" s="35">
        <f t="shared" si="5"/>
        <v>154.848</v>
      </c>
      <c r="Y59" s="91"/>
      <c r="Z59" s="35">
        <f t="shared" si="18"/>
        <v>0</v>
      </c>
      <c r="AA59" s="35">
        <f t="shared" si="6"/>
        <v>154.848</v>
      </c>
      <c r="AB59" s="91"/>
      <c r="AC59" s="32">
        <f t="shared" si="19"/>
        <v>0</v>
      </c>
      <c r="AD59" s="35">
        <f t="shared" si="7"/>
        <v>154.848</v>
      </c>
      <c r="AE59" s="91"/>
      <c r="AF59" s="32">
        <f t="shared" si="20"/>
        <v>0</v>
      </c>
      <c r="AG59" s="35">
        <f t="shared" si="8"/>
        <v>154.848</v>
      </c>
      <c r="AH59" s="91"/>
      <c r="AI59" s="32">
        <f t="shared" si="24"/>
        <v>0</v>
      </c>
      <c r="AJ59" s="35">
        <f t="shared" si="9"/>
        <v>154.848</v>
      </c>
      <c r="AK59" s="91"/>
      <c r="AL59" s="32">
        <f t="shared" si="25"/>
        <v>0</v>
      </c>
      <c r="AM59" s="35">
        <f t="shared" si="10"/>
        <v>154.848</v>
      </c>
      <c r="AN59" s="91"/>
      <c r="AO59" s="32">
        <f t="shared" si="26"/>
        <v>0</v>
      </c>
      <c r="AP59" s="35">
        <f t="shared" si="11"/>
        <v>154.848</v>
      </c>
      <c r="AQ59" s="91"/>
      <c r="AR59" s="2">
        <f t="shared" si="21"/>
        <v>0</v>
      </c>
      <c r="AS59" s="32">
        <f t="shared" si="22"/>
        <v>929.088</v>
      </c>
      <c r="AT59" s="72">
        <f t="shared" si="12"/>
        <v>929.088</v>
      </c>
      <c r="AU59" s="72">
        <v>2497.1052</v>
      </c>
      <c r="AV59" s="1"/>
      <c r="AW59" s="35"/>
      <c r="AX59" s="1"/>
      <c r="AY59" s="1"/>
      <c r="AZ59" s="1"/>
      <c r="BA59" s="72">
        <f t="shared" si="23"/>
        <v>3426.1931999999997</v>
      </c>
      <c r="BB59" s="1"/>
    </row>
    <row r="60" spans="1:54" ht="12.75">
      <c r="A60" s="1">
        <v>56</v>
      </c>
      <c r="B60" s="1"/>
      <c r="C60" s="1" t="s">
        <v>48</v>
      </c>
      <c r="D60" s="3">
        <v>2566.6</v>
      </c>
      <c r="E60" s="3">
        <v>0</v>
      </c>
      <c r="F60" s="3">
        <v>2566.6</v>
      </c>
      <c r="G60" s="1">
        <v>0.12</v>
      </c>
      <c r="H60" s="1">
        <v>0.12</v>
      </c>
      <c r="I60" s="35">
        <f t="shared" si="0"/>
        <v>307.99199999999996</v>
      </c>
      <c r="J60" s="91"/>
      <c r="K60" s="35">
        <f t="shared" si="13"/>
        <v>0</v>
      </c>
      <c r="L60" s="35">
        <f t="shared" si="1"/>
        <v>307.99199999999996</v>
      </c>
      <c r="M60" s="91"/>
      <c r="N60" s="35">
        <f t="shared" si="14"/>
        <v>0</v>
      </c>
      <c r="O60" s="35">
        <f t="shared" si="2"/>
        <v>307.99199999999996</v>
      </c>
      <c r="P60" s="91"/>
      <c r="Q60" s="35">
        <f t="shared" si="15"/>
        <v>0</v>
      </c>
      <c r="R60" s="35">
        <f t="shared" si="3"/>
        <v>307.99199999999996</v>
      </c>
      <c r="S60" s="91"/>
      <c r="T60" s="35">
        <f t="shared" si="16"/>
        <v>0</v>
      </c>
      <c r="U60" s="35">
        <f t="shared" si="4"/>
        <v>307.99199999999996</v>
      </c>
      <c r="V60" s="91"/>
      <c r="W60" s="35">
        <f t="shared" si="17"/>
        <v>0</v>
      </c>
      <c r="X60" s="35">
        <f t="shared" si="5"/>
        <v>307.99199999999996</v>
      </c>
      <c r="Y60" s="91"/>
      <c r="Z60" s="35">
        <f t="shared" si="18"/>
        <v>0</v>
      </c>
      <c r="AA60" s="35">
        <f t="shared" si="6"/>
        <v>307.99199999999996</v>
      </c>
      <c r="AB60" s="91"/>
      <c r="AC60" s="32">
        <f t="shared" si="19"/>
        <v>0</v>
      </c>
      <c r="AD60" s="35">
        <f t="shared" si="7"/>
        <v>307.99199999999996</v>
      </c>
      <c r="AE60" s="91"/>
      <c r="AF60" s="32">
        <f t="shared" si="20"/>
        <v>0</v>
      </c>
      <c r="AG60" s="35">
        <f t="shared" si="8"/>
        <v>307.99199999999996</v>
      </c>
      <c r="AH60" s="91"/>
      <c r="AI60" s="32">
        <f t="shared" si="24"/>
        <v>0</v>
      </c>
      <c r="AJ60" s="35">
        <f t="shared" si="9"/>
        <v>307.99199999999996</v>
      </c>
      <c r="AK60" s="91"/>
      <c r="AL60" s="32">
        <f t="shared" si="25"/>
        <v>0</v>
      </c>
      <c r="AM60" s="35">
        <f t="shared" si="10"/>
        <v>307.99199999999996</v>
      </c>
      <c r="AN60" s="91"/>
      <c r="AO60" s="32">
        <f t="shared" si="26"/>
        <v>0</v>
      </c>
      <c r="AP60" s="35">
        <f t="shared" si="11"/>
        <v>307.99199999999996</v>
      </c>
      <c r="AQ60" s="91"/>
      <c r="AR60" s="2">
        <f t="shared" si="21"/>
        <v>0</v>
      </c>
      <c r="AS60" s="32">
        <f t="shared" si="22"/>
        <v>1847.9519999999998</v>
      </c>
      <c r="AT60" s="72">
        <f t="shared" si="12"/>
        <v>1847.9519999999998</v>
      </c>
      <c r="AU60" s="72">
        <v>4966.4076</v>
      </c>
      <c r="AV60" s="1"/>
      <c r="AW60" s="35"/>
      <c r="AX60" s="1"/>
      <c r="AY60" s="1"/>
      <c r="AZ60" s="1"/>
      <c r="BA60" s="72">
        <f t="shared" si="23"/>
        <v>6814.3596</v>
      </c>
      <c r="BB60" s="1"/>
    </row>
    <row r="61" spans="1:54" ht="12.75">
      <c r="A61" s="1">
        <v>57</v>
      </c>
      <c r="B61" s="1"/>
      <c r="C61" s="1" t="s">
        <v>49</v>
      </c>
      <c r="D61" s="3">
        <v>4518.8</v>
      </c>
      <c r="E61" s="3">
        <v>294.2</v>
      </c>
      <c r="F61" s="3">
        <v>4813</v>
      </c>
      <c r="G61" s="1">
        <v>0.12</v>
      </c>
      <c r="H61" s="1">
        <v>0.12</v>
      </c>
      <c r="I61" s="35">
        <f t="shared" si="0"/>
        <v>577.56</v>
      </c>
      <c r="J61" s="91"/>
      <c r="K61" s="35">
        <f t="shared" si="13"/>
        <v>0</v>
      </c>
      <c r="L61" s="35">
        <f t="shared" si="1"/>
        <v>577.56</v>
      </c>
      <c r="M61" s="91"/>
      <c r="N61" s="35">
        <f t="shared" si="14"/>
        <v>0</v>
      </c>
      <c r="O61" s="35">
        <f t="shared" si="2"/>
        <v>577.56</v>
      </c>
      <c r="P61" s="91"/>
      <c r="Q61" s="35">
        <f t="shared" si="15"/>
        <v>0</v>
      </c>
      <c r="R61" s="35">
        <f t="shared" si="3"/>
        <v>577.56</v>
      </c>
      <c r="S61" s="91"/>
      <c r="T61" s="35">
        <f t="shared" si="16"/>
        <v>0</v>
      </c>
      <c r="U61" s="35">
        <f t="shared" si="4"/>
        <v>577.56</v>
      </c>
      <c r="V61" s="91"/>
      <c r="W61" s="35">
        <f t="shared" si="17"/>
        <v>0</v>
      </c>
      <c r="X61" s="35">
        <f t="shared" si="5"/>
        <v>577.56</v>
      </c>
      <c r="Y61" s="91"/>
      <c r="Z61" s="35">
        <f t="shared" si="18"/>
        <v>0</v>
      </c>
      <c r="AA61" s="35">
        <f t="shared" si="6"/>
        <v>577.56</v>
      </c>
      <c r="AB61" s="91"/>
      <c r="AC61" s="32">
        <f t="shared" si="19"/>
        <v>0</v>
      </c>
      <c r="AD61" s="35">
        <f t="shared" si="7"/>
        <v>577.56</v>
      </c>
      <c r="AE61" s="91"/>
      <c r="AF61" s="32">
        <f t="shared" si="20"/>
        <v>0</v>
      </c>
      <c r="AG61" s="35">
        <f t="shared" si="8"/>
        <v>577.56</v>
      </c>
      <c r="AH61" s="91"/>
      <c r="AI61" s="32">
        <f t="shared" si="24"/>
        <v>0</v>
      </c>
      <c r="AJ61" s="35">
        <f t="shared" si="9"/>
        <v>577.56</v>
      </c>
      <c r="AK61" s="91"/>
      <c r="AL61" s="32">
        <f t="shared" si="25"/>
        <v>0</v>
      </c>
      <c r="AM61" s="35">
        <f t="shared" si="10"/>
        <v>577.56</v>
      </c>
      <c r="AN61" s="91"/>
      <c r="AO61" s="32">
        <f t="shared" si="26"/>
        <v>0</v>
      </c>
      <c r="AP61" s="35">
        <f t="shared" si="11"/>
        <v>577.56</v>
      </c>
      <c r="AQ61" s="91"/>
      <c r="AR61" s="2">
        <f t="shared" si="21"/>
        <v>0</v>
      </c>
      <c r="AS61" s="32">
        <f t="shared" si="22"/>
        <v>3465.3599999999997</v>
      </c>
      <c r="AT61" s="72">
        <f t="shared" si="12"/>
        <v>3465.3599999999997</v>
      </c>
      <c r="AU61" s="72">
        <v>9311.587999999998</v>
      </c>
      <c r="AV61" s="1"/>
      <c r="AW61" s="35"/>
      <c r="AX61" s="1"/>
      <c r="AY61" s="1"/>
      <c r="AZ61" s="1"/>
      <c r="BA61" s="72">
        <f t="shared" si="23"/>
        <v>12776.947999999997</v>
      </c>
      <c r="BB61" s="1"/>
    </row>
    <row r="62" spans="1:54" ht="12.75">
      <c r="A62" s="1">
        <v>58</v>
      </c>
      <c r="B62" s="1"/>
      <c r="C62" s="1" t="s">
        <v>50</v>
      </c>
      <c r="D62" s="3">
        <v>802.6</v>
      </c>
      <c r="E62" s="3">
        <v>0</v>
      </c>
      <c r="F62" s="3">
        <v>802.6</v>
      </c>
      <c r="G62" s="1">
        <v>0.12</v>
      </c>
      <c r="H62" s="1">
        <v>0.12</v>
      </c>
      <c r="I62" s="35">
        <f t="shared" si="0"/>
        <v>96.312</v>
      </c>
      <c r="J62" s="91"/>
      <c r="K62" s="35">
        <f t="shared" si="13"/>
        <v>0</v>
      </c>
      <c r="L62" s="35">
        <f t="shared" si="1"/>
        <v>96.312</v>
      </c>
      <c r="M62" s="91"/>
      <c r="N62" s="35">
        <f t="shared" si="14"/>
        <v>0</v>
      </c>
      <c r="O62" s="35">
        <f t="shared" si="2"/>
        <v>96.312</v>
      </c>
      <c r="P62" s="91"/>
      <c r="Q62" s="35">
        <f t="shared" si="15"/>
        <v>0</v>
      </c>
      <c r="R62" s="35">
        <f t="shared" si="3"/>
        <v>96.312</v>
      </c>
      <c r="S62" s="91"/>
      <c r="T62" s="35">
        <f t="shared" si="16"/>
        <v>0</v>
      </c>
      <c r="U62" s="35">
        <f t="shared" si="4"/>
        <v>96.312</v>
      </c>
      <c r="V62" s="91"/>
      <c r="W62" s="35">
        <f t="shared" si="17"/>
        <v>0</v>
      </c>
      <c r="X62" s="35">
        <f t="shared" si="5"/>
        <v>96.312</v>
      </c>
      <c r="Y62" s="91"/>
      <c r="Z62" s="35">
        <f t="shared" si="18"/>
        <v>0</v>
      </c>
      <c r="AA62" s="35">
        <f t="shared" si="6"/>
        <v>96.312</v>
      </c>
      <c r="AB62" s="91"/>
      <c r="AC62" s="32">
        <f t="shared" si="19"/>
        <v>0</v>
      </c>
      <c r="AD62" s="35">
        <f t="shared" si="7"/>
        <v>96.312</v>
      </c>
      <c r="AE62" s="91"/>
      <c r="AF62" s="32">
        <f t="shared" si="20"/>
        <v>0</v>
      </c>
      <c r="AG62" s="35">
        <f t="shared" si="8"/>
        <v>96.312</v>
      </c>
      <c r="AH62" s="91"/>
      <c r="AI62" s="32">
        <f t="shared" si="24"/>
        <v>0</v>
      </c>
      <c r="AJ62" s="35">
        <f t="shared" si="9"/>
        <v>96.312</v>
      </c>
      <c r="AK62" s="91"/>
      <c r="AL62" s="32">
        <f t="shared" si="25"/>
        <v>0</v>
      </c>
      <c r="AM62" s="35">
        <f t="shared" si="10"/>
        <v>96.312</v>
      </c>
      <c r="AN62" s="91"/>
      <c r="AO62" s="32">
        <f t="shared" si="26"/>
        <v>0</v>
      </c>
      <c r="AP62" s="35">
        <f t="shared" si="11"/>
        <v>96.312</v>
      </c>
      <c r="AQ62" s="91"/>
      <c r="AR62" s="2">
        <f t="shared" si="21"/>
        <v>0</v>
      </c>
      <c r="AS62" s="32">
        <f t="shared" si="22"/>
        <v>577.872</v>
      </c>
      <c r="AT62" s="72">
        <f t="shared" si="12"/>
        <v>577.872</v>
      </c>
      <c r="AU62" s="72">
        <v>1552.7835999999998</v>
      </c>
      <c r="AV62" s="1"/>
      <c r="AW62" s="35"/>
      <c r="AX62" s="1"/>
      <c r="AY62" s="1"/>
      <c r="AZ62" s="1"/>
      <c r="BA62" s="72">
        <f t="shared" si="23"/>
        <v>2130.6555999999996</v>
      </c>
      <c r="BB62" s="1"/>
    </row>
    <row r="63" spans="1:54" ht="12.75">
      <c r="A63" s="1">
        <v>59</v>
      </c>
      <c r="B63" s="1"/>
      <c r="C63" s="1" t="s">
        <v>51</v>
      </c>
      <c r="D63" s="3">
        <v>292.3</v>
      </c>
      <c r="E63" s="3">
        <v>0</v>
      </c>
      <c r="F63" s="3">
        <v>292.3</v>
      </c>
      <c r="G63" s="1">
        <v>0.12</v>
      </c>
      <c r="H63" s="1">
        <v>0.12</v>
      </c>
      <c r="I63" s="35">
        <f t="shared" si="0"/>
        <v>35.076</v>
      </c>
      <c r="J63" s="91"/>
      <c r="K63" s="35">
        <f t="shared" si="13"/>
        <v>0</v>
      </c>
      <c r="L63" s="35">
        <f t="shared" si="1"/>
        <v>35.076</v>
      </c>
      <c r="M63" s="91"/>
      <c r="N63" s="35">
        <f t="shared" si="14"/>
        <v>0</v>
      </c>
      <c r="O63" s="35">
        <f t="shared" si="2"/>
        <v>35.076</v>
      </c>
      <c r="P63" s="91"/>
      <c r="Q63" s="35">
        <f t="shared" si="15"/>
        <v>0</v>
      </c>
      <c r="R63" s="35">
        <f t="shared" si="3"/>
        <v>35.076</v>
      </c>
      <c r="S63" s="91"/>
      <c r="T63" s="35">
        <f t="shared" si="16"/>
        <v>0</v>
      </c>
      <c r="U63" s="35">
        <f t="shared" si="4"/>
        <v>35.076</v>
      </c>
      <c r="V63" s="91"/>
      <c r="W63" s="35">
        <f t="shared" si="17"/>
        <v>0</v>
      </c>
      <c r="X63" s="35">
        <f t="shared" si="5"/>
        <v>35.076</v>
      </c>
      <c r="Y63" s="91"/>
      <c r="Z63" s="35">
        <f t="shared" si="18"/>
        <v>0</v>
      </c>
      <c r="AA63" s="35">
        <f t="shared" si="6"/>
        <v>35.076</v>
      </c>
      <c r="AB63" s="91"/>
      <c r="AC63" s="32">
        <f t="shared" si="19"/>
        <v>0</v>
      </c>
      <c r="AD63" s="35">
        <f t="shared" si="7"/>
        <v>35.076</v>
      </c>
      <c r="AE63" s="91"/>
      <c r="AF63" s="32">
        <f t="shared" si="20"/>
        <v>0</v>
      </c>
      <c r="AG63" s="35">
        <f t="shared" si="8"/>
        <v>35.076</v>
      </c>
      <c r="AH63" s="91"/>
      <c r="AI63" s="32">
        <f t="shared" si="24"/>
        <v>0</v>
      </c>
      <c r="AJ63" s="35">
        <f t="shared" si="9"/>
        <v>35.076</v>
      </c>
      <c r="AK63" s="91"/>
      <c r="AL63" s="32">
        <f t="shared" si="25"/>
        <v>0</v>
      </c>
      <c r="AM63" s="35">
        <f t="shared" si="10"/>
        <v>35.076</v>
      </c>
      <c r="AN63" s="91"/>
      <c r="AO63" s="32">
        <f t="shared" si="26"/>
        <v>0</v>
      </c>
      <c r="AP63" s="35">
        <f t="shared" si="11"/>
        <v>35.076</v>
      </c>
      <c r="AQ63" s="91"/>
      <c r="AR63" s="2">
        <f t="shared" si="21"/>
        <v>0</v>
      </c>
      <c r="AS63" s="32">
        <f t="shared" si="22"/>
        <v>210.456</v>
      </c>
      <c r="AT63" s="72">
        <f t="shared" si="12"/>
        <v>210.456</v>
      </c>
      <c r="AU63" s="72">
        <v>565.5127999999999</v>
      </c>
      <c r="AV63" s="1"/>
      <c r="AW63" s="35"/>
      <c r="AX63" s="1"/>
      <c r="AY63" s="1"/>
      <c r="AZ63" s="1"/>
      <c r="BA63" s="72">
        <f t="shared" si="23"/>
        <v>775.9687999999999</v>
      </c>
      <c r="BB63" s="1"/>
    </row>
    <row r="64" spans="1:54" ht="12.75">
      <c r="A64" s="1">
        <v>60</v>
      </c>
      <c r="B64" s="1"/>
      <c r="C64" s="1" t="s">
        <v>52</v>
      </c>
      <c r="D64" s="3">
        <v>461.4</v>
      </c>
      <c r="E64" s="3">
        <v>0</v>
      </c>
      <c r="F64" s="3">
        <v>461.4</v>
      </c>
      <c r="G64" s="1">
        <v>0.12</v>
      </c>
      <c r="H64" s="1">
        <v>0.12</v>
      </c>
      <c r="I64" s="35">
        <f t="shared" si="0"/>
        <v>55.367999999999995</v>
      </c>
      <c r="J64" s="91"/>
      <c r="K64" s="35">
        <f t="shared" si="13"/>
        <v>0</v>
      </c>
      <c r="L64" s="35">
        <f t="shared" si="1"/>
        <v>55.367999999999995</v>
      </c>
      <c r="M64" s="91"/>
      <c r="N64" s="35">
        <f t="shared" si="14"/>
        <v>0</v>
      </c>
      <c r="O64" s="35">
        <f t="shared" si="2"/>
        <v>55.367999999999995</v>
      </c>
      <c r="P64" s="91"/>
      <c r="Q64" s="35">
        <f t="shared" si="15"/>
        <v>0</v>
      </c>
      <c r="R64" s="35">
        <f t="shared" si="3"/>
        <v>55.367999999999995</v>
      </c>
      <c r="S64" s="91"/>
      <c r="T64" s="35">
        <f t="shared" si="16"/>
        <v>0</v>
      </c>
      <c r="U64" s="35">
        <f t="shared" si="4"/>
        <v>55.367999999999995</v>
      </c>
      <c r="V64" s="91"/>
      <c r="W64" s="35">
        <f t="shared" si="17"/>
        <v>0</v>
      </c>
      <c r="X64" s="35">
        <f t="shared" si="5"/>
        <v>55.367999999999995</v>
      </c>
      <c r="Y64" s="91"/>
      <c r="Z64" s="35">
        <f t="shared" si="18"/>
        <v>0</v>
      </c>
      <c r="AA64" s="35">
        <f t="shared" si="6"/>
        <v>55.367999999999995</v>
      </c>
      <c r="AB64" s="91"/>
      <c r="AC64" s="32">
        <f t="shared" si="19"/>
        <v>0</v>
      </c>
      <c r="AD64" s="35">
        <f t="shared" si="7"/>
        <v>55.367999999999995</v>
      </c>
      <c r="AE64" s="91"/>
      <c r="AF64" s="32">
        <f t="shared" si="20"/>
        <v>0</v>
      </c>
      <c r="AG64" s="35">
        <f t="shared" si="8"/>
        <v>55.367999999999995</v>
      </c>
      <c r="AH64" s="91"/>
      <c r="AI64" s="32">
        <f t="shared" si="24"/>
        <v>0</v>
      </c>
      <c r="AJ64" s="35">
        <f t="shared" si="9"/>
        <v>55.367999999999995</v>
      </c>
      <c r="AK64" s="91"/>
      <c r="AL64" s="32">
        <f t="shared" si="25"/>
        <v>0</v>
      </c>
      <c r="AM64" s="35">
        <f t="shared" si="10"/>
        <v>55.367999999999995</v>
      </c>
      <c r="AN64" s="91"/>
      <c r="AO64" s="32">
        <f t="shared" si="26"/>
        <v>0</v>
      </c>
      <c r="AP64" s="35">
        <f t="shared" si="11"/>
        <v>55.367999999999995</v>
      </c>
      <c r="AQ64" s="91"/>
      <c r="AR64" s="2">
        <f t="shared" si="21"/>
        <v>0</v>
      </c>
      <c r="AS64" s="32">
        <f t="shared" si="22"/>
        <v>332.20799999999997</v>
      </c>
      <c r="AT64" s="72">
        <f t="shared" si="12"/>
        <v>332.20799999999997</v>
      </c>
      <c r="AU64" s="72">
        <v>892.6603999999999</v>
      </c>
      <c r="AV64" s="1"/>
      <c r="AW64" s="35"/>
      <c r="AX64" s="1"/>
      <c r="AY64" s="1"/>
      <c r="AZ64" s="1"/>
      <c r="BA64" s="72">
        <f t="shared" si="23"/>
        <v>1224.8683999999998</v>
      </c>
      <c r="BB64" s="1"/>
    </row>
    <row r="65" spans="1:54" ht="12.75">
      <c r="A65" s="1">
        <v>61</v>
      </c>
      <c r="B65" s="1"/>
      <c r="C65" s="1" t="s">
        <v>53</v>
      </c>
      <c r="D65" s="3">
        <v>2978.2</v>
      </c>
      <c r="E65" s="3">
        <v>0</v>
      </c>
      <c r="F65" s="3">
        <v>2978.2</v>
      </c>
      <c r="G65" s="1">
        <v>0.12</v>
      </c>
      <c r="H65" s="1">
        <v>0.12</v>
      </c>
      <c r="I65" s="35">
        <f t="shared" si="0"/>
        <v>357.38399999999996</v>
      </c>
      <c r="J65" s="91"/>
      <c r="K65" s="35">
        <f t="shared" si="13"/>
        <v>0</v>
      </c>
      <c r="L65" s="35">
        <f t="shared" si="1"/>
        <v>357.38399999999996</v>
      </c>
      <c r="M65" s="91"/>
      <c r="N65" s="35">
        <f t="shared" si="14"/>
        <v>0</v>
      </c>
      <c r="O65" s="35">
        <f t="shared" si="2"/>
        <v>357.38399999999996</v>
      </c>
      <c r="P65" s="91"/>
      <c r="Q65" s="35">
        <f t="shared" si="15"/>
        <v>0</v>
      </c>
      <c r="R65" s="35">
        <f t="shared" si="3"/>
        <v>357.38399999999996</v>
      </c>
      <c r="S65" s="91"/>
      <c r="T65" s="35">
        <f t="shared" si="16"/>
        <v>0</v>
      </c>
      <c r="U65" s="35">
        <f t="shared" si="4"/>
        <v>357.38399999999996</v>
      </c>
      <c r="V65" s="91"/>
      <c r="W65" s="35">
        <f t="shared" si="17"/>
        <v>0</v>
      </c>
      <c r="X65" s="35">
        <f t="shared" si="5"/>
        <v>357.38399999999996</v>
      </c>
      <c r="Y65" s="91"/>
      <c r="Z65" s="35">
        <f t="shared" si="18"/>
        <v>0</v>
      </c>
      <c r="AA65" s="35">
        <f t="shared" si="6"/>
        <v>357.38399999999996</v>
      </c>
      <c r="AB65" s="91"/>
      <c r="AC65" s="32">
        <f t="shared" si="19"/>
        <v>0</v>
      </c>
      <c r="AD65" s="35">
        <f t="shared" si="7"/>
        <v>357.38399999999996</v>
      </c>
      <c r="AE65" s="91"/>
      <c r="AF65" s="32">
        <f t="shared" si="20"/>
        <v>0</v>
      </c>
      <c r="AG65" s="35">
        <f t="shared" si="8"/>
        <v>357.38399999999996</v>
      </c>
      <c r="AH65" s="91"/>
      <c r="AI65" s="32">
        <f t="shared" si="24"/>
        <v>0</v>
      </c>
      <c r="AJ65" s="35">
        <f t="shared" si="9"/>
        <v>357.38399999999996</v>
      </c>
      <c r="AK65" s="91"/>
      <c r="AL65" s="32">
        <f t="shared" si="25"/>
        <v>0</v>
      </c>
      <c r="AM65" s="35">
        <f t="shared" si="10"/>
        <v>357.38399999999996</v>
      </c>
      <c r="AN65" s="91"/>
      <c r="AO65" s="32">
        <f t="shared" si="26"/>
        <v>0</v>
      </c>
      <c r="AP65" s="35">
        <f t="shared" si="11"/>
        <v>357.38399999999996</v>
      </c>
      <c r="AQ65" s="91"/>
      <c r="AR65" s="2">
        <f t="shared" si="21"/>
        <v>0</v>
      </c>
      <c r="AS65" s="32">
        <f t="shared" si="22"/>
        <v>2144.3039999999996</v>
      </c>
      <c r="AT65" s="72">
        <f t="shared" si="12"/>
        <v>2144.3039999999996</v>
      </c>
      <c r="AU65" s="72">
        <v>5761.885199999999</v>
      </c>
      <c r="AV65" s="1"/>
      <c r="AW65" s="35"/>
      <c r="AX65" s="1"/>
      <c r="AY65" s="1"/>
      <c r="AZ65" s="1"/>
      <c r="BA65" s="72">
        <f t="shared" si="23"/>
        <v>7906.189199999999</v>
      </c>
      <c r="BB65" s="1"/>
    </row>
    <row r="66" spans="1:54" ht="12.75">
      <c r="A66" s="1">
        <v>62</v>
      </c>
      <c r="B66" s="1"/>
      <c r="C66" s="1" t="s">
        <v>54</v>
      </c>
      <c r="D66" s="3">
        <v>3397.3</v>
      </c>
      <c r="E66" s="3">
        <v>142.4</v>
      </c>
      <c r="F66" s="3">
        <v>3539.7</v>
      </c>
      <c r="G66" s="1">
        <v>0.12</v>
      </c>
      <c r="H66" s="1">
        <v>0.12</v>
      </c>
      <c r="I66" s="35">
        <f t="shared" si="0"/>
        <v>424.76399999999995</v>
      </c>
      <c r="J66" s="91"/>
      <c r="K66" s="35">
        <f t="shared" si="13"/>
        <v>0</v>
      </c>
      <c r="L66" s="35">
        <f t="shared" si="1"/>
        <v>424.76399999999995</v>
      </c>
      <c r="M66" s="91"/>
      <c r="N66" s="35">
        <f t="shared" si="14"/>
        <v>0</v>
      </c>
      <c r="O66" s="35">
        <f t="shared" si="2"/>
        <v>424.76399999999995</v>
      </c>
      <c r="P66" s="91"/>
      <c r="Q66" s="35">
        <f t="shared" si="15"/>
        <v>0</v>
      </c>
      <c r="R66" s="35">
        <f t="shared" si="3"/>
        <v>424.76399999999995</v>
      </c>
      <c r="S66" s="91"/>
      <c r="T66" s="35">
        <f t="shared" si="16"/>
        <v>0</v>
      </c>
      <c r="U66" s="35">
        <f t="shared" si="4"/>
        <v>424.76399999999995</v>
      </c>
      <c r="V66" s="91"/>
      <c r="W66" s="35">
        <f t="shared" si="17"/>
        <v>0</v>
      </c>
      <c r="X66" s="35">
        <f t="shared" si="5"/>
        <v>424.76399999999995</v>
      </c>
      <c r="Y66" s="91"/>
      <c r="Z66" s="35">
        <f t="shared" si="18"/>
        <v>0</v>
      </c>
      <c r="AA66" s="35">
        <f t="shared" si="6"/>
        <v>424.76399999999995</v>
      </c>
      <c r="AB66" s="91"/>
      <c r="AC66" s="32">
        <f t="shared" si="19"/>
        <v>0</v>
      </c>
      <c r="AD66" s="35">
        <f t="shared" si="7"/>
        <v>424.76399999999995</v>
      </c>
      <c r="AE66" s="91"/>
      <c r="AF66" s="32">
        <f t="shared" si="20"/>
        <v>0</v>
      </c>
      <c r="AG66" s="35">
        <f t="shared" si="8"/>
        <v>424.76399999999995</v>
      </c>
      <c r="AH66" s="91"/>
      <c r="AI66" s="32">
        <f t="shared" si="24"/>
        <v>0</v>
      </c>
      <c r="AJ66" s="35">
        <f t="shared" si="9"/>
        <v>424.76399999999995</v>
      </c>
      <c r="AK66" s="91"/>
      <c r="AL66" s="32">
        <f t="shared" si="25"/>
        <v>0</v>
      </c>
      <c r="AM66" s="35">
        <f t="shared" si="10"/>
        <v>424.76399999999995</v>
      </c>
      <c r="AN66" s="91"/>
      <c r="AO66" s="32">
        <f t="shared" si="26"/>
        <v>0</v>
      </c>
      <c r="AP66" s="35">
        <f t="shared" si="11"/>
        <v>424.76399999999995</v>
      </c>
      <c r="AQ66" s="91"/>
      <c r="AR66" s="2">
        <f t="shared" si="21"/>
        <v>0</v>
      </c>
      <c r="AS66" s="32">
        <f t="shared" si="22"/>
        <v>2548.584</v>
      </c>
      <c r="AT66" s="72">
        <f t="shared" si="12"/>
        <v>2548.584</v>
      </c>
      <c r="AU66" s="72">
        <v>6848.2192</v>
      </c>
      <c r="AV66" s="1"/>
      <c r="AW66" s="35"/>
      <c r="AX66" s="1"/>
      <c r="AY66" s="1"/>
      <c r="AZ66" s="1"/>
      <c r="BA66" s="72">
        <f t="shared" si="23"/>
        <v>9396.803199999998</v>
      </c>
      <c r="BB66" s="1"/>
    </row>
    <row r="67" spans="1:54" ht="12.75">
      <c r="A67" s="1">
        <v>63</v>
      </c>
      <c r="B67" s="1"/>
      <c r="C67" s="1" t="s">
        <v>55</v>
      </c>
      <c r="D67" s="3">
        <v>516.5</v>
      </c>
      <c r="E67" s="3">
        <v>0</v>
      </c>
      <c r="F67" s="3">
        <v>516.5</v>
      </c>
      <c r="G67" s="1">
        <v>0.12</v>
      </c>
      <c r="H67" s="1">
        <v>0.12</v>
      </c>
      <c r="I67" s="35">
        <f t="shared" si="0"/>
        <v>61.98</v>
      </c>
      <c r="J67" s="91"/>
      <c r="K67" s="35">
        <f t="shared" si="13"/>
        <v>0</v>
      </c>
      <c r="L67" s="35">
        <f t="shared" si="1"/>
        <v>61.98</v>
      </c>
      <c r="M67" s="91"/>
      <c r="N67" s="35">
        <f t="shared" si="14"/>
        <v>0</v>
      </c>
      <c r="O67" s="35">
        <f t="shared" si="2"/>
        <v>61.98</v>
      </c>
      <c r="P67" s="91"/>
      <c r="Q67" s="35">
        <f t="shared" si="15"/>
        <v>0</v>
      </c>
      <c r="R67" s="35">
        <f t="shared" si="3"/>
        <v>61.98</v>
      </c>
      <c r="S67" s="91"/>
      <c r="T67" s="35">
        <f t="shared" si="16"/>
        <v>0</v>
      </c>
      <c r="U67" s="35">
        <f t="shared" si="4"/>
        <v>61.98</v>
      </c>
      <c r="V67" s="91"/>
      <c r="W67" s="35">
        <f t="shared" si="17"/>
        <v>0</v>
      </c>
      <c r="X67" s="35">
        <f t="shared" si="5"/>
        <v>61.98</v>
      </c>
      <c r="Y67" s="91"/>
      <c r="Z67" s="35">
        <f t="shared" si="18"/>
        <v>0</v>
      </c>
      <c r="AA67" s="35">
        <f t="shared" si="6"/>
        <v>61.98</v>
      </c>
      <c r="AB67" s="91"/>
      <c r="AC67" s="32">
        <f t="shared" si="19"/>
        <v>0</v>
      </c>
      <c r="AD67" s="35">
        <f t="shared" si="7"/>
        <v>61.98</v>
      </c>
      <c r="AE67" s="91"/>
      <c r="AF67" s="32">
        <f t="shared" si="20"/>
        <v>0</v>
      </c>
      <c r="AG67" s="35">
        <f t="shared" si="8"/>
        <v>61.98</v>
      </c>
      <c r="AH67" s="91"/>
      <c r="AI67" s="32">
        <f t="shared" si="24"/>
        <v>0</v>
      </c>
      <c r="AJ67" s="35">
        <f t="shared" si="9"/>
        <v>61.98</v>
      </c>
      <c r="AK67" s="91"/>
      <c r="AL67" s="32">
        <f t="shared" si="25"/>
        <v>0</v>
      </c>
      <c r="AM67" s="35">
        <f t="shared" si="10"/>
        <v>61.98</v>
      </c>
      <c r="AN67" s="91"/>
      <c r="AO67" s="32">
        <f t="shared" si="26"/>
        <v>0</v>
      </c>
      <c r="AP67" s="35">
        <f t="shared" si="11"/>
        <v>61.98</v>
      </c>
      <c r="AQ67" s="91"/>
      <c r="AR67" s="2">
        <f t="shared" si="21"/>
        <v>0</v>
      </c>
      <c r="AS67" s="32">
        <f t="shared" si="22"/>
        <v>371.88</v>
      </c>
      <c r="AT67" s="72">
        <f t="shared" si="12"/>
        <v>371.88</v>
      </c>
      <c r="AU67" s="72">
        <v>999.264</v>
      </c>
      <c r="AV67" s="1"/>
      <c r="AW67" s="35"/>
      <c r="AX67" s="1"/>
      <c r="AY67" s="1"/>
      <c r="AZ67" s="1"/>
      <c r="BA67" s="72">
        <f t="shared" si="23"/>
        <v>1371.144</v>
      </c>
      <c r="BB67" s="1"/>
    </row>
    <row r="68" spans="1:54" ht="12.75">
      <c r="A68" s="1">
        <v>64</v>
      </c>
      <c r="B68" s="1"/>
      <c r="C68" s="1" t="s">
        <v>56</v>
      </c>
      <c r="D68" s="3">
        <v>504.5</v>
      </c>
      <c r="E68" s="3">
        <v>0</v>
      </c>
      <c r="F68" s="3">
        <v>504.5</v>
      </c>
      <c r="G68" s="1">
        <v>0.12</v>
      </c>
      <c r="H68" s="1">
        <v>0.12</v>
      </c>
      <c r="I68" s="35">
        <f t="shared" si="0"/>
        <v>60.54</v>
      </c>
      <c r="J68" s="91"/>
      <c r="K68" s="35">
        <f t="shared" si="13"/>
        <v>0</v>
      </c>
      <c r="L68" s="35">
        <f t="shared" si="1"/>
        <v>60.54</v>
      </c>
      <c r="M68" s="91"/>
      <c r="N68" s="35">
        <f t="shared" si="14"/>
        <v>0</v>
      </c>
      <c r="O68" s="35">
        <f t="shared" si="2"/>
        <v>60.54</v>
      </c>
      <c r="P68" s="91"/>
      <c r="Q68" s="35">
        <f t="shared" si="15"/>
        <v>0</v>
      </c>
      <c r="R68" s="35">
        <f t="shared" si="3"/>
        <v>60.54</v>
      </c>
      <c r="S68" s="91"/>
      <c r="T68" s="35">
        <f t="shared" si="16"/>
        <v>0</v>
      </c>
      <c r="U68" s="35">
        <f t="shared" si="4"/>
        <v>60.54</v>
      </c>
      <c r="V68" s="91"/>
      <c r="W68" s="35">
        <f t="shared" si="17"/>
        <v>0</v>
      </c>
      <c r="X68" s="35">
        <f t="shared" si="5"/>
        <v>60.54</v>
      </c>
      <c r="Y68" s="91"/>
      <c r="Z68" s="35">
        <f t="shared" si="18"/>
        <v>0</v>
      </c>
      <c r="AA68" s="35">
        <f t="shared" si="6"/>
        <v>60.54</v>
      </c>
      <c r="AB68" s="91"/>
      <c r="AC68" s="32">
        <f t="shared" si="19"/>
        <v>0</v>
      </c>
      <c r="AD68" s="35">
        <f t="shared" si="7"/>
        <v>60.54</v>
      </c>
      <c r="AE68" s="91"/>
      <c r="AF68" s="32">
        <f t="shared" si="20"/>
        <v>0</v>
      </c>
      <c r="AG68" s="35">
        <f t="shared" si="8"/>
        <v>60.54</v>
      </c>
      <c r="AH68" s="91"/>
      <c r="AI68" s="32">
        <f t="shared" si="24"/>
        <v>0</v>
      </c>
      <c r="AJ68" s="35">
        <f t="shared" si="9"/>
        <v>60.54</v>
      </c>
      <c r="AK68" s="91"/>
      <c r="AL68" s="32">
        <f t="shared" si="25"/>
        <v>0</v>
      </c>
      <c r="AM68" s="35">
        <f t="shared" si="10"/>
        <v>60.54</v>
      </c>
      <c r="AN68" s="91"/>
      <c r="AO68" s="32">
        <f t="shared" si="26"/>
        <v>0</v>
      </c>
      <c r="AP68" s="35">
        <f t="shared" si="11"/>
        <v>60.54</v>
      </c>
      <c r="AQ68" s="91"/>
      <c r="AR68" s="2">
        <f t="shared" si="21"/>
        <v>0</v>
      </c>
      <c r="AS68" s="32">
        <f t="shared" si="22"/>
        <v>363.24</v>
      </c>
      <c r="AT68" s="72">
        <f t="shared" si="12"/>
        <v>363.24</v>
      </c>
      <c r="AU68" s="72">
        <v>976.0519999999999</v>
      </c>
      <c r="AV68" s="1"/>
      <c r="AW68" s="35"/>
      <c r="AX68" s="1"/>
      <c r="AY68" s="1"/>
      <c r="AZ68" s="1"/>
      <c r="BA68" s="72">
        <f t="shared" si="23"/>
        <v>1339.292</v>
      </c>
      <c r="BB68" s="1"/>
    </row>
    <row r="69" spans="1:54" ht="12.75">
      <c r="A69" s="1">
        <v>65</v>
      </c>
      <c r="B69" s="1"/>
      <c r="C69" s="1" t="s">
        <v>57</v>
      </c>
      <c r="D69" s="3">
        <v>128.4</v>
      </c>
      <c r="E69" s="3">
        <v>0</v>
      </c>
      <c r="F69" s="3">
        <v>128.4</v>
      </c>
      <c r="G69" s="1">
        <v>0.12</v>
      </c>
      <c r="H69" s="1">
        <v>0.12</v>
      </c>
      <c r="I69" s="35">
        <f aca="true" t="shared" si="27" ref="I69:I132">F69*G69</f>
        <v>15.408</v>
      </c>
      <c r="J69" s="91"/>
      <c r="K69" s="35">
        <f t="shared" si="13"/>
        <v>0</v>
      </c>
      <c r="L69" s="35">
        <f aca="true" t="shared" si="28" ref="L69:L132">F69*G69</f>
        <v>15.408</v>
      </c>
      <c r="M69" s="91"/>
      <c r="N69" s="35">
        <f t="shared" si="14"/>
        <v>0</v>
      </c>
      <c r="O69" s="35">
        <f aca="true" t="shared" si="29" ref="O69:O132">F69*G69</f>
        <v>15.408</v>
      </c>
      <c r="P69" s="91"/>
      <c r="Q69" s="35">
        <f t="shared" si="15"/>
        <v>0</v>
      </c>
      <c r="R69" s="35">
        <f aca="true" t="shared" si="30" ref="R69:R132">F69*G69</f>
        <v>15.408</v>
      </c>
      <c r="S69" s="91"/>
      <c r="T69" s="35">
        <f t="shared" si="16"/>
        <v>0</v>
      </c>
      <c r="U69" s="35">
        <f aca="true" t="shared" si="31" ref="U69:U132">F69*G69</f>
        <v>15.408</v>
      </c>
      <c r="V69" s="91"/>
      <c r="W69" s="35">
        <f t="shared" si="17"/>
        <v>0</v>
      </c>
      <c r="X69" s="35">
        <f aca="true" t="shared" si="32" ref="X69:X132">F69*G69</f>
        <v>15.408</v>
      </c>
      <c r="Y69" s="91"/>
      <c r="Z69" s="35">
        <f t="shared" si="18"/>
        <v>0</v>
      </c>
      <c r="AA69" s="35">
        <f t="shared" si="6"/>
        <v>15.408</v>
      </c>
      <c r="AB69" s="91"/>
      <c r="AC69" s="32">
        <f t="shared" si="19"/>
        <v>0</v>
      </c>
      <c r="AD69" s="35">
        <f aca="true" t="shared" si="33" ref="AD69:AD132">F69*G69</f>
        <v>15.408</v>
      </c>
      <c r="AE69" s="91"/>
      <c r="AF69" s="32">
        <f t="shared" si="20"/>
        <v>0</v>
      </c>
      <c r="AG69" s="35">
        <f aca="true" t="shared" si="34" ref="AG69:AG132">F69*G69</f>
        <v>15.408</v>
      </c>
      <c r="AH69" s="91"/>
      <c r="AI69" s="32">
        <f t="shared" si="24"/>
        <v>0</v>
      </c>
      <c r="AJ69" s="35">
        <f aca="true" t="shared" si="35" ref="AJ69:AJ132">F69*G69</f>
        <v>15.408</v>
      </c>
      <c r="AK69" s="91"/>
      <c r="AL69" s="32">
        <f t="shared" si="25"/>
        <v>0</v>
      </c>
      <c r="AM69" s="35">
        <f aca="true" t="shared" si="36" ref="AM69:AM132">F69*G69</f>
        <v>15.408</v>
      </c>
      <c r="AN69" s="91"/>
      <c r="AO69" s="32">
        <f t="shared" si="26"/>
        <v>0</v>
      </c>
      <c r="AP69" s="35">
        <f aca="true" t="shared" si="37" ref="AP69:AP132">F69*G69</f>
        <v>15.408</v>
      </c>
      <c r="AQ69" s="91"/>
      <c r="AR69" s="2">
        <f t="shared" si="21"/>
        <v>0</v>
      </c>
      <c r="AS69" s="32">
        <f t="shared" si="22"/>
        <v>92.448</v>
      </c>
      <c r="AT69" s="72">
        <f aca="true" t="shared" si="38" ref="AT69:AT132">I69+L69+O69+R69+U69+X69</f>
        <v>92.448</v>
      </c>
      <c r="AU69" s="72">
        <v>248.4124</v>
      </c>
      <c r="AV69" s="1"/>
      <c r="AW69" s="35"/>
      <c r="AX69" s="1"/>
      <c r="AY69" s="1"/>
      <c r="AZ69" s="1"/>
      <c r="BA69" s="72">
        <f t="shared" si="23"/>
        <v>340.86039999999997</v>
      </c>
      <c r="BB69" s="1"/>
    </row>
    <row r="70" spans="1:54" ht="12.75">
      <c r="A70" s="1">
        <v>66</v>
      </c>
      <c r="B70" s="1"/>
      <c r="C70" s="1" t="s">
        <v>58</v>
      </c>
      <c r="D70" s="3">
        <v>777.2</v>
      </c>
      <c r="E70" s="3">
        <v>0</v>
      </c>
      <c r="F70" s="3">
        <v>777.2</v>
      </c>
      <c r="G70" s="1">
        <v>0.12</v>
      </c>
      <c r="H70" s="1">
        <v>0.12</v>
      </c>
      <c r="I70" s="35">
        <f t="shared" si="27"/>
        <v>93.264</v>
      </c>
      <c r="J70" s="91"/>
      <c r="K70" s="35">
        <f aca="true" t="shared" si="39" ref="K70:K133">I70*J70</f>
        <v>0</v>
      </c>
      <c r="L70" s="35">
        <f t="shared" si="28"/>
        <v>93.264</v>
      </c>
      <c r="M70" s="91"/>
      <c r="N70" s="35">
        <f aca="true" t="shared" si="40" ref="N70:N133">L70*M70</f>
        <v>0</v>
      </c>
      <c r="O70" s="35">
        <f t="shared" si="29"/>
        <v>93.264</v>
      </c>
      <c r="P70" s="91"/>
      <c r="Q70" s="35">
        <f aca="true" t="shared" si="41" ref="Q70:Q133">O70*P70</f>
        <v>0</v>
      </c>
      <c r="R70" s="35">
        <f t="shared" si="30"/>
        <v>93.264</v>
      </c>
      <c r="S70" s="91"/>
      <c r="T70" s="35">
        <f aca="true" t="shared" si="42" ref="T70:T133">R70*S70</f>
        <v>0</v>
      </c>
      <c r="U70" s="35">
        <f t="shared" si="31"/>
        <v>93.264</v>
      </c>
      <c r="V70" s="91"/>
      <c r="W70" s="35">
        <f aca="true" t="shared" si="43" ref="W70:W133">U70*V70</f>
        <v>0</v>
      </c>
      <c r="X70" s="35">
        <f t="shared" si="32"/>
        <v>93.264</v>
      </c>
      <c r="Y70" s="91"/>
      <c r="Z70" s="35">
        <f aca="true" t="shared" si="44" ref="Z70:Z133">X70*Y70</f>
        <v>0</v>
      </c>
      <c r="AA70" s="35">
        <f aca="true" t="shared" si="45" ref="AA70:AA133">F70*0.12</f>
        <v>93.264</v>
      </c>
      <c r="AB70" s="91"/>
      <c r="AC70" s="32">
        <f aca="true" t="shared" si="46" ref="AC70:AC133">AA70*AB70</f>
        <v>0</v>
      </c>
      <c r="AD70" s="35">
        <f t="shared" si="33"/>
        <v>93.264</v>
      </c>
      <c r="AE70" s="91"/>
      <c r="AF70" s="32">
        <f aca="true" t="shared" si="47" ref="AF70:AF133">AD70*AE70</f>
        <v>0</v>
      </c>
      <c r="AG70" s="35">
        <f t="shared" si="34"/>
        <v>93.264</v>
      </c>
      <c r="AH70" s="91"/>
      <c r="AI70" s="32">
        <f t="shared" si="24"/>
        <v>0</v>
      </c>
      <c r="AJ70" s="35">
        <f t="shared" si="35"/>
        <v>93.264</v>
      </c>
      <c r="AK70" s="91"/>
      <c r="AL70" s="32">
        <f t="shared" si="25"/>
        <v>0</v>
      </c>
      <c r="AM70" s="35">
        <f t="shared" si="36"/>
        <v>93.264</v>
      </c>
      <c r="AN70" s="91"/>
      <c r="AO70" s="32">
        <f t="shared" si="26"/>
        <v>0</v>
      </c>
      <c r="AP70" s="35">
        <f t="shared" si="37"/>
        <v>93.264</v>
      </c>
      <c r="AQ70" s="91"/>
      <c r="AR70" s="2">
        <f aca="true" t="shared" si="48" ref="AR70:AR133">AP70*AQ70</f>
        <v>0</v>
      </c>
      <c r="AS70" s="32">
        <f aca="true" t="shared" si="49" ref="AS70:AS133">I70+L70+O70+R70+U70+X70</f>
        <v>559.584</v>
      </c>
      <c r="AT70" s="72">
        <f t="shared" si="38"/>
        <v>559.584</v>
      </c>
      <c r="AU70" s="72">
        <v>1503.6392</v>
      </c>
      <c r="AV70" s="1"/>
      <c r="AW70" s="35"/>
      <c r="AX70" s="1"/>
      <c r="AY70" s="1"/>
      <c r="AZ70" s="1"/>
      <c r="BA70" s="72">
        <f aca="true" t="shared" si="50" ref="BA70:BA133">AT70+AU70-AZ70</f>
        <v>2063.2232</v>
      </c>
      <c r="BB70" s="1"/>
    </row>
    <row r="71" spans="1:54" ht="12.75">
      <c r="A71" s="1">
        <v>67</v>
      </c>
      <c r="B71" s="1"/>
      <c r="C71" s="1" t="s">
        <v>59</v>
      </c>
      <c r="D71" s="3">
        <v>498.5</v>
      </c>
      <c r="E71" s="3">
        <v>0</v>
      </c>
      <c r="F71" s="3">
        <v>498.5</v>
      </c>
      <c r="G71" s="1">
        <v>0.12</v>
      </c>
      <c r="H71" s="1">
        <v>0.12</v>
      </c>
      <c r="I71" s="35">
        <f t="shared" si="27"/>
        <v>59.82</v>
      </c>
      <c r="J71" s="91"/>
      <c r="K71" s="35">
        <f t="shared" si="39"/>
        <v>0</v>
      </c>
      <c r="L71" s="35">
        <f t="shared" si="28"/>
        <v>59.82</v>
      </c>
      <c r="M71" s="91"/>
      <c r="N71" s="35">
        <f t="shared" si="40"/>
        <v>0</v>
      </c>
      <c r="O71" s="35">
        <f t="shared" si="29"/>
        <v>59.82</v>
      </c>
      <c r="P71" s="91"/>
      <c r="Q71" s="35">
        <f t="shared" si="41"/>
        <v>0</v>
      </c>
      <c r="R71" s="35">
        <f t="shared" si="30"/>
        <v>59.82</v>
      </c>
      <c r="S71" s="91"/>
      <c r="T71" s="35">
        <f t="shared" si="42"/>
        <v>0</v>
      </c>
      <c r="U71" s="35">
        <f t="shared" si="31"/>
        <v>59.82</v>
      </c>
      <c r="V71" s="91"/>
      <c r="W71" s="35">
        <f t="shared" si="43"/>
        <v>0</v>
      </c>
      <c r="X71" s="35">
        <f t="shared" si="32"/>
        <v>59.82</v>
      </c>
      <c r="Y71" s="91"/>
      <c r="Z71" s="35">
        <f t="shared" si="44"/>
        <v>0</v>
      </c>
      <c r="AA71" s="35">
        <f t="shared" si="45"/>
        <v>59.82</v>
      </c>
      <c r="AB71" s="91"/>
      <c r="AC71" s="32">
        <f t="shared" si="46"/>
        <v>0</v>
      </c>
      <c r="AD71" s="35">
        <f t="shared" si="33"/>
        <v>59.82</v>
      </c>
      <c r="AE71" s="91"/>
      <c r="AF71" s="32">
        <f t="shared" si="47"/>
        <v>0</v>
      </c>
      <c r="AG71" s="35">
        <f t="shared" si="34"/>
        <v>59.82</v>
      </c>
      <c r="AH71" s="91"/>
      <c r="AI71" s="32">
        <f aca="true" t="shared" si="51" ref="AI71:AI134">AG71*AH71</f>
        <v>0</v>
      </c>
      <c r="AJ71" s="35">
        <f t="shared" si="35"/>
        <v>59.82</v>
      </c>
      <c r="AK71" s="91"/>
      <c r="AL71" s="32">
        <f aca="true" t="shared" si="52" ref="AL71:AL134">AJ71*AK71</f>
        <v>0</v>
      </c>
      <c r="AM71" s="35">
        <f t="shared" si="36"/>
        <v>59.82</v>
      </c>
      <c r="AN71" s="91"/>
      <c r="AO71" s="32">
        <f aca="true" t="shared" si="53" ref="AO71:AO134">AM71*AN71</f>
        <v>0</v>
      </c>
      <c r="AP71" s="35">
        <f t="shared" si="37"/>
        <v>59.82</v>
      </c>
      <c r="AQ71" s="91"/>
      <c r="AR71" s="2">
        <f t="shared" si="48"/>
        <v>0</v>
      </c>
      <c r="AS71" s="32">
        <f t="shared" si="49"/>
        <v>358.92</v>
      </c>
      <c r="AT71" s="72">
        <f t="shared" si="38"/>
        <v>358.92</v>
      </c>
      <c r="AU71" s="72">
        <v>964.4459999999999</v>
      </c>
      <c r="AV71" s="1"/>
      <c r="AW71" s="35"/>
      <c r="AX71" s="1"/>
      <c r="AY71" s="1"/>
      <c r="AZ71" s="1"/>
      <c r="BA71" s="72">
        <f t="shared" si="50"/>
        <v>1323.366</v>
      </c>
      <c r="BB71" s="1"/>
    </row>
    <row r="72" spans="1:54" ht="12.75">
      <c r="A72" s="1">
        <v>68</v>
      </c>
      <c r="B72" s="1"/>
      <c r="C72" s="1" t="s">
        <v>60</v>
      </c>
      <c r="D72" s="3">
        <v>365.2</v>
      </c>
      <c r="E72" s="3">
        <v>0</v>
      </c>
      <c r="F72" s="3">
        <v>365.2</v>
      </c>
      <c r="G72" s="1">
        <v>0.12</v>
      </c>
      <c r="H72" s="1">
        <v>0.12</v>
      </c>
      <c r="I72" s="35">
        <f t="shared" si="27"/>
        <v>43.824</v>
      </c>
      <c r="J72" s="91"/>
      <c r="K72" s="35">
        <f t="shared" si="39"/>
        <v>0</v>
      </c>
      <c r="L72" s="35">
        <f t="shared" si="28"/>
        <v>43.824</v>
      </c>
      <c r="M72" s="91"/>
      <c r="N72" s="35">
        <f t="shared" si="40"/>
        <v>0</v>
      </c>
      <c r="O72" s="35">
        <f t="shared" si="29"/>
        <v>43.824</v>
      </c>
      <c r="P72" s="91"/>
      <c r="Q72" s="35">
        <f t="shared" si="41"/>
        <v>0</v>
      </c>
      <c r="R72" s="35">
        <f t="shared" si="30"/>
        <v>43.824</v>
      </c>
      <c r="S72" s="91"/>
      <c r="T72" s="35">
        <f t="shared" si="42"/>
        <v>0</v>
      </c>
      <c r="U72" s="35">
        <f t="shared" si="31"/>
        <v>43.824</v>
      </c>
      <c r="V72" s="91"/>
      <c r="W72" s="35">
        <f t="shared" si="43"/>
        <v>0</v>
      </c>
      <c r="X72" s="35">
        <f t="shared" si="32"/>
        <v>43.824</v>
      </c>
      <c r="Y72" s="91"/>
      <c r="Z72" s="35">
        <f t="shared" si="44"/>
        <v>0</v>
      </c>
      <c r="AA72" s="35">
        <f t="shared" si="45"/>
        <v>43.824</v>
      </c>
      <c r="AB72" s="91"/>
      <c r="AC72" s="32">
        <f t="shared" si="46"/>
        <v>0</v>
      </c>
      <c r="AD72" s="35">
        <f t="shared" si="33"/>
        <v>43.824</v>
      </c>
      <c r="AE72" s="91"/>
      <c r="AF72" s="32">
        <f t="shared" si="47"/>
        <v>0</v>
      </c>
      <c r="AG72" s="35">
        <f t="shared" si="34"/>
        <v>43.824</v>
      </c>
      <c r="AH72" s="91"/>
      <c r="AI72" s="32">
        <f t="shared" si="51"/>
        <v>0</v>
      </c>
      <c r="AJ72" s="35">
        <f t="shared" si="35"/>
        <v>43.824</v>
      </c>
      <c r="AK72" s="91"/>
      <c r="AL72" s="32">
        <f t="shared" si="52"/>
        <v>0</v>
      </c>
      <c r="AM72" s="35">
        <f t="shared" si="36"/>
        <v>43.824</v>
      </c>
      <c r="AN72" s="91"/>
      <c r="AO72" s="32">
        <f t="shared" si="53"/>
        <v>0</v>
      </c>
      <c r="AP72" s="35">
        <f t="shared" si="37"/>
        <v>43.824</v>
      </c>
      <c r="AQ72" s="91"/>
      <c r="AR72" s="2">
        <f t="shared" si="48"/>
        <v>0</v>
      </c>
      <c r="AS72" s="32">
        <f t="shared" si="49"/>
        <v>262.944</v>
      </c>
      <c r="AT72" s="72">
        <f t="shared" si="38"/>
        <v>262.944</v>
      </c>
      <c r="AU72" s="72">
        <v>706.5472000000001</v>
      </c>
      <c r="AV72" s="1"/>
      <c r="AW72" s="35"/>
      <c r="AX72" s="1"/>
      <c r="AY72" s="1"/>
      <c r="AZ72" s="1"/>
      <c r="BA72" s="72">
        <f t="shared" si="50"/>
        <v>969.4912000000002</v>
      </c>
      <c r="BB72" s="1"/>
    </row>
    <row r="73" spans="1:54" ht="12.75">
      <c r="A73" s="1">
        <v>69</v>
      </c>
      <c r="B73" s="1"/>
      <c r="C73" s="1" t="s">
        <v>61</v>
      </c>
      <c r="D73" s="3">
        <v>4409.44</v>
      </c>
      <c r="E73" s="3">
        <v>181.9</v>
      </c>
      <c r="F73" s="3">
        <v>4591.34</v>
      </c>
      <c r="G73" s="1">
        <v>0.12</v>
      </c>
      <c r="H73" s="1">
        <v>0.12</v>
      </c>
      <c r="I73" s="35">
        <f t="shared" si="27"/>
        <v>550.9608</v>
      </c>
      <c r="J73" s="91"/>
      <c r="K73" s="35">
        <f t="shared" si="39"/>
        <v>0</v>
      </c>
      <c r="L73" s="35">
        <f t="shared" si="28"/>
        <v>550.9608</v>
      </c>
      <c r="M73" s="91"/>
      <c r="N73" s="35">
        <f t="shared" si="40"/>
        <v>0</v>
      </c>
      <c r="O73" s="35">
        <f t="shared" si="29"/>
        <v>550.9608</v>
      </c>
      <c r="P73" s="91"/>
      <c r="Q73" s="35">
        <f t="shared" si="41"/>
        <v>0</v>
      </c>
      <c r="R73" s="35">
        <f t="shared" si="30"/>
        <v>550.9608</v>
      </c>
      <c r="S73" s="91"/>
      <c r="T73" s="35">
        <f t="shared" si="42"/>
        <v>0</v>
      </c>
      <c r="U73" s="35">
        <f t="shared" si="31"/>
        <v>550.9608</v>
      </c>
      <c r="V73" s="91"/>
      <c r="W73" s="35">
        <f t="shared" si="43"/>
        <v>0</v>
      </c>
      <c r="X73" s="35">
        <f t="shared" si="32"/>
        <v>550.9608</v>
      </c>
      <c r="Y73" s="91"/>
      <c r="Z73" s="35">
        <f t="shared" si="44"/>
        <v>0</v>
      </c>
      <c r="AA73" s="35">
        <f t="shared" si="45"/>
        <v>550.9608</v>
      </c>
      <c r="AB73" s="91"/>
      <c r="AC73" s="32">
        <f t="shared" si="46"/>
        <v>0</v>
      </c>
      <c r="AD73" s="35">
        <f t="shared" si="33"/>
        <v>550.9608</v>
      </c>
      <c r="AE73" s="91"/>
      <c r="AF73" s="32">
        <f t="shared" si="47"/>
        <v>0</v>
      </c>
      <c r="AG73" s="35">
        <f t="shared" si="34"/>
        <v>550.9608</v>
      </c>
      <c r="AH73" s="91"/>
      <c r="AI73" s="32">
        <f t="shared" si="51"/>
        <v>0</v>
      </c>
      <c r="AJ73" s="35">
        <f t="shared" si="35"/>
        <v>550.9608</v>
      </c>
      <c r="AK73" s="91"/>
      <c r="AL73" s="32">
        <f t="shared" si="52"/>
        <v>0</v>
      </c>
      <c r="AM73" s="35">
        <f t="shared" si="36"/>
        <v>550.9608</v>
      </c>
      <c r="AN73" s="91"/>
      <c r="AO73" s="32">
        <f t="shared" si="53"/>
        <v>0</v>
      </c>
      <c r="AP73" s="35">
        <f t="shared" si="37"/>
        <v>550.9608</v>
      </c>
      <c r="AQ73" s="91"/>
      <c r="AR73" s="2">
        <f t="shared" si="48"/>
        <v>0</v>
      </c>
      <c r="AS73" s="32">
        <f t="shared" si="49"/>
        <v>3305.7647999999995</v>
      </c>
      <c r="AT73" s="72">
        <f t="shared" si="38"/>
        <v>3305.7647999999995</v>
      </c>
      <c r="AU73" s="72">
        <v>8880.39024</v>
      </c>
      <c r="AV73" s="1"/>
      <c r="AW73" s="35"/>
      <c r="AX73" s="1"/>
      <c r="AY73" s="1"/>
      <c r="AZ73" s="1"/>
      <c r="BA73" s="72">
        <f t="shared" si="50"/>
        <v>12186.15504</v>
      </c>
      <c r="BB73" s="1"/>
    </row>
    <row r="74" spans="1:54" ht="12.75">
      <c r="A74" s="1">
        <v>70</v>
      </c>
      <c r="B74" s="1"/>
      <c r="C74" s="1" t="s">
        <v>62</v>
      </c>
      <c r="D74" s="3">
        <v>2045.4</v>
      </c>
      <c r="E74" s="3">
        <v>0</v>
      </c>
      <c r="F74" s="3">
        <v>2045.4</v>
      </c>
      <c r="G74" s="1">
        <v>0.12</v>
      </c>
      <c r="H74" s="1">
        <v>0.12</v>
      </c>
      <c r="I74" s="35">
        <f t="shared" si="27"/>
        <v>245.448</v>
      </c>
      <c r="J74" s="91"/>
      <c r="K74" s="35">
        <f t="shared" si="39"/>
        <v>0</v>
      </c>
      <c r="L74" s="35">
        <f t="shared" si="28"/>
        <v>245.448</v>
      </c>
      <c r="M74" s="91"/>
      <c r="N74" s="35">
        <f t="shared" si="40"/>
        <v>0</v>
      </c>
      <c r="O74" s="35">
        <f t="shared" si="29"/>
        <v>245.448</v>
      </c>
      <c r="P74" s="91"/>
      <c r="Q74" s="35">
        <f t="shared" si="41"/>
        <v>0</v>
      </c>
      <c r="R74" s="35">
        <f t="shared" si="30"/>
        <v>245.448</v>
      </c>
      <c r="S74" s="91"/>
      <c r="T74" s="35">
        <f t="shared" si="42"/>
        <v>0</v>
      </c>
      <c r="U74" s="35">
        <f t="shared" si="31"/>
        <v>245.448</v>
      </c>
      <c r="V74" s="91"/>
      <c r="W74" s="35">
        <f t="shared" si="43"/>
        <v>0</v>
      </c>
      <c r="X74" s="35">
        <f t="shared" si="32"/>
        <v>245.448</v>
      </c>
      <c r="Y74" s="91"/>
      <c r="Z74" s="35">
        <f t="shared" si="44"/>
        <v>0</v>
      </c>
      <c r="AA74" s="35">
        <f t="shared" si="45"/>
        <v>245.448</v>
      </c>
      <c r="AB74" s="91"/>
      <c r="AC74" s="32">
        <f t="shared" si="46"/>
        <v>0</v>
      </c>
      <c r="AD74" s="35">
        <f t="shared" si="33"/>
        <v>245.448</v>
      </c>
      <c r="AE74" s="91"/>
      <c r="AF74" s="32">
        <f t="shared" si="47"/>
        <v>0</v>
      </c>
      <c r="AG74" s="35">
        <f t="shared" si="34"/>
        <v>245.448</v>
      </c>
      <c r="AH74" s="91"/>
      <c r="AI74" s="32">
        <f t="shared" si="51"/>
        <v>0</v>
      </c>
      <c r="AJ74" s="35">
        <f t="shared" si="35"/>
        <v>245.448</v>
      </c>
      <c r="AK74" s="91"/>
      <c r="AL74" s="32">
        <f t="shared" si="52"/>
        <v>0</v>
      </c>
      <c r="AM74" s="35">
        <f t="shared" si="36"/>
        <v>245.448</v>
      </c>
      <c r="AN74" s="91"/>
      <c r="AO74" s="32">
        <f t="shared" si="53"/>
        <v>0</v>
      </c>
      <c r="AP74" s="35">
        <f t="shared" si="37"/>
        <v>245.448</v>
      </c>
      <c r="AQ74" s="91"/>
      <c r="AR74" s="2">
        <f t="shared" si="48"/>
        <v>0</v>
      </c>
      <c r="AS74" s="32">
        <f t="shared" si="49"/>
        <v>1472.688</v>
      </c>
      <c r="AT74" s="72">
        <f t="shared" si="38"/>
        <v>1472.688</v>
      </c>
      <c r="AU74" s="72">
        <v>3957.2144</v>
      </c>
      <c r="AV74" s="1"/>
      <c r="AW74" s="35"/>
      <c r="AX74" s="1"/>
      <c r="AY74" s="1"/>
      <c r="AZ74" s="1"/>
      <c r="BA74" s="72">
        <f t="shared" si="50"/>
        <v>5429.9024</v>
      </c>
      <c r="BB74" s="1"/>
    </row>
    <row r="75" spans="1:54" ht="12.75">
      <c r="A75" s="1">
        <v>71</v>
      </c>
      <c r="B75" s="1"/>
      <c r="C75" s="1" t="s">
        <v>63</v>
      </c>
      <c r="D75" s="3">
        <v>2143.6</v>
      </c>
      <c r="E75" s="3">
        <v>139.9</v>
      </c>
      <c r="F75" s="3">
        <v>2283.5</v>
      </c>
      <c r="G75" s="1">
        <v>0.12</v>
      </c>
      <c r="H75" s="1">
        <v>0.12</v>
      </c>
      <c r="I75" s="35">
        <f t="shared" si="27"/>
        <v>274.02</v>
      </c>
      <c r="J75" s="91"/>
      <c r="K75" s="35">
        <f t="shared" si="39"/>
        <v>0</v>
      </c>
      <c r="L75" s="35">
        <f t="shared" si="28"/>
        <v>274.02</v>
      </c>
      <c r="M75" s="91"/>
      <c r="N75" s="35">
        <f t="shared" si="40"/>
        <v>0</v>
      </c>
      <c r="O75" s="35">
        <f t="shared" si="29"/>
        <v>274.02</v>
      </c>
      <c r="P75" s="91"/>
      <c r="Q75" s="35">
        <f t="shared" si="41"/>
        <v>0</v>
      </c>
      <c r="R75" s="35">
        <f t="shared" si="30"/>
        <v>274.02</v>
      </c>
      <c r="S75" s="91"/>
      <c r="T75" s="35">
        <f t="shared" si="42"/>
        <v>0</v>
      </c>
      <c r="U75" s="35">
        <f t="shared" si="31"/>
        <v>274.02</v>
      </c>
      <c r="V75" s="91"/>
      <c r="W75" s="35">
        <f t="shared" si="43"/>
        <v>0</v>
      </c>
      <c r="X75" s="35">
        <f t="shared" si="32"/>
        <v>274.02</v>
      </c>
      <c r="Y75" s="91"/>
      <c r="Z75" s="35">
        <f t="shared" si="44"/>
        <v>0</v>
      </c>
      <c r="AA75" s="35">
        <f t="shared" si="45"/>
        <v>274.02</v>
      </c>
      <c r="AB75" s="91"/>
      <c r="AC75" s="32">
        <f t="shared" si="46"/>
        <v>0</v>
      </c>
      <c r="AD75" s="35">
        <f t="shared" si="33"/>
        <v>274.02</v>
      </c>
      <c r="AE75" s="91"/>
      <c r="AF75" s="32">
        <f t="shared" si="47"/>
        <v>0</v>
      </c>
      <c r="AG75" s="35">
        <f t="shared" si="34"/>
        <v>274.02</v>
      </c>
      <c r="AH75" s="91"/>
      <c r="AI75" s="32">
        <f t="shared" si="51"/>
        <v>0</v>
      </c>
      <c r="AJ75" s="35">
        <f t="shared" si="35"/>
        <v>274.02</v>
      </c>
      <c r="AK75" s="91"/>
      <c r="AL75" s="32">
        <f t="shared" si="52"/>
        <v>0</v>
      </c>
      <c r="AM75" s="35">
        <f t="shared" si="36"/>
        <v>274.02</v>
      </c>
      <c r="AN75" s="91"/>
      <c r="AO75" s="32">
        <f t="shared" si="53"/>
        <v>0</v>
      </c>
      <c r="AP75" s="35">
        <f t="shared" si="37"/>
        <v>274.02</v>
      </c>
      <c r="AQ75" s="91"/>
      <c r="AR75" s="2">
        <f t="shared" si="48"/>
        <v>0</v>
      </c>
      <c r="AS75" s="32">
        <f t="shared" si="49"/>
        <v>1644.12</v>
      </c>
      <c r="AT75" s="72">
        <f t="shared" si="38"/>
        <v>1644.12</v>
      </c>
      <c r="AU75" s="72">
        <v>4417.856</v>
      </c>
      <c r="AV75" s="1"/>
      <c r="AW75" s="35"/>
      <c r="AX75" s="1"/>
      <c r="AY75" s="1"/>
      <c r="AZ75" s="1"/>
      <c r="BA75" s="72">
        <f t="shared" si="50"/>
        <v>6061.976</v>
      </c>
      <c r="BB75" s="1"/>
    </row>
    <row r="76" spans="1:54" ht="12.75">
      <c r="A76" s="1">
        <v>72</v>
      </c>
      <c r="B76" s="1"/>
      <c r="C76" s="1" t="s">
        <v>64</v>
      </c>
      <c r="D76" s="3">
        <v>1290.2</v>
      </c>
      <c r="E76" s="3">
        <v>0</v>
      </c>
      <c r="F76" s="3">
        <v>1290.2</v>
      </c>
      <c r="G76" s="1">
        <v>0.12</v>
      </c>
      <c r="H76" s="1">
        <v>0.12</v>
      </c>
      <c r="I76" s="35">
        <f t="shared" si="27"/>
        <v>154.824</v>
      </c>
      <c r="J76" s="91"/>
      <c r="K76" s="35">
        <f t="shared" si="39"/>
        <v>0</v>
      </c>
      <c r="L76" s="35">
        <f t="shared" si="28"/>
        <v>154.824</v>
      </c>
      <c r="M76" s="91"/>
      <c r="N76" s="35">
        <f t="shared" si="40"/>
        <v>0</v>
      </c>
      <c r="O76" s="35">
        <f t="shared" si="29"/>
        <v>154.824</v>
      </c>
      <c r="P76" s="91"/>
      <c r="Q76" s="35">
        <f t="shared" si="41"/>
        <v>0</v>
      </c>
      <c r="R76" s="35">
        <f t="shared" si="30"/>
        <v>154.824</v>
      </c>
      <c r="S76" s="91"/>
      <c r="T76" s="35">
        <f t="shared" si="42"/>
        <v>0</v>
      </c>
      <c r="U76" s="35">
        <f t="shared" si="31"/>
        <v>154.824</v>
      </c>
      <c r="V76" s="91"/>
      <c r="W76" s="35">
        <f t="shared" si="43"/>
        <v>0</v>
      </c>
      <c r="X76" s="35">
        <f t="shared" si="32"/>
        <v>154.824</v>
      </c>
      <c r="Y76" s="91"/>
      <c r="Z76" s="35">
        <f t="shared" si="44"/>
        <v>0</v>
      </c>
      <c r="AA76" s="35">
        <f t="shared" si="45"/>
        <v>154.824</v>
      </c>
      <c r="AB76" s="91"/>
      <c r="AC76" s="32">
        <f t="shared" si="46"/>
        <v>0</v>
      </c>
      <c r="AD76" s="35">
        <f t="shared" si="33"/>
        <v>154.824</v>
      </c>
      <c r="AE76" s="91"/>
      <c r="AF76" s="32">
        <f t="shared" si="47"/>
        <v>0</v>
      </c>
      <c r="AG76" s="35">
        <f t="shared" si="34"/>
        <v>154.824</v>
      </c>
      <c r="AH76" s="91"/>
      <c r="AI76" s="32">
        <f t="shared" si="51"/>
        <v>0</v>
      </c>
      <c r="AJ76" s="35">
        <f t="shared" si="35"/>
        <v>154.824</v>
      </c>
      <c r="AK76" s="91"/>
      <c r="AL76" s="32">
        <f t="shared" si="52"/>
        <v>0</v>
      </c>
      <c r="AM76" s="35">
        <f t="shared" si="36"/>
        <v>154.824</v>
      </c>
      <c r="AN76" s="91"/>
      <c r="AO76" s="32">
        <f t="shared" si="53"/>
        <v>0</v>
      </c>
      <c r="AP76" s="35">
        <f t="shared" si="37"/>
        <v>154.824</v>
      </c>
      <c r="AQ76" s="91"/>
      <c r="AR76" s="2">
        <f t="shared" si="48"/>
        <v>0</v>
      </c>
      <c r="AS76" s="32">
        <f t="shared" si="49"/>
        <v>928.9440000000002</v>
      </c>
      <c r="AT76" s="72">
        <f t="shared" si="38"/>
        <v>928.9440000000002</v>
      </c>
      <c r="AU76" s="72">
        <v>2495.3628</v>
      </c>
      <c r="AV76" s="1"/>
      <c r="AW76" s="35"/>
      <c r="AX76" s="1"/>
      <c r="AY76" s="1"/>
      <c r="AZ76" s="1"/>
      <c r="BA76" s="72">
        <f t="shared" si="50"/>
        <v>3424.3068000000003</v>
      </c>
      <c r="BB76" s="1"/>
    </row>
    <row r="77" spans="1:54" ht="12.75">
      <c r="A77" s="1">
        <v>73</v>
      </c>
      <c r="B77" s="1"/>
      <c r="C77" s="1" t="s">
        <v>65</v>
      </c>
      <c r="D77" s="3">
        <v>2007.5</v>
      </c>
      <c r="E77" s="3">
        <v>0</v>
      </c>
      <c r="F77" s="3">
        <v>2007.5</v>
      </c>
      <c r="G77" s="1">
        <v>0.12</v>
      </c>
      <c r="H77" s="1">
        <v>0.12</v>
      </c>
      <c r="I77" s="35">
        <f t="shared" si="27"/>
        <v>240.89999999999998</v>
      </c>
      <c r="J77" s="91"/>
      <c r="K77" s="35">
        <f t="shared" si="39"/>
        <v>0</v>
      </c>
      <c r="L77" s="35">
        <f t="shared" si="28"/>
        <v>240.89999999999998</v>
      </c>
      <c r="M77" s="91"/>
      <c r="N77" s="35">
        <f t="shared" si="40"/>
        <v>0</v>
      </c>
      <c r="O77" s="35">
        <f t="shared" si="29"/>
        <v>240.89999999999998</v>
      </c>
      <c r="P77" s="91"/>
      <c r="Q77" s="35">
        <f t="shared" si="41"/>
        <v>0</v>
      </c>
      <c r="R77" s="35">
        <f t="shared" si="30"/>
        <v>240.89999999999998</v>
      </c>
      <c r="S77" s="91"/>
      <c r="T77" s="35">
        <f t="shared" si="42"/>
        <v>0</v>
      </c>
      <c r="U77" s="35">
        <f t="shared" si="31"/>
        <v>240.89999999999998</v>
      </c>
      <c r="V77" s="91"/>
      <c r="W77" s="35">
        <f t="shared" si="43"/>
        <v>0</v>
      </c>
      <c r="X77" s="35">
        <f t="shared" si="32"/>
        <v>240.89999999999998</v>
      </c>
      <c r="Y77" s="91"/>
      <c r="Z77" s="35">
        <f t="shared" si="44"/>
        <v>0</v>
      </c>
      <c r="AA77" s="35">
        <f t="shared" si="45"/>
        <v>240.89999999999998</v>
      </c>
      <c r="AB77" s="91"/>
      <c r="AC77" s="32">
        <f t="shared" si="46"/>
        <v>0</v>
      </c>
      <c r="AD77" s="35">
        <f t="shared" si="33"/>
        <v>240.89999999999998</v>
      </c>
      <c r="AE77" s="91"/>
      <c r="AF77" s="32">
        <f t="shared" si="47"/>
        <v>0</v>
      </c>
      <c r="AG77" s="35">
        <f t="shared" si="34"/>
        <v>240.89999999999998</v>
      </c>
      <c r="AH77" s="91"/>
      <c r="AI77" s="32">
        <f t="shared" si="51"/>
        <v>0</v>
      </c>
      <c r="AJ77" s="35">
        <f t="shared" si="35"/>
        <v>240.89999999999998</v>
      </c>
      <c r="AK77" s="91"/>
      <c r="AL77" s="32">
        <f t="shared" si="52"/>
        <v>0</v>
      </c>
      <c r="AM77" s="35">
        <f t="shared" si="36"/>
        <v>240.89999999999998</v>
      </c>
      <c r="AN77" s="91"/>
      <c r="AO77" s="32">
        <f t="shared" si="53"/>
        <v>0</v>
      </c>
      <c r="AP77" s="35">
        <f t="shared" si="37"/>
        <v>240.89999999999998</v>
      </c>
      <c r="AQ77" s="91"/>
      <c r="AR77" s="2">
        <f t="shared" si="48"/>
        <v>0</v>
      </c>
      <c r="AS77" s="32">
        <f t="shared" si="49"/>
        <v>1445.4</v>
      </c>
      <c r="AT77" s="72">
        <f t="shared" si="38"/>
        <v>1445.4</v>
      </c>
      <c r="AU77" s="72">
        <v>3883.89</v>
      </c>
      <c r="AV77" s="1"/>
      <c r="AW77" s="35"/>
      <c r="AX77" s="1"/>
      <c r="AY77" s="1"/>
      <c r="AZ77" s="1"/>
      <c r="BA77" s="72">
        <f t="shared" si="50"/>
        <v>5329.29</v>
      </c>
      <c r="BB77" s="1"/>
    </row>
    <row r="78" spans="1:54" ht="12.75">
      <c r="A78" s="1">
        <v>74</v>
      </c>
      <c r="B78" s="1"/>
      <c r="C78" s="1" t="s">
        <v>66</v>
      </c>
      <c r="D78" s="3">
        <v>1066.3</v>
      </c>
      <c r="E78" s="3">
        <v>210.3</v>
      </c>
      <c r="F78" s="3">
        <v>1276.6</v>
      </c>
      <c r="G78" s="1">
        <v>0.12</v>
      </c>
      <c r="H78" s="1">
        <v>0.12</v>
      </c>
      <c r="I78" s="35">
        <f t="shared" si="27"/>
        <v>153.19199999999998</v>
      </c>
      <c r="J78" s="91"/>
      <c r="K78" s="35">
        <f t="shared" si="39"/>
        <v>0</v>
      </c>
      <c r="L78" s="35">
        <f t="shared" si="28"/>
        <v>153.19199999999998</v>
      </c>
      <c r="M78" s="91"/>
      <c r="N78" s="35">
        <f t="shared" si="40"/>
        <v>0</v>
      </c>
      <c r="O78" s="35">
        <f t="shared" si="29"/>
        <v>153.19199999999998</v>
      </c>
      <c r="P78" s="91"/>
      <c r="Q78" s="35">
        <f t="shared" si="41"/>
        <v>0</v>
      </c>
      <c r="R78" s="35">
        <f t="shared" si="30"/>
        <v>153.19199999999998</v>
      </c>
      <c r="S78" s="91"/>
      <c r="T78" s="35">
        <f t="shared" si="42"/>
        <v>0</v>
      </c>
      <c r="U78" s="35">
        <f t="shared" si="31"/>
        <v>153.19199999999998</v>
      </c>
      <c r="V78" s="91"/>
      <c r="W78" s="35">
        <f t="shared" si="43"/>
        <v>0</v>
      </c>
      <c r="X78" s="35">
        <f t="shared" si="32"/>
        <v>153.19199999999998</v>
      </c>
      <c r="Y78" s="91"/>
      <c r="Z78" s="35">
        <f t="shared" si="44"/>
        <v>0</v>
      </c>
      <c r="AA78" s="35">
        <f t="shared" si="45"/>
        <v>153.19199999999998</v>
      </c>
      <c r="AB78" s="91"/>
      <c r="AC78" s="32">
        <f t="shared" si="46"/>
        <v>0</v>
      </c>
      <c r="AD78" s="35">
        <f t="shared" si="33"/>
        <v>153.19199999999998</v>
      </c>
      <c r="AE78" s="91"/>
      <c r="AF78" s="32">
        <f t="shared" si="47"/>
        <v>0</v>
      </c>
      <c r="AG78" s="35">
        <f t="shared" si="34"/>
        <v>153.19199999999998</v>
      </c>
      <c r="AH78" s="91"/>
      <c r="AI78" s="32">
        <f t="shared" si="51"/>
        <v>0</v>
      </c>
      <c r="AJ78" s="35">
        <f t="shared" si="35"/>
        <v>153.19199999999998</v>
      </c>
      <c r="AK78" s="91"/>
      <c r="AL78" s="32">
        <f t="shared" si="52"/>
        <v>0</v>
      </c>
      <c r="AM78" s="35">
        <f t="shared" si="36"/>
        <v>153.19199999999998</v>
      </c>
      <c r="AN78" s="91"/>
      <c r="AO78" s="32">
        <f t="shared" si="53"/>
        <v>0</v>
      </c>
      <c r="AP78" s="35">
        <f t="shared" si="37"/>
        <v>153.19199999999998</v>
      </c>
      <c r="AQ78" s="91"/>
      <c r="AR78" s="2">
        <f t="shared" si="48"/>
        <v>0</v>
      </c>
      <c r="AS78" s="32">
        <f t="shared" si="49"/>
        <v>919.1519999999999</v>
      </c>
      <c r="AT78" s="72">
        <f t="shared" si="38"/>
        <v>919.1519999999999</v>
      </c>
      <c r="AU78" s="72">
        <v>2469.8275999999996</v>
      </c>
      <c r="AV78" s="1"/>
      <c r="AW78" s="35"/>
      <c r="AX78" s="1"/>
      <c r="AY78" s="1"/>
      <c r="AZ78" s="1"/>
      <c r="BA78" s="72">
        <f t="shared" si="50"/>
        <v>3388.9795999999997</v>
      </c>
      <c r="BB78" s="1"/>
    </row>
    <row r="79" spans="1:54" ht="12.75">
      <c r="A79" s="1">
        <v>75</v>
      </c>
      <c r="B79" s="1"/>
      <c r="C79" s="1" t="s">
        <v>67</v>
      </c>
      <c r="D79" s="3">
        <v>2487.9</v>
      </c>
      <c r="E79" s="3">
        <v>0</v>
      </c>
      <c r="F79" s="3">
        <v>2487.9</v>
      </c>
      <c r="G79" s="1">
        <v>0.12</v>
      </c>
      <c r="H79" s="1">
        <v>0.12</v>
      </c>
      <c r="I79" s="35">
        <f t="shared" si="27"/>
        <v>298.548</v>
      </c>
      <c r="J79" s="91"/>
      <c r="K79" s="35">
        <f t="shared" si="39"/>
        <v>0</v>
      </c>
      <c r="L79" s="35">
        <f t="shared" si="28"/>
        <v>298.548</v>
      </c>
      <c r="M79" s="91"/>
      <c r="N79" s="35">
        <f t="shared" si="40"/>
        <v>0</v>
      </c>
      <c r="O79" s="35">
        <f t="shared" si="29"/>
        <v>298.548</v>
      </c>
      <c r="P79" s="91"/>
      <c r="Q79" s="35">
        <f t="shared" si="41"/>
        <v>0</v>
      </c>
      <c r="R79" s="35">
        <f t="shared" si="30"/>
        <v>298.548</v>
      </c>
      <c r="S79" s="91"/>
      <c r="T79" s="35">
        <f t="shared" si="42"/>
        <v>0</v>
      </c>
      <c r="U79" s="35">
        <f t="shared" si="31"/>
        <v>298.548</v>
      </c>
      <c r="V79" s="91"/>
      <c r="W79" s="35">
        <f t="shared" si="43"/>
        <v>0</v>
      </c>
      <c r="X79" s="35">
        <f t="shared" si="32"/>
        <v>298.548</v>
      </c>
      <c r="Y79" s="91"/>
      <c r="Z79" s="35">
        <f t="shared" si="44"/>
        <v>0</v>
      </c>
      <c r="AA79" s="35">
        <f t="shared" si="45"/>
        <v>298.548</v>
      </c>
      <c r="AB79" s="91"/>
      <c r="AC79" s="32">
        <f t="shared" si="46"/>
        <v>0</v>
      </c>
      <c r="AD79" s="35">
        <f t="shared" si="33"/>
        <v>298.548</v>
      </c>
      <c r="AE79" s="91"/>
      <c r="AF79" s="32">
        <f t="shared" si="47"/>
        <v>0</v>
      </c>
      <c r="AG79" s="35">
        <f t="shared" si="34"/>
        <v>298.548</v>
      </c>
      <c r="AH79" s="91"/>
      <c r="AI79" s="32">
        <f t="shared" si="51"/>
        <v>0</v>
      </c>
      <c r="AJ79" s="35">
        <f t="shared" si="35"/>
        <v>298.548</v>
      </c>
      <c r="AK79" s="91"/>
      <c r="AL79" s="32">
        <f t="shared" si="52"/>
        <v>0</v>
      </c>
      <c r="AM79" s="35">
        <f t="shared" si="36"/>
        <v>298.548</v>
      </c>
      <c r="AN79" s="91"/>
      <c r="AO79" s="32">
        <f t="shared" si="53"/>
        <v>0</v>
      </c>
      <c r="AP79" s="35">
        <f t="shared" si="37"/>
        <v>298.548</v>
      </c>
      <c r="AQ79" s="91"/>
      <c r="AR79" s="2">
        <f t="shared" si="48"/>
        <v>0</v>
      </c>
      <c r="AS79" s="32">
        <f t="shared" si="49"/>
        <v>1791.288</v>
      </c>
      <c r="AT79" s="72">
        <f t="shared" si="38"/>
        <v>1791.288</v>
      </c>
      <c r="AU79" s="72">
        <v>4813.3144</v>
      </c>
      <c r="AV79" s="1"/>
      <c r="AW79" s="35"/>
      <c r="AX79" s="1"/>
      <c r="AY79" s="1"/>
      <c r="AZ79" s="1"/>
      <c r="BA79" s="72">
        <f t="shared" si="50"/>
        <v>6604.6024</v>
      </c>
      <c r="BB79" s="1"/>
    </row>
    <row r="80" spans="1:54" ht="12.75">
      <c r="A80" s="1">
        <v>76</v>
      </c>
      <c r="B80" s="1"/>
      <c r="C80" s="1" t="s">
        <v>68</v>
      </c>
      <c r="D80" s="3">
        <v>391.7</v>
      </c>
      <c r="E80" s="3">
        <v>0</v>
      </c>
      <c r="F80" s="3">
        <v>391.7</v>
      </c>
      <c r="G80" s="1">
        <v>0.12</v>
      </c>
      <c r="H80" s="1">
        <v>0.12</v>
      </c>
      <c r="I80" s="35">
        <f t="shared" si="27"/>
        <v>47.004</v>
      </c>
      <c r="J80" s="91"/>
      <c r="K80" s="35">
        <f t="shared" si="39"/>
        <v>0</v>
      </c>
      <c r="L80" s="35">
        <f t="shared" si="28"/>
        <v>47.004</v>
      </c>
      <c r="M80" s="91"/>
      <c r="N80" s="35">
        <f t="shared" si="40"/>
        <v>0</v>
      </c>
      <c r="O80" s="35">
        <f t="shared" si="29"/>
        <v>47.004</v>
      </c>
      <c r="P80" s="91"/>
      <c r="Q80" s="35">
        <f t="shared" si="41"/>
        <v>0</v>
      </c>
      <c r="R80" s="35">
        <f t="shared" si="30"/>
        <v>47.004</v>
      </c>
      <c r="S80" s="91"/>
      <c r="T80" s="35">
        <f t="shared" si="42"/>
        <v>0</v>
      </c>
      <c r="U80" s="35">
        <f t="shared" si="31"/>
        <v>47.004</v>
      </c>
      <c r="V80" s="91"/>
      <c r="W80" s="35">
        <f t="shared" si="43"/>
        <v>0</v>
      </c>
      <c r="X80" s="35">
        <f t="shared" si="32"/>
        <v>47.004</v>
      </c>
      <c r="Y80" s="91"/>
      <c r="Z80" s="35">
        <f t="shared" si="44"/>
        <v>0</v>
      </c>
      <c r="AA80" s="35">
        <f t="shared" si="45"/>
        <v>47.004</v>
      </c>
      <c r="AB80" s="91"/>
      <c r="AC80" s="32">
        <f t="shared" si="46"/>
        <v>0</v>
      </c>
      <c r="AD80" s="35">
        <f t="shared" si="33"/>
        <v>47.004</v>
      </c>
      <c r="AE80" s="91"/>
      <c r="AF80" s="32">
        <f t="shared" si="47"/>
        <v>0</v>
      </c>
      <c r="AG80" s="35">
        <f t="shared" si="34"/>
        <v>47.004</v>
      </c>
      <c r="AH80" s="91"/>
      <c r="AI80" s="32">
        <f t="shared" si="51"/>
        <v>0</v>
      </c>
      <c r="AJ80" s="35">
        <f t="shared" si="35"/>
        <v>47.004</v>
      </c>
      <c r="AK80" s="91"/>
      <c r="AL80" s="32">
        <f t="shared" si="52"/>
        <v>0</v>
      </c>
      <c r="AM80" s="35">
        <f t="shared" si="36"/>
        <v>47.004</v>
      </c>
      <c r="AN80" s="91"/>
      <c r="AO80" s="32">
        <f t="shared" si="53"/>
        <v>0</v>
      </c>
      <c r="AP80" s="35">
        <f t="shared" si="37"/>
        <v>47.004</v>
      </c>
      <c r="AQ80" s="91"/>
      <c r="AR80" s="2">
        <f t="shared" si="48"/>
        <v>0</v>
      </c>
      <c r="AS80" s="32">
        <f t="shared" si="49"/>
        <v>282.024</v>
      </c>
      <c r="AT80" s="72">
        <f t="shared" si="38"/>
        <v>282.024</v>
      </c>
      <c r="AU80" s="72">
        <v>757.8212</v>
      </c>
      <c r="AV80" s="1"/>
      <c r="AW80" s="35"/>
      <c r="AX80" s="1"/>
      <c r="AY80" s="1"/>
      <c r="AZ80" s="1"/>
      <c r="BA80" s="72">
        <f t="shared" si="50"/>
        <v>1039.8452</v>
      </c>
      <c r="BB80" s="1"/>
    </row>
    <row r="81" spans="1:54" ht="12.75">
      <c r="A81" s="1">
        <v>77</v>
      </c>
      <c r="B81" s="1"/>
      <c r="C81" s="1" t="s">
        <v>69</v>
      </c>
      <c r="D81" s="3">
        <v>600.9</v>
      </c>
      <c r="E81" s="3">
        <v>0</v>
      </c>
      <c r="F81" s="3">
        <v>600.9</v>
      </c>
      <c r="G81" s="1">
        <v>0.12</v>
      </c>
      <c r="H81" s="1">
        <v>0.12</v>
      </c>
      <c r="I81" s="35">
        <f t="shared" si="27"/>
        <v>72.10799999999999</v>
      </c>
      <c r="J81" s="91"/>
      <c r="K81" s="35">
        <f t="shared" si="39"/>
        <v>0</v>
      </c>
      <c r="L81" s="35">
        <f t="shared" si="28"/>
        <v>72.10799999999999</v>
      </c>
      <c r="M81" s="91"/>
      <c r="N81" s="35">
        <f t="shared" si="40"/>
        <v>0</v>
      </c>
      <c r="O81" s="35">
        <f t="shared" si="29"/>
        <v>72.10799999999999</v>
      </c>
      <c r="P81" s="91"/>
      <c r="Q81" s="35">
        <f t="shared" si="41"/>
        <v>0</v>
      </c>
      <c r="R81" s="35">
        <f t="shared" si="30"/>
        <v>72.10799999999999</v>
      </c>
      <c r="S81" s="91"/>
      <c r="T81" s="35">
        <f t="shared" si="42"/>
        <v>0</v>
      </c>
      <c r="U81" s="35">
        <f t="shared" si="31"/>
        <v>72.10799999999999</v>
      </c>
      <c r="V81" s="91"/>
      <c r="W81" s="35">
        <f t="shared" si="43"/>
        <v>0</v>
      </c>
      <c r="X81" s="35">
        <f t="shared" si="32"/>
        <v>72.10799999999999</v>
      </c>
      <c r="Y81" s="91"/>
      <c r="Z81" s="35">
        <f t="shared" si="44"/>
        <v>0</v>
      </c>
      <c r="AA81" s="35">
        <f t="shared" si="45"/>
        <v>72.10799999999999</v>
      </c>
      <c r="AB81" s="91"/>
      <c r="AC81" s="32">
        <f t="shared" si="46"/>
        <v>0</v>
      </c>
      <c r="AD81" s="35">
        <f t="shared" si="33"/>
        <v>72.10799999999999</v>
      </c>
      <c r="AE81" s="91"/>
      <c r="AF81" s="32">
        <f t="shared" si="47"/>
        <v>0</v>
      </c>
      <c r="AG81" s="35">
        <f t="shared" si="34"/>
        <v>72.10799999999999</v>
      </c>
      <c r="AH81" s="91"/>
      <c r="AI81" s="32">
        <f t="shared" si="51"/>
        <v>0</v>
      </c>
      <c r="AJ81" s="35">
        <f t="shared" si="35"/>
        <v>72.10799999999999</v>
      </c>
      <c r="AK81" s="91"/>
      <c r="AL81" s="32">
        <f t="shared" si="52"/>
        <v>0</v>
      </c>
      <c r="AM81" s="35">
        <f t="shared" si="36"/>
        <v>72.10799999999999</v>
      </c>
      <c r="AN81" s="91"/>
      <c r="AO81" s="32">
        <f t="shared" si="53"/>
        <v>0</v>
      </c>
      <c r="AP81" s="35">
        <f t="shared" si="37"/>
        <v>72.10799999999999</v>
      </c>
      <c r="AQ81" s="91"/>
      <c r="AR81" s="2">
        <f t="shared" si="48"/>
        <v>0</v>
      </c>
      <c r="AS81" s="32">
        <f t="shared" si="49"/>
        <v>432.64799999999997</v>
      </c>
      <c r="AT81" s="72">
        <f t="shared" si="38"/>
        <v>432.64799999999997</v>
      </c>
      <c r="AU81" s="72">
        <v>1162.5523999999998</v>
      </c>
      <c r="AV81" s="1"/>
      <c r="AW81" s="35"/>
      <c r="AX81" s="1"/>
      <c r="AY81" s="1"/>
      <c r="AZ81" s="1"/>
      <c r="BA81" s="72">
        <f t="shared" si="50"/>
        <v>1595.2003999999997</v>
      </c>
      <c r="BB81" s="1"/>
    </row>
    <row r="82" spans="1:54" ht="12.75">
      <c r="A82" s="1">
        <v>78</v>
      </c>
      <c r="B82" s="1"/>
      <c r="C82" s="1" t="s">
        <v>70</v>
      </c>
      <c r="D82" s="3">
        <v>379.7</v>
      </c>
      <c r="E82" s="3">
        <v>0</v>
      </c>
      <c r="F82" s="3">
        <v>379.7</v>
      </c>
      <c r="G82" s="1">
        <v>0.12</v>
      </c>
      <c r="H82" s="1">
        <v>0.12</v>
      </c>
      <c r="I82" s="35">
        <f t="shared" si="27"/>
        <v>45.564</v>
      </c>
      <c r="J82" s="91"/>
      <c r="K82" s="35">
        <f t="shared" si="39"/>
        <v>0</v>
      </c>
      <c r="L82" s="35">
        <f t="shared" si="28"/>
        <v>45.564</v>
      </c>
      <c r="M82" s="91"/>
      <c r="N82" s="35">
        <f t="shared" si="40"/>
        <v>0</v>
      </c>
      <c r="O82" s="35">
        <f t="shared" si="29"/>
        <v>45.564</v>
      </c>
      <c r="P82" s="91"/>
      <c r="Q82" s="35">
        <f t="shared" si="41"/>
        <v>0</v>
      </c>
      <c r="R82" s="35">
        <f t="shared" si="30"/>
        <v>45.564</v>
      </c>
      <c r="S82" s="91"/>
      <c r="T82" s="35">
        <f t="shared" si="42"/>
        <v>0</v>
      </c>
      <c r="U82" s="35">
        <f t="shared" si="31"/>
        <v>45.564</v>
      </c>
      <c r="V82" s="91"/>
      <c r="W82" s="35">
        <f t="shared" si="43"/>
        <v>0</v>
      </c>
      <c r="X82" s="35">
        <f t="shared" si="32"/>
        <v>45.564</v>
      </c>
      <c r="Y82" s="91"/>
      <c r="Z82" s="35">
        <f t="shared" si="44"/>
        <v>0</v>
      </c>
      <c r="AA82" s="35">
        <f t="shared" si="45"/>
        <v>45.564</v>
      </c>
      <c r="AB82" s="91"/>
      <c r="AC82" s="32">
        <f t="shared" si="46"/>
        <v>0</v>
      </c>
      <c r="AD82" s="35">
        <f t="shared" si="33"/>
        <v>45.564</v>
      </c>
      <c r="AE82" s="91"/>
      <c r="AF82" s="32">
        <f t="shared" si="47"/>
        <v>0</v>
      </c>
      <c r="AG82" s="35">
        <f t="shared" si="34"/>
        <v>45.564</v>
      </c>
      <c r="AH82" s="91"/>
      <c r="AI82" s="32">
        <f t="shared" si="51"/>
        <v>0</v>
      </c>
      <c r="AJ82" s="35">
        <f t="shared" si="35"/>
        <v>45.564</v>
      </c>
      <c r="AK82" s="91"/>
      <c r="AL82" s="32">
        <f t="shared" si="52"/>
        <v>0</v>
      </c>
      <c r="AM82" s="35">
        <f t="shared" si="36"/>
        <v>45.564</v>
      </c>
      <c r="AN82" s="91"/>
      <c r="AO82" s="32">
        <f t="shared" si="53"/>
        <v>0</v>
      </c>
      <c r="AP82" s="35">
        <f t="shared" si="37"/>
        <v>45.564</v>
      </c>
      <c r="AQ82" s="91"/>
      <c r="AR82" s="2">
        <f t="shared" si="48"/>
        <v>0</v>
      </c>
      <c r="AS82" s="32">
        <f t="shared" si="49"/>
        <v>273.384</v>
      </c>
      <c r="AT82" s="72">
        <f t="shared" si="38"/>
        <v>273.384</v>
      </c>
      <c r="AU82" s="72">
        <v>734.5992000000001</v>
      </c>
      <c r="AV82" s="1"/>
      <c r="AW82" s="35"/>
      <c r="AX82" s="1"/>
      <c r="AY82" s="1"/>
      <c r="AZ82" s="1"/>
      <c r="BA82" s="72">
        <f t="shared" si="50"/>
        <v>1007.9832000000001</v>
      </c>
      <c r="BB82" s="1"/>
    </row>
    <row r="83" spans="1:54" ht="12.75">
      <c r="A83" s="1">
        <v>79</v>
      </c>
      <c r="B83" s="1"/>
      <c r="C83" s="1" t="s">
        <v>71</v>
      </c>
      <c r="D83" s="3">
        <v>377.8</v>
      </c>
      <c r="E83" s="3">
        <v>0</v>
      </c>
      <c r="F83" s="3">
        <v>377.8</v>
      </c>
      <c r="G83" s="1">
        <v>0.12</v>
      </c>
      <c r="H83" s="1">
        <v>0.12</v>
      </c>
      <c r="I83" s="35">
        <f t="shared" si="27"/>
        <v>45.336</v>
      </c>
      <c r="J83" s="91"/>
      <c r="K83" s="35">
        <f t="shared" si="39"/>
        <v>0</v>
      </c>
      <c r="L83" s="35">
        <f t="shared" si="28"/>
        <v>45.336</v>
      </c>
      <c r="M83" s="91"/>
      <c r="N83" s="35">
        <f t="shared" si="40"/>
        <v>0</v>
      </c>
      <c r="O83" s="35">
        <f t="shared" si="29"/>
        <v>45.336</v>
      </c>
      <c r="P83" s="91"/>
      <c r="Q83" s="35">
        <f t="shared" si="41"/>
        <v>0</v>
      </c>
      <c r="R83" s="35">
        <f t="shared" si="30"/>
        <v>45.336</v>
      </c>
      <c r="S83" s="91"/>
      <c r="T83" s="35">
        <f t="shared" si="42"/>
        <v>0</v>
      </c>
      <c r="U83" s="35">
        <f t="shared" si="31"/>
        <v>45.336</v>
      </c>
      <c r="V83" s="91"/>
      <c r="W83" s="35">
        <f t="shared" si="43"/>
        <v>0</v>
      </c>
      <c r="X83" s="35">
        <f t="shared" si="32"/>
        <v>45.336</v>
      </c>
      <c r="Y83" s="91"/>
      <c r="Z83" s="35">
        <f t="shared" si="44"/>
        <v>0</v>
      </c>
      <c r="AA83" s="35">
        <f t="shared" si="45"/>
        <v>45.336</v>
      </c>
      <c r="AB83" s="91"/>
      <c r="AC83" s="32">
        <f t="shared" si="46"/>
        <v>0</v>
      </c>
      <c r="AD83" s="35">
        <f t="shared" si="33"/>
        <v>45.336</v>
      </c>
      <c r="AE83" s="91"/>
      <c r="AF83" s="32">
        <f t="shared" si="47"/>
        <v>0</v>
      </c>
      <c r="AG83" s="35">
        <f t="shared" si="34"/>
        <v>45.336</v>
      </c>
      <c r="AH83" s="91"/>
      <c r="AI83" s="32">
        <f t="shared" si="51"/>
        <v>0</v>
      </c>
      <c r="AJ83" s="35">
        <f t="shared" si="35"/>
        <v>45.336</v>
      </c>
      <c r="AK83" s="91"/>
      <c r="AL83" s="32">
        <f t="shared" si="52"/>
        <v>0</v>
      </c>
      <c r="AM83" s="35">
        <f t="shared" si="36"/>
        <v>45.336</v>
      </c>
      <c r="AN83" s="91"/>
      <c r="AO83" s="32">
        <f t="shared" si="53"/>
        <v>0</v>
      </c>
      <c r="AP83" s="35">
        <f t="shared" si="37"/>
        <v>45.336</v>
      </c>
      <c r="AQ83" s="91"/>
      <c r="AR83" s="2">
        <f t="shared" si="48"/>
        <v>0</v>
      </c>
      <c r="AS83" s="32">
        <f t="shared" si="49"/>
        <v>272.016</v>
      </c>
      <c r="AT83" s="72">
        <f t="shared" si="38"/>
        <v>272.016</v>
      </c>
      <c r="AU83" s="72">
        <v>730.9207999999999</v>
      </c>
      <c r="AV83" s="1"/>
      <c r="AW83" s="35"/>
      <c r="AX83" s="1"/>
      <c r="AY83" s="1"/>
      <c r="AZ83" s="1"/>
      <c r="BA83" s="72">
        <f t="shared" si="50"/>
        <v>1002.9368</v>
      </c>
      <c r="BB83" s="1"/>
    </row>
    <row r="84" spans="1:54" ht="12.75">
      <c r="A84" s="1">
        <v>80</v>
      </c>
      <c r="B84" s="1"/>
      <c r="C84" s="1" t="s">
        <v>72</v>
      </c>
      <c r="D84" s="3">
        <v>363.5</v>
      </c>
      <c r="E84" s="3">
        <v>0</v>
      </c>
      <c r="F84" s="3">
        <v>363.5</v>
      </c>
      <c r="G84" s="1">
        <v>0.12</v>
      </c>
      <c r="H84" s="1">
        <v>0.12</v>
      </c>
      <c r="I84" s="35">
        <f t="shared" si="27"/>
        <v>43.62</v>
      </c>
      <c r="J84" s="91"/>
      <c r="K84" s="35">
        <f t="shared" si="39"/>
        <v>0</v>
      </c>
      <c r="L84" s="35">
        <f t="shared" si="28"/>
        <v>43.62</v>
      </c>
      <c r="M84" s="91"/>
      <c r="N84" s="35">
        <f t="shared" si="40"/>
        <v>0</v>
      </c>
      <c r="O84" s="35">
        <f t="shared" si="29"/>
        <v>43.62</v>
      </c>
      <c r="P84" s="91"/>
      <c r="Q84" s="35">
        <f t="shared" si="41"/>
        <v>0</v>
      </c>
      <c r="R84" s="35">
        <f t="shared" si="30"/>
        <v>43.62</v>
      </c>
      <c r="S84" s="91"/>
      <c r="T84" s="35">
        <f t="shared" si="42"/>
        <v>0</v>
      </c>
      <c r="U84" s="35">
        <f t="shared" si="31"/>
        <v>43.62</v>
      </c>
      <c r="V84" s="91"/>
      <c r="W84" s="35">
        <f t="shared" si="43"/>
        <v>0</v>
      </c>
      <c r="X84" s="35">
        <f t="shared" si="32"/>
        <v>43.62</v>
      </c>
      <c r="Y84" s="91"/>
      <c r="Z84" s="35">
        <f t="shared" si="44"/>
        <v>0</v>
      </c>
      <c r="AA84" s="35">
        <f t="shared" si="45"/>
        <v>43.62</v>
      </c>
      <c r="AB84" s="91"/>
      <c r="AC84" s="32">
        <f t="shared" si="46"/>
        <v>0</v>
      </c>
      <c r="AD84" s="35">
        <f t="shared" si="33"/>
        <v>43.62</v>
      </c>
      <c r="AE84" s="91"/>
      <c r="AF84" s="32">
        <f t="shared" si="47"/>
        <v>0</v>
      </c>
      <c r="AG84" s="35">
        <f t="shared" si="34"/>
        <v>43.62</v>
      </c>
      <c r="AH84" s="91"/>
      <c r="AI84" s="32">
        <f t="shared" si="51"/>
        <v>0</v>
      </c>
      <c r="AJ84" s="35">
        <f t="shared" si="35"/>
        <v>43.62</v>
      </c>
      <c r="AK84" s="91"/>
      <c r="AL84" s="32">
        <f t="shared" si="52"/>
        <v>0</v>
      </c>
      <c r="AM84" s="35">
        <f t="shared" si="36"/>
        <v>43.62</v>
      </c>
      <c r="AN84" s="91"/>
      <c r="AO84" s="32">
        <f t="shared" si="53"/>
        <v>0</v>
      </c>
      <c r="AP84" s="35">
        <f t="shared" si="37"/>
        <v>43.62</v>
      </c>
      <c r="AQ84" s="91"/>
      <c r="AR84" s="2">
        <f t="shared" si="48"/>
        <v>0</v>
      </c>
      <c r="AS84" s="32">
        <f t="shared" si="49"/>
        <v>261.71999999999997</v>
      </c>
      <c r="AT84" s="72">
        <f t="shared" si="38"/>
        <v>261.71999999999997</v>
      </c>
      <c r="AU84" s="72">
        <v>703.256</v>
      </c>
      <c r="AV84" s="1"/>
      <c r="AW84" s="35"/>
      <c r="AX84" s="1"/>
      <c r="AY84" s="1"/>
      <c r="AZ84" s="1"/>
      <c r="BA84" s="72">
        <f t="shared" si="50"/>
        <v>964.9759999999999</v>
      </c>
      <c r="BB84" s="1"/>
    </row>
    <row r="85" spans="1:54" ht="12.75">
      <c r="A85" s="1">
        <v>81</v>
      </c>
      <c r="B85" s="1"/>
      <c r="C85" s="1" t="s">
        <v>73</v>
      </c>
      <c r="D85" s="3">
        <v>609.2</v>
      </c>
      <c r="E85" s="3">
        <v>0</v>
      </c>
      <c r="F85" s="3">
        <v>609.2</v>
      </c>
      <c r="G85" s="1">
        <v>0.12</v>
      </c>
      <c r="H85" s="1">
        <v>0.12</v>
      </c>
      <c r="I85" s="35">
        <f t="shared" si="27"/>
        <v>73.104</v>
      </c>
      <c r="J85" s="91"/>
      <c r="K85" s="35">
        <f t="shared" si="39"/>
        <v>0</v>
      </c>
      <c r="L85" s="35">
        <f t="shared" si="28"/>
        <v>73.104</v>
      </c>
      <c r="M85" s="91"/>
      <c r="N85" s="35">
        <f t="shared" si="40"/>
        <v>0</v>
      </c>
      <c r="O85" s="35">
        <f t="shared" si="29"/>
        <v>73.104</v>
      </c>
      <c r="P85" s="91"/>
      <c r="Q85" s="35">
        <f t="shared" si="41"/>
        <v>0</v>
      </c>
      <c r="R85" s="35">
        <f t="shared" si="30"/>
        <v>73.104</v>
      </c>
      <c r="S85" s="91"/>
      <c r="T85" s="35">
        <f t="shared" si="42"/>
        <v>0</v>
      </c>
      <c r="U85" s="35">
        <f t="shared" si="31"/>
        <v>73.104</v>
      </c>
      <c r="V85" s="91"/>
      <c r="W85" s="35">
        <f t="shared" si="43"/>
        <v>0</v>
      </c>
      <c r="X85" s="35">
        <f t="shared" si="32"/>
        <v>73.104</v>
      </c>
      <c r="Y85" s="91"/>
      <c r="Z85" s="35">
        <f t="shared" si="44"/>
        <v>0</v>
      </c>
      <c r="AA85" s="35">
        <f t="shared" si="45"/>
        <v>73.104</v>
      </c>
      <c r="AB85" s="91"/>
      <c r="AC85" s="32">
        <f t="shared" si="46"/>
        <v>0</v>
      </c>
      <c r="AD85" s="35">
        <f t="shared" si="33"/>
        <v>73.104</v>
      </c>
      <c r="AE85" s="91"/>
      <c r="AF85" s="32">
        <f t="shared" si="47"/>
        <v>0</v>
      </c>
      <c r="AG85" s="35">
        <f t="shared" si="34"/>
        <v>73.104</v>
      </c>
      <c r="AH85" s="91"/>
      <c r="AI85" s="32">
        <f t="shared" si="51"/>
        <v>0</v>
      </c>
      <c r="AJ85" s="35">
        <f t="shared" si="35"/>
        <v>73.104</v>
      </c>
      <c r="AK85" s="91"/>
      <c r="AL85" s="32">
        <f t="shared" si="52"/>
        <v>0</v>
      </c>
      <c r="AM85" s="35">
        <f t="shared" si="36"/>
        <v>73.104</v>
      </c>
      <c r="AN85" s="91"/>
      <c r="AO85" s="32">
        <f t="shared" si="53"/>
        <v>0</v>
      </c>
      <c r="AP85" s="35">
        <f t="shared" si="37"/>
        <v>73.104</v>
      </c>
      <c r="AQ85" s="91"/>
      <c r="AR85" s="2">
        <f t="shared" si="48"/>
        <v>0</v>
      </c>
      <c r="AS85" s="32">
        <f t="shared" si="49"/>
        <v>438.62399999999997</v>
      </c>
      <c r="AT85" s="72">
        <f t="shared" si="38"/>
        <v>438.62399999999997</v>
      </c>
      <c r="AU85" s="72">
        <v>1178.6111999999998</v>
      </c>
      <c r="AV85" s="1"/>
      <c r="AW85" s="35"/>
      <c r="AX85" s="1"/>
      <c r="AY85" s="1"/>
      <c r="AZ85" s="1"/>
      <c r="BA85" s="72">
        <f t="shared" si="50"/>
        <v>1617.2351999999998</v>
      </c>
      <c r="BB85" s="1"/>
    </row>
    <row r="86" spans="1:54" ht="12.75">
      <c r="A86" s="1">
        <v>82</v>
      </c>
      <c r="B86" s="1"/>
      <c r="C86" s="1" t="s">
        <v>74</v>
      </c>
      <c r="D86" s="3">
        <v>465</v>
      </c>
      <c r="E86" s="3">
        <v>0</v>
      </c>
      <c r="F86" s="3">
        <v>465</v>
      </c>
      <c r="G86" s="1">
        <v>0.12</v>
      </c>
      <c r="H86" s="1">
        <v>0.12</v>
      </c>
      <c r="I86" s="35">
        <f t="shared" si="27"/>
        <v>55.8</v>
      </c>
      <c r="J86" s="91"/>
      <c r="K86" s="35">
        <f t="shared" si="39"/>
        <v>0</v>
      </c>
      <c r="L86" s="35">
        <f t="shared" si="28"/>
        <v>55.8</v>
      </c>
      <c r="M86" s="91"/>
      <c r="N86" s="35">
        <f t="shared" si="40"/>
        <v>0</v>
      </c>
      <c r="O86" s="35">
        <f t="shared" si="29"/>
        <v>55.8</v>
      </c>
      <c r="P86" s="91"/>
      <c r="Q86" s="35">
        <f t="shared" si="41"/>
        <v>0</v>
      </c>
      <c r="R86" s="35">
        <f t="shared" si="30"/>
        <v>55.8</v>
      </c>
      <c r="S86" s="91"/>
      <c r="T86" s="35">
        <f t="shared" si="42"/>
        <v>0</v>
      </c>
      <c r="U86" s="35">
        <f t="shared" si="31"/>
        <v>55.8</v>
      </c>
      <c r="V86" s="91"/>
      <c r="W86" s="35">
        <f t="shared" si="43"/>
        <v>0</v>
      </c>
      <c r="X86" s="35">
        <f t="shared" si="32"/>
        <v>55.8</v>
      </c>
      <c r="Y86" s="91"/>
      <c r="Z86" s="35">
        <f t="shared" si="44"/>
        <v>0</v>
      </c>
      <c r="AA86" s="35">
        <f t="shared" si="45"/>
        <v>55.8</v>
      </c>
      <c r="AB86" s="91"/>
      <c r="AC86" s="32">
        <f t="shared" si="46"/>
        <v>0</v>
      </c>
      <c r="AD86" s="35">
        <f t="shared" si="33"/>
        <v>55.8</v>
      </c>
      <c r="AE86" s="91"/>
      <c r="AF86" s="32">
        <f t="shared" si="47"/>
        <v>0</v>
      </c>
      <c r="AG86" s="35">
        <f t="shared" si="34"/>
        <v>55.8</v>
      </c>
      <c r="AH86" s="91"/>
      <c r="AI86" s="32">
        <f t="shared" si="51"/>
        <v>0</v>
      </c>
      <c r="AJ86" s="35">
        <f t="shared" si="35"/>
        <v>55.8</v>
      </c>
      <c r="AK86" s="91"/>
      <c r="AL86" s="32">
        <f t="shared" si="52"/>
        <v>0</v>
      </c>
      <c r="AM86" s="35">
        <f t="shared" si="36"/>
        <v>55.8</v>
      </c>
      <c r="AN86" s="91"/>
      <c r="AO86" s="32">
        <f t="shared" si="53"/>
        <v>0</v>
      </c>
      <c r="AP86" s="35">
        <f t="shared" si="37"/>
        <v>55.8</v>
      </c>
      <c r="AQ86" s="91"/>
      <c r="AR86" s="2">
        <f t="shared" si="48"/>
        <v>0</v>
      </c>
      <c r="AS86" s="32">
        <f t="shared" si="49"/>
        <v>334.8</v>
      </c>
      <c r="AT86" s="72">
        <f t="shared" si="38"/>
        <v>334.8</v>
      </c>
      <c r="AU86" s="72">
        <v>897.1131999999999</v>
      </c>
      <c r="AV86" s="1"/>
      <c r="AW86" s="35"/>
      <c r="AX86" s="1"/>
      <c r="AY86" s="1"/>
      <c r="AZ86" s="1"/>
      <c r="BA86" s="72">
        <f t="shared" si="50"/>
        <v>1231.9132</v>
      </c>
      <c r="BB86" s="1"/>
    </row>
    <row r="87" spans="1:54" ht="12.75">
      <c r="A87" s="1">
        <v>83</v>
      </c>
      <c r="B87" s="1"/>
      <c r="C87" s="1" t="s">
        <v>75</v>
      </c>
      <c r="D87" s="3">
        <v>5598.6</v>
      </c>
      <c r="E87" s="3">
        <v>251.2</v>
      </c>
      <c r="F87" s="3">
        <v>5849.8</v>
      </c>
      <c r="G87" s="1">
        <v>0.12</v>
      </c>
      <c r="H87" s="1">
        <v>0.12</v>
      </c>
      <c r="I87" s="35">
        <f t="shared" si="27"/>
        <v>701.976</v>
      </c>
      <c r="J87" s="91"/>
      <c r="K87" s="35">
        <f t="shared" si="39"/>
        <v>0</v>
      </c>
      <c r="L87" s="35">
        <f t="shared" si="28"/>
        <v>701.976</v>
      </c>
      <c r="M87" s="91"/>
      <c r="N87" s="35">
        <f t="shared" si="40"/>
        <v>0</v>
      </c>
      <c r="O87" s="35">
        <f t="shared" si="29"/>
        <v>701.976</v>
      </c>
      <c r="P87" s="91"/>
      <c r="Q87" s="35">
        <f t="shared" si="41"/>
        <v>0</v>
      </c>
      <c r="R87" s="35">
        <f t="shared" si="30"/>
        <v>701.976</v>
      </c>
      <c r="S87" s="91"/>
      <c r="T87" s="35">
        <f t="shared" si="42"/>
        <v>0</v>
      </c>
      <c r="U87" s="35">
        <f t="shared" si="31"/>
        <v>701.976</v>
      </c>
      <c r="V87" s="91"/>
      <c r="W87" s="35">
        <f t="shared" si="43"/>
        <v>0</v>
      </c>
      <c r="X87" s="35">
        <f t="shared" si="32"/>
        <v>701.976</v>
      </c>
      <c r="Y87" s="91"/>
      <c r="Z87" s="35">
        <f t="shared" si="44"/>
        <v>0</v>
      </c>
      <c r="AA87" s="35">
        <f t="shared" si="45"/>
        <v>701.976</v>
      </c>
      <c r="AB87" s="91"/>
      <c r="AC87" s="32">
        <f t="shared" si="46"/>
        <v>0</v>
      </c>
      <c r="AD87" s="35">
        <f t="shared" si="33"/>
        <v>701.976</v>
      </c>
      <c r="AE87" s="91"/>
      <c r="AF87" s="32">
        <f t="shared" si="47"/>
        <v>0</v>
      </c>
      <c r="AG87" s="35">
        <f t="shared" si="34"/>
        <v>701.976</v>
      </c>
      <c r="AH87" s="91"/>
      <c r="AI87" s="32">
        <f t="shared" si="51"/>
        <v>0</v>
      </c>
      <c r="AJ87" s="35">
        <f t="shared" si="35"/>
        <v>701.976</v>
      </c>
      <c r="AK87" s="91"/>
      <c r="AL87" s="32">
        <f t="shared" si="52"/>
        <v>0</v>
      </c>
      <c r="AM87" s="35">
        <f t="shared" si="36"/>
        <v>701.976</v>
      </c>
      <c r="AN87" s="91"/>
      <c r="AO87" s="32">
        <f t="shared" si="53"/>
        <v>0</v>
      </c>
      <c r="AP87" s="35">
        <f t="shared" si="37"/>
        <v>701.976</v>
      </c>
      <c r="AQ87" s="91"/>
      <c r="AR87" s="2">
        <f t="shared" si="48"/>
        <v>0</v>
      </c>
      <c r="AS87" s="32">
        <f t="shared" si="49"/>
        <v>4211.856</v>
      </c>
      <c r="AT87" s="72">
        <f t="shared" si="38"/>
        <v>4211.856</v>
      </c>
      <c r="AU87" s="72">
        <v>-51056.721600000004</v>
      </c>
      <c r="AV87" s="1"/>
      <c r="AW87" s="35"/>
      <c r="AX87" s="1"/>
      <c r="AY87" s="1"/>
      <c r="AZ87" s="1"/>
      <c r="BA87" s="72">
        <f t="shared" si="50"/>
        <v>-46844.865600000005</v>
      </c>
      <c r="BB87" s="1" t="s">
        <v>393</v>
      </c>
    </row>
    <row r="88" spans="1:54" ht="12.75">
      <c r="A88" s="1">
        <v>84</v>
      </c>
      <c r="B88" s="1"/>
      <c r="C88" s="1" t="s">
        <v>76</v>
      </c>
      <c r="D88" s="3">
        <v>471.7</v>
      </c>
      <c r="E88" s="3">
        <v>0</v>
      </c>
      <c r="F88" s="3">
        <v>471.7</v>
      </c>
      <c r="G88" s="1">
        <v>0.12</v>
      </c>
      <c r="H88" s="1">
        <v>0.12</v>
      </c>
      <c r="I88" s="35">
        <f t="shared" si="27"/>
        <v>56.604</v>
      </c>
      <c r="J88" s="91"/>
      <c r="K88" s="35">
        <f t="shared" si="39"/>
        <v>0</v>
      </c>
      <c r="L88" s="35">
        <f t="shared" si="28"/>
        <v>56.604</v>
      </c>
      <c r="M88" s="91"/>
      <c r="N88" s="35">
        <f t="shared" si="40"/>
        <v>0</v>
      </c>
      <c r="O88" s="35">
        <f t="shared" si="29"/>
        <v>56.604</v>
      </c>
      <c r="P88" s="91"/>
      <c r="Q88" s="35">
        <f t="shared" si="41"/>
        <v>0</v>
      </c>
      <c r="R88" s="35">
        <f t="shared" si="30"/>
        <v>56.604</v>
      </c>
      <c r="S88" s="91"/>
      <c r="T88" s="35">
        <f t="shared" si="42"/>
        <v>0</v>
      </c>
      <c r="U88" s="35">
        <f t="shared" si="31"/>
        <v>56.604</v>
      </c>
      <c r="V88" s="91"/>
      <c r="W88" s="35">
        <f t="shared" si="43"/>
        <v>0</v>
      </c>
      <c r="X88" s="35">
        <f t="shared" si="32"/>
        <v>56.604</v>
      </c>
      <c r="Y88" s="91"/>
      <c r="Z88" s="35">
        <f t="shared" si="44"/>
        <v>0</v>
      </c>
      <c r="AA88" s="35">
        <f t="shared" si="45"/>
        <v>56.604</v>
      </c>
      <c r="AB88" s="91"/>
      <c r="AC88" s="32">
        <f t="shared" si="46"/>
        <v>0</v>
      </c>
      <c r="AD88" s="35">
        <f t="shared" si="33"/>
        <v>56.604</v>
      </c>
      <c r="AE88" s="91"/>
      <c r="AF88" s="32">
        <f t="shared" si="47"/>
        <v>0</v>
      </c>
      <c r="AG88" s="35">
        <f t="shared" si="34"/>
        <v>56.604</v>
      </c>
      <c r="AH88" s="91"/>
      <c r="AI88" s="32">
        <f t="shared" si="51"/>
        <v>0</v>
      </c>
      <c r="AJ88" s="35">
        <f t="shared" si="35"/>
        <v>56.604</v>
      </c>
      <c r="AK88" s="91"/>
      <c r="AL88" s="32">
        <f t="shared" si="52"/>
        <v>0</v>
      </c>
      <c r="AM88" s="35">
        <f t="shared" si="36"/>
        <v>56.604</v>
      </c>
      <c r="AN88" s="91"/>
      <c r="AO88" s="32">
        <f t="shared" si="53"/>
        <v>0</v>
      </c>
      <c r="AP88" s="35">
        <f t="shared" si="37"/>
        <v>56.604</v>
      </c>
      <c r="AQ88" s="91"/>
      <c r="AR88" s="2">
        <f t="shared" si="48"/>
        <v>0</v>
      </c>
      <c r="AS88" s="32">
        <f t="shared" si="49"/>
        <v>339.62399999999997</v>
      </c>
      <c r="AT88" s="72">
        <f t="shared" si="38"/>
        <v>339.62399999999997</v>
      </c>
      <c r="AU88" s="72">
        <v>912.5912000000001</v>
      </c>
      <c r="AV88" s="1"/>
      <c r="AW88" s="35"/>
      <c r="AX88" s="1"/>
      <c r="AY88" s="1"/>
      <c r="AZ88" s="1"/>
      <c r="BA88" s="72">
        <f t="shared" si="50"/>
        <v>1252.2152</v>
      </c>
      <c r="BB88" s="1"/>
    </row>
    <row r="89" spans="1:54" ht="12.75">
      <c r="A89" s="1">
        <v>85</v>
      </c>
      <c r="B89" s="1"/>
      <c r="C89" s="1" t="s">
        <v>77</v>
      </c>
      <c r="D89" s="3">
        <v>475.5</v>
      </c>
      <c r="E89" s="3">
        <v>0</v>
      </c>
      <c r="F89" s="3">
        <v>475.5</v>
      </c>
      <c r="G89" s="1">
        <v>0.12</v>
      </c>
      <c r="H89" s="1">
        <v>0.12</v>
      </c>
      <c r="I89" s="35">
        <f t="shared" si="27"/>
        <v>57.059999999999995</v>
      </c>
      <c r="J89" s="91"/>
      <c r="K89" s="35">
        <f t="shared" si="39"/>
        <v>0</v>
      </c>
      <c r="L89" s="35">
        <f t="shared" si="28"/>
        <v>57.059999999999995</v>
      </c>
      <c r="M89" s="91"/>
      <c r="N89" s="35">
        <f t="shared" si="40"/>
        <v>0</v>
      </c>
      <c r="O89" s="35">
        <f t="shared" si="29"/>
        <v>57.059999999999995</v>
      </c>
      <c r="P89" s="91"/>
      <c r="Q89" s="35">
        <f t="shared" si="41"/>
        <v>0</v>
      </c>
      <c r="R89" s="35">
        <f t="shared" si="30"/>
        <v>57.059999999999995</v>
      </c>
      <c r="S89" s="91"/>
      <c r="T89" s="35">
        <f t="shared" si="42"/>
        <v>0</v>
      </c>
      <c r="U89" s="35">
        <f t="shared" si="31"/>
        <v>57.059999999999995</v>
      </c>
      <c r="V89" s="91"/>
      <c r="W89" s="35">
        <f t="shared" si="43"/>
        <v>0</v>
      </c>
      <c r="X89" s="35">
        <f t="shared" si="32"/>
        <v>57.059999999999995</v>
      </c>
      <c r="Y89" s="91"/>
      <c r="Z89" s="35">
        <f t="shared" si="44"/>
        <v>0</v>
      </c>
      <c r="AA89" s="35">
        <f t="shared" si="45"/>
        <v>57.059999999999995</v>
      </c>
      <c r="AB89" s="91"/>
      <c r="AC89" s="32">
        <f t="shared" si="46"/>
        <v>0</v>
      </c>
      <c r="AD89" s="35">
        <f t="shared" si="33"/>
        <v>57.059999999999995</v>
      </c>
      <c r="AE89" s="91"/>
      <c r="AF89" s="32">
        <f t="shared" si="47"/>
        <v>0</v>
      </c>
      <c r="AG89" s="35">
        <f t="shared" si="34"/>
        <v>57.059999999999995</v>
      </c>
      <c r="AH89" s="91"/>
      <c r="AI89" s="32">
        <f t="shared" si="51"/>
        <v>0</v>
      </c>
      <c r="AJ89" s="35">
        <f t="shared" si="35"/>
        <v>57.059999999999995</v>
      </c>
      <c r="AK89" s="91"/>
      <c r="AL89" s="32">
        <f t="shared" si="52"/>
        <v>0</v>
      </c>
      <c r="AM89" s="35">
        <f t="shared" si="36"/>
        <v>57.059999999999995</v>
      </c>
      <c r="AN89" s="91"/>
      <c r="AO89" s="32">
        <f t="shared" si="53"/>
        <v>0</v>
      </c>
      <c r="AP89" s="35">
        <f t="shared" si="37"/>
        <v>57.059999999999995</v>
      </c>
      <c r="AQ89" s="91"/>
      <c r="AR89" s="2">
        <f t="shared" si="48"/>
        <v>0</v>
      </c>
      <c r="AS89" s="32">
        <f t="shared" si="49"/>
        <v>342.35999999999996</v>
      </c>
      <c r="AT89" s="72">
        <f t="shared" si="38"/>
        <v>342.35999999999996</v>
      </c>
      <c r="AU89" s="72">
        <v>919.948</v>
      </c>
      <c r="AV89" s="1"/>
      <c r="AW89" s="35"/>
      <c r="AX89" s="1"/>
      <c r="AY89" s="1"/>
      <c r="AZ89" s="1"/>
      <c r="BA89" s="72">
        <f t="shared" si="50"/>
        <v>1262.308</v>
      </c>
      <c r="BB89" s="1"/>
    </row>
    <row r="90" spans="1:54" ht="12.75">
      <c r="A90" s="1">
        <v>86</v>
      </c>
      <c r="B90" s="1"/>
      <c r="C90" s="1" t="s">
        <v>78</v>
      </c>
      <c r="D90" s="3">
        <v>7839.8</v>
      </c>
      <c r="E90" s="3">
        <v>0</v>
      </c>
      <c r="F90" s="3">
        <v>7839.8</v>
      </c>
      <c r="G90" s="1">
        <v>0.12</v>
      </c>
      <c r="H90" s="1">
        <v>0.12</v>
      </c>
      <c r="I90" s="35">
        <f t="shared" si="27"/>
        <v>940.776</v>
      </c>
      <c r="J90" s="91"/>
      <c r="K90" s="35">
        <f t="shared" si="39"/>
        <v>0</v>
      </c>
      <c r="L90" s="35">
        <f t="shared" si="28"/>
        <v>940.776</v>
      </c>
      <c r="M90" s="91"/>
      <c r="N90" s="35">
        <f t="shared" si="40"/>
        <v>0</v>
      </c>
      <c r="O90" s="35">
        <f t="shared" si="29"/>
        <v>940.776</v>
      </c>
      <c r="P90" s="91"/>
      <c r="Q90" s="35">
        <f t="shared" si="41"/>
        <v>0</v>
      </c>
      <c r="R90" s="35">
        <f t="shared" si="30"/>
        <v>940.776</v>
      </c>
      <c r="S90" s="91"/>
      <c r="T90" s="35">
        <f t="shared" si="42"/>
        <v>0</v>
      </c>
      <c r="U90" s="35">
        <f t="shared" si="31"/>
        <v>940.776</v>
      </c>
      <c r="V90" s="91"/>
      <c r="W90" s="35">
        <f t="shared" si="43"/>
        <v>0</v>
      </c>
      <c r="X90" s="35">
        <f t="shared" si="32"/>
        <v>940.776</v>
      </c>
      <c r="Y90" s="91"/>
      <c r="Z90" s="35">
        <f t="shared" si="44"/>
        <v>0</v>
      </c>
      <c r="AA90" s="35">
        <f t="shared" si="45"/>
        <v>940.776</v>
      </c>
      <c r="AB90" s="91"/>
      <c r="AC90" s="32">
        <f t="shared" si="46"/>
        <v>0</v>
      </c>
      <c r="AD90" s="35">
        <f t="shared" si="33"/>
        <v>940.776</v>
      </c>
      <c r="AE90" s="91"/>
      <c r="AF90" s="32">
        <f t="shared" si="47"/>
        <v>0</v>
      </c>
      <c r="AG90" s="35">
        <f t="shared" si="34"/>
        <v>940.776</v>
      </c>
      <c r="AH90" s="91"/>
      <c r="AI90" s="32">
        <f t="shared" si="51"/>
        <v>0</v>
      </c>
      <c r="AJ90" s="35">
        <f t="shared" si="35"/>
        <v>940.776</v>
      </c>
      <c r="AK90" s="91"/>
      <c r="AL90" s="32">
        <f t="shared" si="52"/>
        <v>0</v>
      </c>
      <c r="AM90" s="35">
        <f t="shared" si="36"/>
        <v>940.776</v>
      </c>
      <c r="AN90" s="91"/>
      <c r="AO90" s="32">
        <f t="shared" si="53"/>
        <v>0</v>
      </c>
      <c r="AP90" s="35">
        <f t="shared" si="37"/>
        <v>940.776</v>
      </c>
      <c r="AQ90" s="91"/>
      <c r="AR90" s="2">
        <f t="shared" si="48"/>
        <v>0</v>
      </c>
      <c r="AS90" s="32">
        <f t="shared" si="49"/>
        <v>5644.656</v>
      </c>
      <c r="AT90" s="72">
        <f t="shared" si="38"/>
        <v>5644.656</v>
      </c>
      <c r="AU90" s="72">
        <v>15168.1436</v>
      </c>
      <c r="AV90" s="1"/>
      <c r="AW90" s="35"/>
      <c r="AX90" s="1"/>
      <c r="AY90" s="1"/>
      <c r="AZ90" s="1"/>
      <c r="BA90" s="72">
        <f t="shared" si="50"/>
        <v>20812.7996</v>
      </c>
      <c r="BB90" s="1"/>
    </row>
    <row r="91" spans="1:54" ht="12.75">
      <c r="A91" s="1">
        <v>87</v>
      </c>
      <c r="B91" s="1"/>
      <c r="C91" s="1" t="s">
        <v>79</v>
      </c>
      <c r="D91" s="3">
        <v>471.4</v>
      </c>
      <c r="E91" s="3">
        <v>0</v>
      </c>
      <c r="F91" s="3">
        <v>471.4</v>
      </c>
      <c r="G91" s="1">
        <v>0.12</v>
      </c>
      <c r="H91" s="1">
        <v>0.12</v>
      </c>
      <c r="I91" s="35">
        <f t="shared" si="27"/>
        <v>56.568</v>
      </c>
      <c r="J91" s="91"/>
      <c r="K91" s="35">
        <f t="shared" si="39"/>
        <v>0</v>
      </c>
      <c r="L91" s="35">
        <f t="shared" si="28"/>
        <v>56.568</v>
      </c>
      <c r="M91" s="91"/>
      <c r="N91" s="35">
        <f t="shared" si="40"/>
        <v>0</v>
      </c>
      <c r="O91" s="35">
        <f t="shared" si="29"/>
        <v>56.568</v>
      </c>
      <c r="P91" s="91"/>
      <c r="Q91" s="35">
        <f t="shared" si="41"/>
        <v>0</v>
      </c>
      <c r="R91" s="35">
        <f t="shared" si="30"/>
        <v>56.568</v>
      </c>
      <c r="S91" s="91"/>
      <c r="T91" s="35">
        <f t="shared" si="42"/>
        <v>0</v>
      </c>
      <c r="U91" s="35">
        <f t="shared" si="31"/>
        <v>56.568</v>
      </c>
      <c r="V91" s="91"/>
      <c r="W91" s="35">
        <f t="shared" si="43"/>
        <v>0</v>
      </c>
      <c r="X91" s="35">
        <f t="shared" si="32"/>
        <v>56.568</v>
      </c>
      <c r="Y91" s="91"/>
      <c r="Z91" s="35">
        <f t="shared" si="44"/>
        <v>0</v>
      </c>
      <c r="AA91" s="35">
        <f t="shared" si="45"/>
        <v>56.568</v>
      </c>
      <c r="AB91" s="91"/>
      <c r="AC91" s="32">
        <f t="shared" si="46"/>
        <v>0</v>
      </c>
      <c r="AD91" s="35">
        <f t="shared" si="33"/>
        <v>56.568</v>
      </c>
      <c r="AE91" s="91"/>
      <c r="AF91" s="32">
        <f t="shared" si="47"/>
        <v>0</v>
      </c>
      <c r="AG91" s="35">
        <f t="shared" si="34"/>
        <v>56.568</v>
      </c>
      <c r="AH91" s="91"/>
      <c r="AI91" s="32">
        <f t="shared" si="51"/>
        <v>0</v>
      </c>
      <c r="AJ91" s="35">
        <f t="shared" si="35"/>
        <v>56.568</v>
      </c>
      <c r="AK91" s="91"/>
      <c r="AL91" s="32">
        <f t="shared" si="52"/>
        <v>0</v>
      </c>
      <c r="AM91" s="35">
        <f t="shared" si="36"/>
        <v>56.568</v>
      </c>
      <c r="AN91" s="91"/>
      <c r="AO91" s="32">
        <f t="shared" si="53"/>
        <v>0</v>
      </c>
      <c r="AP91" s="35">
        <f t="shared" si="37"/>
        <v>56.568</v>
      </c>
      <c r="AQ91" s="91"/>
      <c r="AR91" s="2">
        <f t="shared" si="48"/>
        <v>0</v>
      </c>
      <c r="AS91" s="32">
        <f t="shared" si="49"/>
        <v>339.40799999999996</v>
      </c>
      <c r="AT91" s="72">
        <f t="shared" si="38"/>
        <v>339.40799999999996</v>
      </c>
      <c r="AU91" s="72">
        <v>912.0104000000001</v>
      </c>
      <c r="AV91" s="1"/>
      <c r="AW91" s="35"/>
      <c r="AX91" s="1"/>
      <c r="AY91" s="1"/>
      <c r="AZ91" s="1"/>
      <c r="BA91" s="72">
        <f t="shared" si="50"/>
        <v>1251.4184</v>
      </c>
      <c r="BB91" s="1"/>
    </row>
    <row r="92" spans="1:54" ht="12.75">
      <c r="A92" s="1">
        <v>88</v>
      </c>
      <c r="B92" s="1"/>
      <c r="C92" s="1" t="s">
        <v>80</v>
      </c>
      <c r="D92" s="3">
        <v>361.2</v>
      </c>
      <c r="E92" s="3">
        <v>0</v>
      </c>
      <c r="F92" s="3">
        <v>361.2</v>
      </c>
      <c r="G92" s="1">
        <v>0.12</v>
      </c>
      <c r="H92" s="1">
        <v>0.12</v>
      </c>
      <c r="I92" s="35">
        <f t="shared" si="27"/>
        <v>43.343999999999994</v>
      </c>
      <c r="J92" s="91"/>
      <c r="K92" s="35">
        <f t="shared" si="39"/>
        <v>0</v>
      </c>
      <c r="L92" s="35">
        <f t="shared" si="28"/>
        <v>43.343999999999994</v>
      </c>
      <c r="M92" s="91"/>
      <c r="N92" s="35">
        <f t="shared" si="40"/>
        <v>0</v>
      </c>
      <c r="O92" s="35">
        <f t="shared" si="29"/>
        <v>43.343999999999994</v>
      </c>
      <c r="P92" s="91"/>
      <c r="Q92" s="35">
        <f t="shared" si="41"/>
        <v>0</v>
      </c>
      <c r="R92" s="35">
        <f t="shared" si="30"/>
        <v>43.343999999999994</v>
      </c>
      <c r="S92" s="91"/>
      <c r="T92" s="35">
        <f t="shared" si="42"/>
        <v>0</v>
      </c>
      <c r="U92" s="35">
        <f t="shared" si="31"/>
        <v>43.343999999999994</v>
      </c>
      <c r="V92" s="91"/>
      <c r="W92" s="35">
        <f t="shared" si="43"/>
        <v>0</v>
      </c>
      <c r="X92" s="35">
        <f t="shared" si="32"/>
        <v>43.343999999999994</v>
      </c>
      <c r="Y92" s="91"/>
      <c r="Z92" s="35">
        <f t="shared" si="44"/>
        <v>0</v>
      </c>
      <c r="AA92" s="35">
        <f t="shared" si="45"/>
        <v>43.343999999999994</v>
      </c>
      <c r="AB92" s="91"/>
      <c r="AC92" s="32">
        <f t="shared" si="46"/>
        <v>0</v>
      </c>
      <c r="AD92" s="35">
        <f t="shared" si="33"/>
        <v>43.343999999999994</v>
      </c>
      <c r="AE92" s="91"/>
      <c r="AF92" s="32">
        <f t="shared" si="47"/>
        <v>0</v>
      </c>
      <c r="AG92" s="35">
        <f t="shared" si="34"/>
        <v>43.343999999999994</v>
      </c>
      <c r="AH92" s="91"/>
      <c r="AI92" s="32">
        <f t="shared" si="51"/>
        <v>0</v>
      </c>
      <c r="AJ92" s="35">
        <f t="shared" si="35"/>
        <v>43.343999999999994</v>
      </c>
      <c r="AK92" s="91"/>
      <c r="AL92" s="32">
        <f t="shared" si="52"/>
        <v>0</v>
      </c>
      <c r="AM92" s="35">
        <f t="shared" si="36"/>
        <v>43.343999999999994</v>
      </c>
      <c r="AN92" s="91"/>
      <c r="AO92" s="32">
        <f t="shared" si="53"/>
        <v>0</v>
      </c>
      <c r="AP92" s="35">
        <f t="shared" si="37"/>
        <v>43.343999999999994</v>
      </c>
      <c r="AQ92" s="91"/>
      <c r="AR92" s="2">
        <f t="shared" si="48"/>
        <v>0</v>
      </c>
      <c r="AS92" s="32">
        <f t="shared" si="49"/>
        <v>260.06399999999996</v>
      </c>
      <c r="AT92" s="72">
        <f t="shared" si="38"/>
        <v>260.06399999999996</v>
      </c>
      <c r="AU92" s="72">
        <v>698.8131999999998</v>
      </c>
      <c r="AV92" s="1"/>
      <c r="AW92" s="35"/>
      <c r="AX92" s="1"/>
      <c r="AY92" s="1"/>
      <c r="AZ92" s="1"/>
      <c r="BA92" s="72">
        <f t="shared" si="50"/>
        <v>958.8771999999998</v>
      </c>
      <c r="BB92" s="1"/>
    </row>
    <row r="93" spans="1:54" ht="12.75">
      <c r="A93" s="1">
        <v>89</v>
      </c>
      <c r="B93" s="1"/>
      <c r="C93" s="1" t="s">
        <v>81</v>
      </c>
      <c r="D93" s="3">
        <v>692.1</v>
      </c>
      <c r="E93" s="3">
        <v>0</v>
      </c>
      <c r="F93" s="3">
        <v>692.1</v>
      </c>
      <c r="G93" s="1">
        <v>0.12</v>
      </c>
      <c r="H93" s="1">
        <v>0.12</v>
      </c>
      <c r="I93" s="35">
        <f t="shared" si="27"/>
        <v>83.052</v>
      </c>
      <c r="J93" s="91"/>
      <c r="K93" s="35">
        <f t="shared" si="39"/>
        <v>0</v>
      </c>
      <c r="L93" s="35">
        <f t="shared" si="28"/>
        <v>83.052</v>
      </c>
      <c r="M93" s="91"/>
      <c r="N93" s="35">
        <f t="shared" si="40"/>
        <v>0</v>
      </c>
      <c r="O93" s="35">
        <f t="shared" si="29"/>
        <v>83.052</v>
      </c>
      <c r="P93" s="91"/>
      <c r="Q93" s="35">
        <f t="shared" si="41"/>
        <v>0</v>
      </c>
      <c r="R93" s="35">
        <f t="shared" si="30"/>
        <v>83.052</v>
      </c>
      <c r="S93" s="91"/>
      <c r="T93" s="35">
        <f t="shared" si="42"/>
        <v>0</v>
      </c>
      <c r="U93" s="35">
        <f t="shared" si="31"/>
        <v>83.052</v>
      </c>
      <c r="V93" s="91"/>
      <c r="W93" s="35">
        <f t="shared" si="43"/>
        <v>0</v>
      </c>
      <c r="X93" s="35">
        <f t="shared" si="32"/>
        <v>83.052</v>
      </c>
      <c r="Y93" s="91"/>
      <c r="Z93" s="35">
        <f t="shared" si="44"/>
        <v>0</v>
      </c>
      <c r="AA93" s="35">
        <f t="shared" si="45"/>
        <v>83.052</v>
      </c>
      <c r="AB93" s="91"/>
      <c r="AC93" s="32">
        <f t="shared" si="46"/>
        <v>0</v>
      </c>
      <c r="AD93" s="35">
        <f t="shared" si="33"/>
        <v>83.052</v>
      </c>
      <c r="AE93" s="91"/>
      <c r="AF93" s="32">
        <f t="shared" si="47"/>
        <v>0</v>
      </c>
      <c r="AG93" s="35">
        <f t="shared" si="34"/>
        <v>83.052</v>
      </c>
      <c r="AH93" s="91"/>
      <c r="AI93" s="32">
        <f t="shared" si="51"/>
        <v>0</v>
      </c>
      <c r="AJ93" s="35">
        <f t="shared" si="35"/>
        <v>83.052</v>
      </c>
      <c r="AK93" s="91"/>
      <c r="AL93" s="32">
        <f t="shared" si="52"/>
        <v>0</v>
      </c>
      <c r="AM93" s="35">
        <f t="shared" si="36"/>
        <v>83.052</v>
      </c>
      <c r="AN93" s="91"/>
      <c r="AO93" s="32">
        <f t="shared" si="53"/>
        <v>0</v>
      </c>
      <c r="AP93" s="35">
        <f t="shared" si="37"/>
        <v>83.052</v>
      </c>
      <c r="AQ93" s="91"/>
      <c r="AR93" s="2">
        <f t="shared" si="48"/>
        <v>0</v>
      </c>
      <c r="AS93" s="32">
        <f t="shared" si="49"/>
        <v>498.31200000000007</v>
      </c>
      <c r="AT93" s="72">
        <f t="shared" si="38"/>
        <v>498.31200000000007</v>
      </c>
      <c r="AU93" s="72">
        <v>1338.9956</v>
      </c>
      <c r="AV93" s="1"/>
      <c r="AW93" s="35"/>
      <c r="AX93" s="1"/>
      <c r="AY93" s="1"/>
      <c r="AZ93" s="1"/>
      <c r="BA93" s="72">
        <f t="shared" si="50"/>
        <v>1837.3076</v>
      </c>
      <c r="BB93" s="1"/>
    </row>
    <row r="94" spans="1:54" ht="12.75">
      <c r="A94" s="1">
        <v>90</v>
      </c>
      <c r="B94" s="1"/>
      <c r="C94" s="1" t="s">
        <v>82</v>
      </c>
      <c r="D94" s="3">
        <v>613.3</v>
      </c>
      <c r="E94" s="3">
        <v>0</v>
      </c>
      <c r="F94" s="3">
        <v>613.3</v>
      </c>
      <c r="G94" s="1">
        <v>0.12</v>
      </c>
      <c r="H94" s="1">
        <v>0.12</v>
      </c>
      <c r="I94" s="35">
        <f t="shared" si="27"/>
        <v>73.59599999999999</v>
      </c>
      <c r="J94" s="91"/>
      <c r="K94" s="35">
        <f t="shared" si="39"/>
        <v>0</v>
      </c>
      <c r="L94" s="35">
        <f t="shared" si="28"/>
        <v>73.59599999999999</v>
      </c>
      <c r="M94" s="91"/>
      <c r="N94" s="35">
        <f t="shared" si="40"/>
        <v>0</v>
      </c>
      <c r="O94" s="35">
        <f t="shared" si="29"/>
        <v>73.59599999999999</v>
      </c>
      <c r="P94" s="91"/>
      <c r="Q94" s="35">
        <f t="shared" si="41"/>
        <v>0</v>
      </c>
      <c r="R94" s="35">
        <f t="shared" si="30"/>
        <v>73.59599999999999</v>
      </c>
      <c r="S94" s="91"/>
      <c r="T94" s="35">
        <f t="shared" si="42"/>
        <v>0</v>
      </c>
      <c r="U94" s="35">
        <f t="shared" si="31"/>
        <v>73.59599999999999</v>
      </c>
      <c r="V94" s="91"/>
      <c r="W94" s="35">
        <f t="shared" si="43"/>
        <v>0</v>
      </c>
      <c r="X94" s="35">
        <f t="shared" si="32"/>
        <v>73.59599999999999</v>
      </c>
      <c r="Y94" s="91"/>
      <c r="Z94" s="35">
        <f t="shared" si="44"/>
        <v>0</v>
      </c>
      <c r="AA94" s="35">
        <f t="shared" si="45"/>
        <v>73.59599999999999</v>
      </c>
      <c r="AB94" s="91"/>
      <c r="AC94" s="32">
        <f t="shared" si="46"/>
        <v>0</v>
      </c>
      <c r="AD94" s="35">
        <f t="shared" si="33"/>
        <v>73.59599999999999</v>
      </c>
      <c r="AE94" s="91"/>
      <c r="AF94" s="32">
        <f t="shared" si="47"/>
        <v>0</v>
      </c>
      <c r="AG94" s="35">
        <f t="shared" si="34"/>
        <v>73.59599999999999</v>
      </c>
      <c r="AH94" s="91"/>
      <c r="AI94" s="32">
        <f t="shared" si="51"/>
        <v>0</v>
      </c>
      <c r="AJ94" s="35">
        <f t="shared" si="35"/>
        <v>73.59599999999999</v>
      </c>
      <c r="AK94" s="91"/>
      <c r="AL94" s="32">
        <f t="shared" si="52"/>
        <v>0</v>
      </c>
      <c r="AM94" s="35">
        <f t="shared" si="36"/>
        <v>73.59599999999999</v>
      </c>
      <c r="AN94" s="91"/>
      <c r="AO94" s="32">
        <f t="shared" si="53"/>
        <v>0</v>
      </c>
      <c r="AP94" s="35">
        <f t="shared" si="37"/>
        <v>73.59599999999999</v>
      </c>
      <c r="AQ94" s="91"/>
      <c r="AR94" s="2">
        <f t="shared" si="48"/>
        <v>0</v>
      </c>
      <c r="AS94" s="32">
        <f t="shared" si="49"/>
        <v>441.57599999999996</v>
      </c>
      <c r="AT94" s="72">
        <f t="shared" si="38"/>
        <v>441.57599999999996</v>
      </c>
      <c r="AU94" s="72">
        <v>1186.5488</v>
      </c>
      <c r="AV94" s="1"/>
      <c r="AW94" s="35"/>
      <c r="AX94" s="1"/>
      <c r="AY94" s="1"/>
      <c r="AZ94" s="1"/>
      <c r="BA94" s="72">
        <f t="shared" si="50"/>
        <v>1628.1248</v>
      </c>
      <c r="BB94" s="1"/>
    </row>
    <row r="95" spans="1:54" ht="12.75">
      <c r="A95" s="1">
        <v>91</v>
      </c>
      <c r="B95" s="1"/>
      <c r="C95" s="1" t="s">
        <v>83</v>
      </c>
      <c r="D95" s="3">
        <v>533.6</v>
      </c>
      <c r="E95" s="3">
        <v>0</v>
      </c>
      <c r="F95" s="3">
        <v>533.6</v>
      </c>
      <c r="G95" s="1">
        <v>0.12</v>
      </c>
      <c r="H95" s="1">
        <v>0.12</v>
      </c>
      <c r="I95" s="35">
        <f t="shared" si="27"/>
        <v>64.032</v>
      </c>
      <c r="J95" s="91"/>
      <c r="K95" s="35">
        <f t="shared" si="39"/>
        <v>0</v>
      </c>
      <c r="L95" s="35">
        <f t="shared" si="28"/>
        <v>64.032</v>
      </c>
      <c r="M95" s="91"/>
      <c r="N95" s="35">
        <f t="shared" si="40"/>
        <v>0</v>
      </c>
      <c r="O95" s="35">
        <f t="shared" si="29"/>
        <v>64.032</v>
      </c>
      <c r="P95" s="91"/>
      <c r="Q95" s="35">
        <f t="shared" si="41"/>
        <v>0</v>
      </c>
      <c r="R95" s="35">
        <f t="shared" si="30"/>
        <v>64.032</v>
      </c>
      <c r="S95" s="91"/>
      <c r="T95" s="35">
        <f t="shared" si="42"/>
        <v>0</v>
      </c>
      <c r="U95" s="35">
        <f t="shared" si="31"/>
        <v>64.032</v>
      </c>
      <c r="V95" s="91"/>
      <c r="W95" s="35">
        <f t="shared" si="43"/>
        <v>0</v>
      </c>
      <c r="X95" s="35">
        <f t="shared" si="32"/>
        <v>64.032</v>
      </c>
      <c r="Y95" s="91"/>
      <c r="Z95" s="35">
        <f t="shared" si="44"/>
        <v>0</v>
      </c>
      <c r="AA95" s="35">
        <f t="shared" si="45"/>
        <v>64.032</v>
      </c>
      <c r="AB95" s="91"/>
      <c r="AC95" s="32">
        <f t="shared" si="46"/>
        <v>0</v>
      </c>
      <c r="AD95" s="35">
        <f t="shared" si="33"/>
        <v>64.032</v>
      </c>
      <c r="AE95" s="91"/>
      <c r="AF95" s="32">
        <f t="shared" si="47"/>
        <v>0</v>
      </c>
      <c r="AG95" s="35">
        <f t="shared" si="34"/>
        <v>64.032</v>
      </c>
      <c r="AH95" s="91"/>
      <c r="AI95" s="32">
        <f t="shared" si="51"/>
        <v>0</v>
      </c>
      <c r="AJ95" s="35">
        <f t="shared" si="35"/>
        <v>64.032</v>
      </c>
      <c r="AK95" s="91"/>
      <c r="AL95" s="32">
        <f t="shared" si="52"/>
        <v>0</v>
      </c>
      <c r="AM95" s="35">
        <f t="shared" si="36"/>
        <v>64.032</v>
      </c>
      <c r="AN95" s="91"/>
      <c r="AO95" s="32">
        <f t="shared" si="53"/>
        <v>0</v>
      </c>
      <c r="AP95" s="35">
        <f t="shared" si="37"/>
        <v>64.032</v>
      </c>
      <c r="AQ95" s="91"/>
      <c r="AR95" s="2">
        <f t="shared" si="48"/>
        <v>0</v>
      </c>
      <c r="AS95" s="32">
        <f t="shared" si="49"/>
        <v>384.19199999999995</v>
      </c>
      <c r="AT95" s="72">
        <f t="shared" si="38"/>
        <v>384.19199999999995</v>
      </c>
      <c r="AU95" s="72">
        <v>1032.3495999999998</v>
      </c>
      <c r="AV95" s="1"/>
      <c r="AW95" s="35"/>
      <c r="AX95" s="1"/>
      <c r="AY95" s="1"/>
      <c r="AZ95" s="1"/>
      <c r="BA95" s="72">
        <f t="shared" si="50"/>
        <v>1416.5415999999998</v>
      </c>
      <c r="BB95" s="1"/>
    </row>
    <row r="96" spans="1:54" ht="12.75">
      <c r="A96" s="1">
        <v>92</v>
      </c>
      <c r="B96" s="1"/>
      <c r="C96" s="1" t="s">
        <v>84</v>
      </c>
      <c r="D96" s="3">
        <v>358.3</v>
      </c>
      <c r="E96" s="3">
        <v>0</v>
      </c>
      <c r="F96" s="3">
        <v>358.3</v>
      </c>
      <c r="G96" s="1">
        <v>0.12</v>
      </c>
      <c r="H96" s="1">
        <v>0.12</v>
      </c>
      <c r="I96" s="35">
        <f t="shared" si="27"/>
        <v>42.996</v>
      </c>
      <c r="J96" s="91"/>
      <c r="K96" s="35">
        <f t="shared" si="39"/>
        <v>0</v>
      </c>
      <c r="L96" s="35">
        <f t="shared" si="28"/>
        <v>42.996</v>
      </c>
      <c r="M96" s="91"/>
      <c r="N96" s="35">
        <f t="shared" si="40"/>
        <v>0</v>
      </c>
      <c r="O96" s="35">
        <f t="shared" si="29"/>
        <v>42.996</v>
      </c>
      <c r="P96" s="91"/>
      <c r="Q96" s="35">
        <f t="shared" si="41"/>
        <v>0</v>
      </c>
      <c r="R96" s="35">
        <f t="shared" si="30"/>
        <v>42.996</v>
      </c>
      <c r="S96" s="91"/>
      <c r="T96" s="35">
        <f t="shared" si="42"/>
        <v>0</v>
      </c>
      <c r="U96" s="35">
        <f t="shared" si="31"/>
        <v>42.996</v>
      </c>
      <c r="V96" s="91"/>
      <c r="W96" s="35">
        <f t="shared" si="43"/>
        <v>0</v>
      </c>
      <c r="X96" s="35">
        <f t="shared" si="32"/>
        <v>42.996</v>
      </c>
      <c r="Y96" s="91"/>
      <c r="Z96" s="35">
        <f t="shared" si="44"/>
        <v>0</v>
      </c>
      <c r="AA96" s="35">
        <f t="shared" si="45"/>
        <v>42.996</v>
      </c>
      <c r="AB96" s="91"/>
      <c r="AC96" s="32">
        <f t="shared" si="46"/>
        <v>0</v>
      </c>
      <c r="AD96" s="35">
        <f t="shared" si="33"/>
        <v>42.996</v>
      </c>
      <c r="AE96" s="91"/>
      <c r="AF96" s="32">
        <f t="shared" si="47"/>
        <v>0</v>
      </c>
      <c r="AG96" s="35">
        <f t="shared" si="34"/>
        <v>42.996</v>
      </c>
      <c r="AH96" s="91"/>
      <c r="AI96" s="32">
        <f t="shared" si="51"/>
        <v>0</v>
      </c>
      <c r="AJ96" s="35">
        <f t="shared" si="35"/>
        <v>42.996</v>
      </c>
      <c r="AK96" s="91"/>
      <c r="AL96" s="32">
        <f t="shared" si="52"/>
        <v>0</v>
      </c>
      <c r="AM96" s="35">
        <f t="shared" si="36"/>
        <v>42.996</v>
      </c>
      <c r="AN96" s="91"/>
      <c r="AO96" s="32">
        <f t="shared" si="53"/>
        <v>0</v>
      </c>
      <c r="AP96" s="35">
        <f t="shared" si="37"/>
        <v>42.996</v>
      </c>
      <c r="AQ96" s="91"/>
      <c r="AR96" s="2">
        <f t="shared" si="48"/>
        <v>0</v>
      </c>
      <c r="AS96" s="32">
        <f t="shared" si="49"/>
        <v>257.976</v>
      </c>
      <c r="AT96" s="72">
        <f t="shared" si="38"/>
        <v>257.976</v>
      </c>
      <c r="AU96" s="72">
        <v>693.1988</v>
      </c>
      <c r="AV96" s="1"/>
      <c r="AW96" s="35"/>
      <c r="AX96" s="1"/>
      <c r="AY96" s="1"/>
      <c r="AZ96" s="1"/>
      <c r="BA96" s="72">
        <f t="shared" si="50"/>
        <v>951.1748</v>
      </c>
      <c r="BB96" s="1"/>
    </row>
    <row r="97" spans="1:54" ht="12.75">
      <c r="A97" s="1">
        <v>93</v>
      </c>
      <c r="B97" s="1"/>
      <c r="C97" s="1" t="s">
        <v>85</v>
      </c>
      <c r="D97" s="3">
        <v>520.8</v>
      </c>
      <c r="E97" s="3">
        <v>0</v>
      </c>
      <c r="F97" s="3">
        <v>520.8</v>
      </c>
      <c r="G97" s="1">
        <v>0.12</v>
      </c>
      <c r="H97" s="1">
        <v>0.12</v>
      </c>
      <c r="I97" s="35">
        <f t="shared" si="27"/>
        <v>62.495999999999995</v>
      </c>
      <c r="J97" s="91"/>
      <c r="K97" s="35">
        <f t="shared" si="39"/>
        <v>0</v>
      </c>
      <c r="L97" s="35">
        <f t="shared" si="28"/>
        <v>62.495999999999995</v>
      </c>
      <c r="M97" s="91"/>
      <c r="N97" s="35">
        <f t="shared" si="40"/>
        <v>0</v>
      </c>
      <c r="O97" s="35">
        <f t="shared" si="29"/>
        <v>62.495999999999995</v>
      </c>
      <c r="P97" s="91"/>
      <c r="Q97" s="35">
        <f t="shared" si="41"/>
        <v>0</v>
      </c>
      <c r="R97" s="35">
        <f t="shared" si="30"/>
        <v>62.495999999999995</v>
      </c>
      <c r="S97" s="91"/>
      <c r="T97" s="35">
        <f t="shared" si="42"/>
        <v>0</v>
      </c>
      <c r="U97" s="35">
        <f t="shared" si="31"/>
        <v>62.495999999999995</v>
      </c>
      <c r="V97" s="91"/>
      <c r="W97" s="35">
        <f t="shared" si="43"/>
        <v>0</v>
      </c>
      <c r="X97" s="35">
        <f t="shared" si="32"/>
        <v>62.495999999999995</v>
      </c>
      <c r="Y97" s="91"/>
      <c r="Z97" s="35">
        <f t="shared" si="44"/>
        <v>0</v>
      </c>
      <c r="AA97" s="35">
        <f t="shared" si="45"/>
        <v>62.495999999999995</v>
      </c>
      <c r="AB97" s="91"/>
      <c r="AC97" s="32">
        <f t="shared" si="46"/>
        <v>0</v>
      </c>
      <c r="AD97" s="35">
        <f t="shared" si="33"/>
        <v>62.495999999999995</v>
      </c>
      <c r="AE97" s="91"/>
      <c r="AF97" s="32">
        <f t="shared" si="47"/>
        <v>0</v>
      </c>
      <c r="AG97" s="35">
        <f t="shared" si="34"/>
        <v>62.495999999999995</v>
      </c>
      <c r="AH97" s="91"/>
      <c r="AI97" s="32">
        <f t="shared" si="51"/>
        <v>0</v>
      </c>
      <c r="AJ97" s="35">
        <f t="shared" si="35"/>
        <v>62.495999999999995</v>
      </c>
      <c r="AK97" s="91"/>
      <c r="AL97" s="32">
        <f t="shared" si="52"/>
        <v>0</v>
      </c>
      <c r="AM97" s="35">
        <f t="shared" si="36"/>
        <v>62.495999999999995</v>
      </c>
      <c r="AN97" s="91"/>
      <c r="AO97" s="32">
        <f t="shared" si="53"/>
        <v>0</v>
      </c>
      <c r="AP97" s="35">
        <f t="shared" si="37"/>
        <v>62.495999999999995</v>
      </c>
      <c r="AQ97" s="91"/>
      <c r="AR97" s="2">
        <f t="shared" si="48"/>
        <v>0</v>
      </c>
      <c r="AS97" s="32">
        <f t="shared" si="49"/>
        <v>374.97599999999994</v>
      </c>
      <c r="AT97" s="72">
        <f t="shared" si="38"/>
        <v>374.97599999999994</v>
      </c>
      <c r="AU97" s="72">
        <v>1006.8144000000001</v>
      </c>
      <c r="AV97" s="1"/>
      <c r="AW97" s="35"/>
      <c r="AX97" s="1"/>
      <c r="AY97" s="1"/>
      <c r="AZ97" s="1"/>
      <c r="BA97" s="72">
        <f t="shared" si="50"/>
        <v>1381.7904</v>
      </c>
      <c r="BB97" s="1"/>
    </row>
    <row r="98" spans="1:54" ht="12.75">
      <c r="A98" s="1">
        <v>94</v>
      </c>
      <c r="B98" s="1"/>
      <c r="C98" s="1" t="s">
        <v>86</v>
      </c>
      <c r="D98" s="3">
        <v>406.1</v>
      </c>
      <c r="E98" s="3">
        <v>0</v>
      </c>
      <c r="F98" s="3">
        <v>406.1</v>
      </c>
      <c r="G98" s="1">
        <v>0.12</v>
      </c>
      <c r="H98" s="1">
        <v>0.12</v>
      </c>
      <c r="I98" s="35">
        <f t="shared" si="27"/>
        <v>48.732</v>
      </c>
      <c r="J98" s="91"/>
      <c r="K98" s="35">
        <f t="shared" si="39"/>
        <v>0</v>
      </c>
      <c r="L98" s="35">
        <f t="shared" si="28"/>
        <v>48.732</v>
      </c>
      <c r="M98" s="91"/>
      <c r="N98" s="35">
        <f t="shared" si="40"/>
        <v>0</v>
      </c>
      <c r="O98" s="35">
        <f t="shared" si="29"/>
        <v>48.732</v>
      </c>
      <c r="P98" s="91"/>
      <c r="Q98" s="35">
        <f t="shared" si="41"/>
        <v>0</v>
      </c>
      <c r="R98" s="35">
        <f t="shared" si="30"/>
        <v>48.732</v>
      </c>
      <c r="S98" s="91"/>
      <c r="T98" s="35">
        <f t="shared" si="42"/>
        <v>0</v>
      </c>
      <c r="U98" s="35">
        <f t="shared" si="31"/>
        <v>48.732</v>
      </c>
      <c r="V98" s="91"/>
      <c r="W98" s="35">
        <f t="shared" si="43"/>
        <v>0</v>
      </c>
      <c r="X98" s="35">
        <f t="shared" si="32"/>
        <v>48.732</v>
      </c>
      <c r="Y98" s="91"/>
      <c r="Z98" s="35">
        <f t="shared" si="44"/>
        <v>0</v>
      </c>
      <c r="AA98" s="35">
        <f t="shared" si="45"/>
        <v>48.732</v>
      </c>
      <c r="AB98" s="91"/>
      <c r="AC98" s="32">
        <f t="shared" si="46"/>
        <v>0</v>
      </c>
      <c r="AD98" s="35">
        <f t="shared" si="33"/>
        <v>48.732</v>
      </c>
      <c r="AE98" s="91"/>
      <c r="AF98" s="32">
        <f t="shared" si="47"/>
        <v>0</v>
      </c>
      <c r="AG98" s="35">
        <f t="shared" si="34"/>
        <v>48.732</v>
      </c>
      <c r="AH98" s="91"/>
      <c r="AI98" s="32">
        <f t="shared" si="51"/>
        <v>0</v>
      </c>
      <c r="AJ98" s="35">
        <f t="shared" si="35"/>
        <v>48.732</v>
      </c>
      <c r="AK98" s="91"/>
      <c r="AL98" s="32">
        <f t="shared" si="52"/>
        <v>0</v>
      </c>
      <c r="AM98" s="35">
        <f t="shared" si="36"/>
        <v>48.732</v>
      </c>
      <c r="AN98" s="91"/>
      <c r="AO98" s="32">
        <f t="shared" si="53"/>
        <v>0</v>
      </c>
      <c r="AP98" s="35">
        <f t="shared" si="37"/>
        <v>48.732</v>
      </c>
      <c r="AQ98" s="91"/>
      <c r="AR98" s="2">
        <f t="shared" si="48"/>
        <v>0</v>
      </c>
      <c r="AS98" s="32">
        <f t="shared" si="49"/>
        <v>292.392</v>
      </c>
      <c r="AT98" s="72">
        <f t="shared" si="38"/>
        <v>292.392</v>
      </c>
      <c r="AU98" s="72">
        <v>785.6795999999999</v>
      </c>
      <c r="AV98" s="1"/>
      <c r="AW98" s="35"/>
      <c r="AX98" s="1"/>
      <c r="AY98" s="1"/>
      <c r="AZ98" s="1"/>
      <c r="BA98" s="72">
        <f t="shared" si="50"/>
        <v>1078.0716</v>
      </c>
      <c r="BB98" s="1"/>
    </row>
    <row r="99" spans="1:54" ht="12.75">
      <c r="A99" s="1">
        <v>95</v>
      </c>
      <c r="B99" s="1"/>
      <c r="C99" s="1" t="s">
        <v>87</v>
      </c>
      <c r="D99" s="3">
        <v>527.1</v>
      </c>
      <c r="E99" s="3">
        <v>0</v>
      </c>
      <c r="F99" s="3">
        <v>527.1</v>
      </c>
      <c r="G99" s="1">
        <v>0.12</v>
      </c>
      <c r="H99" s="1">
        <v>0.12</v>
      </c>
      <c r="I99" s="35">
        <f t="shared" si="27"/>
        <v>63.252</v>
      </c>
      <c r="J99" s="91"/>
      <c r="K99" s="35">
        <f t="shared" si="39"/>
        <v>0</v>
      </c>
      <c r="L99" s="35">
        <f t="shared" si="28"/>
        <v>63.252</v>
      </c>
      <c r="M99" s="91"/>
      <c r="N99" s="35">
        <f t="shared" si="40"/>
        <v>0</v>
      </c>
      <c r="O99" s="35">
        <f t="shared" si="29"/>
        <v>63.252</v>
      </c>
      <c r="P99" s="91"/>
      <c r="Q99" s="35">
        <f t="shared" si="41"/>
        <v>0</v>
      </c>
      <c r="R99" s="35">
        <f t="shared" si="30"/>
        <v>63.252</v>
      </c>
      <c r="S99" s="91"/>
      <c r="T99" s="35">
        <f t="shared" si="42"/>
        <v>0</v>
      </c>
      <c r="U99" s="35">
        <f t="shared" si="31"/>
        <v>63.252</v>
      </c>
      <c r="V99" s="91"/>
      <c r="W99" s="35">
        <f t="shared" si="43"/>
        <v>0</v>
      </c>
      <c r="X99" s="35">
        <f t="shared" si="32"/>
        <v>63.252</v>
      </c>
      <c r="Y99" s="91"/>
      <c r="Z99" s="35">
        <f t="shared" si="44"/>
        <v>0</v>
      </c>
      <c r="AA99" s="35">
        <f t="shared" si="45"/>
        <v>63.252</v>
      </c>
      <c r="AB99" s="91"/>
      <c r="AC99" s="32">
        <f t="shared" si="46"/>
        <v>0</v>
      </c>
      <c r="AD99" s="35">
        <f t="shared" si="33"/>
        <v>63.252</v>
      </c>
      <c r="AE99" s="91"/>
      <c r="AF99" s="32">
        <f t="shared" si="47"/>
        <v>0</v>
      </c>
      <c r="AG99" s="35">
        <f t="shared" si="34"/>
        <v>63.252</v>
      </c>
      <c r="AH99" s="91"/>
      <c r="AI99" s="32">
        <f t="shared" si="51"/>
        <v>0</v>
      </c>
      <c r="AJ99" s="35">
        <f t="shared" si="35"/>
        <v>63.252</v>
      </c>
      <c r="AK99" s="91"/>
      <c r="AL99" s="32">
        <f t="shared" si="52"/>
        <v>0</v>
      </c>
      <c r="AM99" s="35">
        <f t="shared" si="36"/>
        <v>63.252</v>
      </c>
      <c r="AN99" s="91"/>
      <c r="AO99" s="32">
        <f t="shared" si="53"/>
        <v>0</v>
      </c>
      <c r="AP99" s="35">
        <f t="shared" si="37"/>
        <v>63.252</v>
      </c>
      <c r="AQ99" s="91"/>
      <c r="AR99" s="2">
        <f t="shared" si="48"/>
        <v>0</v>
      </c>
      <c r="AS99" s="32">
        <f t="shared" si="49"/>
        <v>379.512</v>
      </c>
      <c r="AT99" s="72">
        <f t="shared" si="38"/>
        <v>379.512</v>
      </c>
      <c r="AU99" s="72">
        <v>1019.7755999999999</v>
      </c>
      <c r="AV99" s="1"/>
      <c r="AW99" s="35"/>
      <c r="AX99" s="1"/>
      <c r="AY99" s="1"/>
      <c r="AZ99" s="1"/>
      <c r="BA99" s="72">
        <f t="shared" si="50"/>
        <v>1399.2875999999999</v>
      </c>
      <c r="BB99" s="1"/>
    </row>
    <row r="100" spans="1:54" ht="12.75">
      <c r="A100" s="1">
        <v>96</v>
      </c>
      <c r="B100" s="1"/>
      <c r="C100" s="1" t="s">
        <v>88</v>
      </c>
      <c r="D100" s="3">
        <v>626.5</v>
      </c>
      <c r="E100" s="3">
        <v>0</v>
      </c>
      <c r="F100" s="3">
        <v>626.5</v>
      </c>
      <c r="G100" s="1">
        <v>0.12</v>
      </c>
      <c r="H100" s="1">
        <v>0.12</v>
      </c>
      <c r="I100" s="35">
        <f t="shared" si="27"/>
        <v>75.17999999999999</v>
      </c>
      <c r="J100" s="91"/>
      <c r="K100" s="35">
        <f t="shared" si="39"/>
        <v>0</v>
      </c>
      <c r="L100" s="35">
        <f t="shared" si="28"/>
        <v>75.17999999999999</v>
      </c>
      <c r="M100" s="91"/>
      <c r="N100" s="35">
        <f t="shared" si="40"/>
        <v>0</v>
      </c>
      <c r="O100" s="35">
        <f t="shared" si="29"/>
        <v>75.17999999999999</v>
      </c>
      <c r="P100" s="91"/>
      <c r="Q100" s="35">
        <f t="shared" si="41"/>
        <v>0</v>
      </c>
      <c r="R100" s="35">
        <f t="shared" si="30"/>
        <v>75.17999999999999</v>
      </c>
      <c r="S100" s="91"/>
      <c r="T100" s="35">
        <f t="shared" si="42"/>
        <v>0</v>
      </c>
      <c r="U100" s="35">
        <f t="shared" si="31"/>
        <v>75.17999999999999</v>
      </c>
      <c r="V100" s="91"/>
      <c r="W100" s="35">
        <f t="shared" si="43"/>
        <v>0</v>
      </c>
      <c r="X100" s="35">
        <f t="shared" si="32"/>
        <v>75.17999999999999</v>
      </c>
      <c r="Y100" s="91"/>
      <c r="Z100" s="35">
        <f t="shared" si="44"/>
        <v>0</v>
      </c>
      <c r="AA100" s="35">
        <f t="shared" si="45"/>
        <v>75.17999999999999</v>
      </c>
      <c r="AB100" s="91"/>
      <c r="AC100" s="32">
        <f t="shared" si="46"/>
        <v>0</v>
      </c>
      <c r="AD100" s="35">
        <f t="shared" si="33"/>
        <v>75.17999999999999</v>
      </c>
      <c r="AE100" s="91"/>
      <c r="AF100" s="32">
        <f t="shared" si="47"/>
        <v>0</v>
      </c>
      <c r="AG100" s="35">
        <f t="shared" si="34"/>
        <v>75.17999999999999</v>
      </c>
      <c r="AH100" s="91"/>
      <c r="AI100" s="32">
        <f t="shared" si="51"/>
        <v>0</v>
      </c>
      <c r="AJ100" s="35">
        <f t="shared" si="35"/>
        <v>75.17999999999999</v>
      </c>
      <c r="AK100" s="91"/>
      <c r="AL100" s="32">
        <f t="shared" si="52"/>
        <v>0</v>
      </c>
      <c r="AM100" s="35">
        <f t="shared" si="36"/>
        <v>75.17999999999999</v>
      </c>
      <c r="AN100" s="91"/>
      <c r="AO100" s="32">
        <f t="shared" si="53"/>
        <v>0</v>
      </c>
      <c r="AP100" s="35">
        <f t="shared" si="37"/>
        <v>75.17999999999999</v>
      </c>
      <c r="AQ100" s="91"/>
      <c r="AR100" s="2">
        <f t="shared" si="48"/>
        <v>0</v>
      </c>
      <c r="AS100" s="32">
        <f t="shared" si="49"/>
        <v>451.08</v>
      </c>
      <c r="AT100" s="72">
        <f t="shared" si="38"/>
        <v>451.08</v>
      </c>
      <c r="AU100" s="72">
        <v>1212.0840000000003</v>
      </c>
      <c r="AV100" s="1"/>
      <c r="AW100" s="35"/>
      <c r="AX100" s="1"/>
      <c r="AY100" s="1"/>
      <c r="AZ100" s="1"/>
      <c r="BA100" s="72">
        <f t="shared" si="50"/>
        <v>1663.1640000000002</v>
      </c>
      <c r="BB100" s="1"/>
    </row>
    <row r="101" spans="1:54" ht="12.75">
      <c r="A101" s="1">
        <v>97</v>
      </c>
      <c r="B101" s="1"/>
      <c r="C101" s="1" t="s">
        <v>296</v>
      </c>
      <c r="D101" s="3">
        <v>520</v>
      </c>
      <c r="E101" s="3">
        <v>0</v>
      </c>
      <c r="F101" s="3">
        <v>520</v>
      </c>
      <c r="G101" s="1">
        <v>0.12</v>
      </c>
      <c r="H101" s="1">
        <v>0.12</v>
      </c>
      <c r="I101" s="35">
        <f t="shared" si="27"/>
        <v>62.4</v>
      </c>
      <c r="J101" s="91"/>
      <c r="K101" s="35">
        <f t="shared" si="39"/>
        <v>0</v>
      </c>
      <c r="L101" s="35">
        <f t="shared" si="28"/>
        <v>62.4</v>
      </c>
      <c r="M101" s="91"/>
      <c r="N101" s="35">
        <f t="shared" si="40"/>
        <v>0</v>
      </c>
      <c r="O101" s="35">
        <f t="shared" si="29"/>
        <v>62.4</v>
      </c>
      <c r="P101" s="91"/>
      <c r="Q101" s="35">
        <f t="shared" si="41"/>
        <v>0</v>
      </c>
      <c r="R101" s="35">
        <f t="shared" si="30"/>
        <v>62.4</v>
      </c>
      <c r="S101" s="91"/>
      <c r="T101" s="35">
        <f t="shared" si="42"/>
        <v>0</v>
      </c>
      <c r="U101" s="35">
        <f t="shared" si="31"/>
        <v>62.4</v>
      </c>
      <c r="V101" s="91"/>
      <c r="W101" s="35">
        <f t="shared" si="43"/>
        <v>0</v>
      </c>
      <c r="X101" s="35">
        <f t="shared" si="32"/>
        <v>62.4</v>
      </c>
      <c r="Y101" s="91"/>
      <c r="Z101" s="35">
        <f t="shared" si="44"/>
        <v>0</v>
      </c>
      <c r="AA101" s="35">
        <f t="shared" si="45"/>
        <v>62.4</v>
      </c>
      <c r="AB101" s="91"/>
      <c r="AC101" s="32">
        <f t="shared" si="46"/>
        <v>0</v>
      </c>
      <c r="AD101" s="35">
        <f t="shared" si="33"/>
        <v>62.4</v>
      </c>
      <c r="AE101" s="91"/>
      <c r="AF101" s="32">
        <f t="shared" si="47"/>
        <v>0</v>
      </c>
      <c r="AG101" s="35">
        <f t="shared" si="34"/>
        <v>62.4</v>
      </c>
      <c r="AH101" s="91"/>
      <c r="AI101" s="32">
        <f t="shared" si="51"/>
        <v>0</v>
      </c>
      <c r="AJ101" s="35">
        <f t="shared" si="35"/>
        <v>62.4</v>
      </c>
      <c r="AK101" s="91"/>
      <c r="AL101" s="32">
        <f t="shared" si="52"/>
        <v>0</v>
      </c>
      <c r="AM101" s="35">
        <f t="shared" si="36"/>
        <v>62.4</v>
      </c>
      <c r="AN101" s="91"/>
      <c r="AO101" s="32">
        <f t="shared" si="53"/>
        <v>0</v>
      </c>
      <c r="AP101" s="35">
        <f t="shared" si="37"/>
        <v>62.4</v>
      </c>
      <c r="AQ101" s="91"/>
      <c r="AR101" s="2">
        <f t="shared" si="48"/>
        <v>0</v>
      </c>
      <c r="AS101" s="32">
        <f t="shared" si="49"/>
        <v>374.4</v>
      </c>
      <c r="AT101" s="72">
        <f t="shared" si="38"/>
        <v>374.4</v>
      </c>
      <c r="AU101" s="72">
        <v>1006.04</v>
      </c>
      <c r="AV101" s="1"/>
      <c r="AW101" s="35"/>
      <c r="AX101" s="1"/>
      <c r="AY101" s="1"/>
      <c r="AZ101" s="1"/>
      <c r="BA101" s="72">
        <f t="shared" si="50"/>
        <v>1380.44</v>
      </c>
      <c r="BB101" s="1"/>
    </row>
    <row r="102" spans="1:54" ht="12.75">
      <c r="A102" s="1">
        <v>98</v>
      </c>
      <c r="B102" s="1"/>
      <c r="C102" s="1" t="s">
        <v>89</v>
      </c>
      <c r="D102" s="3">
        <v>783.2</v>
      </c>
      <c r="E102" s="3">
        <v>0</v>
      </c>
      <c r="F102" s="3">
        <v>783.2</v>
      </c>
      <c r="G102" s="1">
        <v>0.12</v>
      </c>
      <c r="H102" s="1">
        <v>0.12</v>
      </c>
      <c r="I102" s="35">
        <f t="shared" si="27"/>
        <v>93.98400000000001</v>
      </c>
      <c r="J102" s="91"/>
      <c r="K102" s="35">
        <f t="shared" si="39"/>
        <v>0</v>
      </c>
      <c r="L102" s="35">
        <f t="shared" si="28"/>
        <v>93.98400000000001</v>
      </c>
      <c r="M102" s="91"/>
      <c r="N102" s="35">
        <f t="shared" si="40"/>
        <v>0</v>
      </c>
      <c r="O102" s="35">
        <f t="shared" si="29"/>
        <v>93.98400000000001</v>
      </c>
      <c r="P102" s="91"/>
      <c r="Q102" s="35">
        <f t="shared" si="41"/>
        <v>0</v>
      </c>
      <c r="R102" s="35">
        <f t="shared" si="30"/>
        <v>93.98400000000001</v>
      </c>
      <c r="S102" s="91"/>
      <c r="T102" s="35">
        <f t="shared" si="42"/>
        <v>0</v>
      </c>
      <c r="U102" s="35">
        <f t="shared" si="31"/>
        <v>93.98400000000001</v>
      </c>
      <c r="V102" s="91"/>
      <c r="W102" s="35">
        <f t="shared" si="43"/>
        <v>0</v>
      </c>
      <c r="X102" s="35">
        <f t="shared" si="32"/>
        <v>93.98400000000001</v>
      </c>
      <c r="Y102" s="91"/>
      <c r="Z102" s="35">
        <f t="shared" si="44"/>
        <v>0</v>
      </c>
      <c r="AA102" s="35">
        <f t="shared" si="45"/>
        <v>93.98400000000001</v>
      </c>
      <c r="AB102" s="91"/>
      <c r="AC102" s="32">
        <f t="shared" si="46"/>
        <v>0</v>
      </c>
      <c r="AD102" s="35">
        <f t="shared" si="33"/>
        <v>93.98400000000001</v>
      </c>
      <c r="AE102" s="91"/>
      <c r="AF102" s="32">
        <f t="shared" si="47"/>
        <v>0</v>
      </c>
      <c r="AG102" s="35">
        <f t="shared" si="34"/>
        <v>93.98400000000001</v>
      </c>
      <c r="AH102" s="91"/>
      <c r="AI102" s="32">
        <f t="shared" si="51"/>
        <v>0</v>
      </c>
      <c r="AJ102" s="35">
        <f t="shared" si="35"/>
        <v>93.98400000000001</v>
      </c>
      <c r="AK102" s="91"/>
      <c r="AL102" s="32">
        <f t="shared" si="52"/>
        <v>0</v>
      </c>
      <c r="AM102" s="35">
        <f t="shared" si="36"/>
        <v>93.98400000000001</v>
      </c>
      <c r="AN102" s="91"/>
      <c r="AO102" s="32">
        <f t="shared" si="53"/>
        <v>0</v>
      </c>
      <c r="AP102" s="35">
        <f t="shared" si="37"/>
        <v>93.98400000000001</v>
      </c>
      <c r="AQ102" s="91"/>
      <c r="AR102" s="2">
        <f t="shared" si="48"/>
        <v>0</v>
      </c>
      <c r="AS102" s="32">
        <f t="shared" si="49"/>
        <v>563.9040000000001</v>
      </c>
      <c r="AT102" s="72">
        <f t="shared" si="38"/>
        <v>563.9040000000001</v>
      </c>
      <c r="AU102" s="72">
        <v>1515.2451999999998</v>
      </c>
      <c r="AV102" s="1"/>
      <c r="AW102" s="35"/>
      <c r="AX102" s="1"/>
      <c r="AY102" s="1"/>
      <c r="AZ102" s="1"/>
      <c r="BA102" s="72">
        <f t="shared" si="50"/>
        <v>2079.1492</v>
      </c>
      <c r="BB102" s="1"/>
    </row>
    <row r="103" spans="1:54" ht="12.75">
      <c r="A103" s="1">
        <v>99</v>
      </c>
      <c r="B103" s="1"/>
      <c r="C103" s="1" t="s">
        <v>90</v>
      </c>
      <c r="D103" s="3">
        <v>721.2</v>
      </c>
      <c r="E103" s="3">
        <v>72.3</v>
      </c>
      <c r="F103" s="3">
        <v>793.5</v>
      </c>
      <c r="G103" s="1">
        <v>0.12</v>
      </c>
      <c r="H103" s="1">
        <v>0.12</v>
      </c>
      <c r="I103" s="35">
        <f t="shared" si="27"/>
        <v>95.22</v>
      </c>
      <c r="J103" s="91"/>
      <c r="K103" s="35">
        <f t="shared" si="39"/>
        <v>0</v>
      </c>
      <c r="L103" s="35">
        <f t="shared" si="28"/>
        <v>95.22</v>
      </c>
      <c r="M103" s="91"/>
      <c r="N103" s="35">
        <f t="shared" si="40"/>
        <v>0</v>
      </c>
      <c r="O103" s="35">
        <f t="shared" si="29"/>
        <v>95.22</v>
      </c>
      <c r="P103" s="91"/>
      <c r="Q103" s="35">
        <f t="shared" si="41"/>
        <v>0</v>
      </c>
      <c r="R103" s="35">
        <f t="shared" si="30"/>
        <v>95.22</v>
      </c>
      <c r="S103" s="91"/>
      <c r="T103" s="35">
        <f t="shared" si="42"/>
        <v>0</v>
      </c>
      <c r="U103" s="35">
        <f t="shared" si="31"/>
        <v>95.22</v>
      </c>
      <c r="V103" s="91"/>
      <c r="W103" s="35">
        <f t="shared" si="43"/>
        <v>0</v>
      </c>
      <c r="X103" s="35">
        <f t="shared" si="32"/>
        <v>95.22</v>
      </c>
      <c r="Y103" s="91"/>
      <c r="Z103" s="35">
        <f t="shared" si="44"/>
        <v>0</v>
      </c>
      <c r="AA103" s="35">
        <f t="shared" si="45"/>
        <v>95.22</v>
      </c>
      <c r="AB103" s="91"/>
      <c r="AC103" s="32">
        <f t="shared" si="46"/>
        <v>0</v>
      </c>
      <c r="AD103" s="35">
        <f t="shared" si="33"/>
        <v>95.22</v>
      </c>
      <c r="AE103" s="91"/>
      <c r="AF103" s="32">
        <f t="shared" si="47"/>
        <v>0</v>
      </c>
      <c r="AG103" s="35">
        <f t="shared" si="34"/>
        <v>95.22</v>
      </c>
      <c r="AH103" s="91"/>
      <c r="AI103" s="32">
        <f t="shared" si="51"/>
        <v>0</v>
      </c>
      <c r="AJ103" s="35">
        <f t="shared" si="35"/>
        <v>95.22</v>
      </c>
      <c r="AK103" s="91"/>
      <c r="AL103" s="32">
        <f t="shared" si="52"/>
        <v>0</v>
      </c>
      <c r="AM103" s="35">
        <f t="shared" si="36"/>
        <v>95.22</v>
      </c>
      <c r="AN103" s="91"/>
      <c r="AO103" s="32">
        <f t="shared" si="53"/>
        <v>0</v>
      </c>
      <c r="AP103" s="35">
        <f t="shared" si="37"/>
        <v>95.22</v>
      </c>
      <c r="AQ103" s="91"/>
      <c r="AR103" s="2">
        <f t="shared" si="48"/>
        <v>0</v>
      </c>
      <c r="AS103" s="32">
        <f t="shared" si="49"/>
        <v>571.32</v>
      </c>
      <c r="AT103" s="72">
        <f t="shared" si="38"/>
        <v>571.32</v>
      </c>
      <c r="AU103" s="72">
        <v>1535.176</v>
      </c>
      <c r="AV103" s="1"/>
      <c r="AW103" s="35"/>
      <c r="AX103" s="1"/>
      <c r="AY103" s="1"/>
      <c r="AZ103" s="1"/>
      <c r="BA103" s="72">
        <f t="shared" si="50"/>
        <v>2106.496</v>
      </c>
      <c r="BB103" s="1"/>
    </row>
    <row r="104" spans="1:54" ht="12.75">
      <c r="A104" s="1">
        <v>100</v>
      </c>
      <c r="B104" s="1"/>
      <c r="C104" s="1" t="s">
        <v>91</v>
      </c>
      <c r="D104" s="3">
        <v>782.5</v>
      </c>
      <c r="E104" s="3">
        <v>0</v>
      </c>
      <c r="F104" s="3">
        <v>782.5</v>
      </c>
      <c r="G104" s="1">
        <v>0.12</v>
      </c>
      <c r="H104" s="1">
        <v>0.12</v>
      </c>
      <c r="I104" s="35">
        <f t="shared" si="27"/>
        <v>93.89999999999999</v>
      </c>
      <c r="J104" s="91"/>
      <c r="K104" s="35">
        <f t="shared" si="39"/>
        <v>0</v>
      </c>
      <c r="L104" s="35">
        <f t="shared" si="28"/>
        <v>93.89999999999999</v>
      </c>
      <c r="M104" s="91"/>
      <c r="N104" s="35">
        <f t="shared" si="40"/>
        <v>0</v>
      </c>
      <c r="O104" s="35">
        <f t="shared" si="29"/>
        <v>93.89999999999999</v>
      </c>
      <c r="P104" s="91"/>
      <c r="Q104" s="35">
        <f t="shared" si="41"/>
        <v>0</v>
      </c>
      <c r="R104" s="35">
        <f t="shared" si="30"/>
        <v>93.89999999999999</v>
      </c>
      <c r="S104" s="91"/>
      <c r="T104" s="35">
        <f t="shared" si="42"/>
        <v>0</v>
      </c>
      <c r="U104" s="35">
        <f t="shared" si="31"/>
        <v>93.89999999999999</v>
      </c>
      <c r="V104" s="91"/>
      <c r="W104" s="35">
        <f t="shared" si="43"/>
        <v>0</v>
      </c>
      <c r="X104" s="35">
        <f t="shared" si="32"/>
        <v>93.89999999999999</v>
      </c>
      <c r="Y104" s="91"/>
      <c r="Z104" s="35">
        <f t="shared" si="44"/>
        <v>0</v>
      </c>
      <c r="AA104" s="35">
        <f t="shared" si="45"/>
        <v>93.89999999999999</v>
      </c>
      <c r="AB104" s="91"/>
      <c r="AC104" s="32">
        <f t="shared" si="46"/>
        <v>0</v>
      </c>
      <c r="AD104" s="35">
        <f t="shared" si="33"/>
        <v>93.89999999999999</v>
      </c>
      <c r="AE104" s="91"/>
      <c r="AF104" s="32">
        <f t="shared" si="47"/>
        <v>0</v>
      </c>
      <c r="AG104" s="35">
        <f t="shared" si="34"/>
        <v>93.89999999999999</v>
      </c>
      <c r="AH104" s="91"/>
      <c r="AI104" s="32">
        <f t="shared" si="51"/>
        <v>0</v>
      </c>
      <c r="AJ104" s="35">
        <f t="shared" si="35"/>
        <v>93.89999999999999</v>
      </c>
      <c r="AK104" s="91"/>
      <c r="AL104" s="32">
        <f t="shared" si="52"/>
        <v>0</v>
      </c>
      <c r="AM104" s="35">
        <f t="shared" si="36"/>
        <v>93.89999999999999</v>
      </c>
      <c r="AN104" s="91"/>
      <c r="AO104" s="32">
        <f t="shared" si="53"/>
        <v>0</v>
      </c>
      <c r="AP104" s="35">
        <f t="shared" si="37"/>
        <v>93.89999999999999</v>
      </c>
      <c r="AQ104" s="91"/>
      <c r="AR104" s="2">
        <f t="shared" si="48"/>
        <v>0</v>
      </c>
      <c r="AS104" s="32">
        <f t="shared" si="49"/>
        <v>563.4</v>
      </c>
      <c r="AT104" s="72">
        <f t="shared" si="38"/>
        <v>563.4</v>
      </c>
      <c r="AU104" s="72">
        <v>1513.89</v>
      </c>
      <c r="AV104" s="1"/>
      <c r="AW104" s="35"/>
      <c r="AX104" s="1"/>
      <c r="AY104" s="1"/>
      <c r="AZ104" s="1"/>
      <c r="BA104" s="72">
        <f t="shared" si="50"/>
        <v>2077.29</v>
      </c>
      <c r="BB104" s="1"/>
    </row>
    <row r="105" spans="1:54" ht="12.75">
      <c r="A105" s="1">
        <v>101</v>
      </c>
      <c r="B105" s="1"/>
      <c r="C105" s="1" t="s">
        <v>92</v>
      </c>
      <c r="D105" s="3">
        <v>475.4</v>
      </c>
      <c r="E105" s="3">
        <v>0</v>
      </c>
      <c r="F105" s="3">
        <v>475.4</v>
      </c>
      <c r="G105" s="1">
        <v>0.12</v>
      </c>
      <c r="H105" s="1">
        <v>0.12</v>
      </c>
      <c r="I105" s="35">
        <f t="shared" si="27"/>
        <v>57.047999999999995</v>
      </c>
      <c r="J105" s="91"/>
      <c r="K105" s="35">
        <f t="shared" si="39"/>
        <v>0</v>
      </c>
      <c r="L105" s="35">
        <f t="shared" si="28"/>
        <v>57.047999999999995</v>
      </c>
      <c r="M105" s="91"/>
      <c r="N105" s="35">
        <f t="shared" si="40"/>
        <v>0</v>
      </c>
      <c r="O105" s="35">
        <f t="shared" si="29"/>
        <v>57.047999999999995</v>
      </c>
      <c r="P105" s="91"/>
      <c r="Q105" s="35">
        <f t="shared" si="41"/>
        <v>0</v>
      </c>
      <c r="R105" s="35">
        <f t="shared" si="30"/>
        <v>57.047999999999995</v>
      </c>
      <c r="S105" s="91"/>
      <c r="T105" s="35">
        <f t="shared" si="42"/>
        <v>0</v>
      </c>
      <c r="U105" s="35">
        <f t="shared" si="31"/>
        <v>57.047999999999995</v>
      </c>
      <c r="V105" s="91"/>
      <c r="W105" s="35">
        <f t="shared" si="43"/>
        <v>0</v>
      </c>
      <c r="X105" s="35">
        <f t="shared" si="32"/>
        <v>57.047999999999995</v>
      </c>
      <c r="Y105" s="91"/>
      <c r="Z105" s="35">
        <f t="shared" si="44"/>
        <v>0</v>
      </c>
      <c r="AA105" s="35">
        <f t="shared" si="45"/>
        <v>57.047999999999995</v>
      </c>
      <c r="AB105" s="91"/>
      <c r="AC105" s="32">
        <f t="shared" si="46"/>
        <v>0</v>
      </c>
      <c r="AD105" s="35">
        <f t="shared" si="33"/>
        <v>57.047999999999995</v>
      </c>
      <c r="AE105" s="91"/>
      <c r="AF105" s="32">
        <f t="shared" si="47"/>
        <v>0</v>
      </c>
      <c r="AG105" s="35">
        <f t="shared" si="34"/>
        <v>57.047999999999995</v>
      </c>
      <c r="AH105" s="91"/>
      <c r="AI105" s="32">
        <f t="shared" si="51"/>
        <v>0</v>
      </c>
      <c r="AJ105" s="35">
        <f t="shared" si="35"/>
        <v>57.047999999999995</v>
      </c>
      <c r="AK105" s="91"/>
      <c r="AL105" s="32">
        <f t="shared" si="52"/>
        <v>0</v>
      </c>
      <c r="AM105" s="35">
        <f t="shared" si="36"/>
        <v>57.047999999999995</v>
      </c>
      <c r="AN105" s="91"/>
      <c r="AO105" s="32">
        <f t="shared" si="53"/>
        <v>0</v>
      </c>
      <c r="AP105" s="35">
        <f t="shared" si="37"/>
        <v>57.047999999999995</v>
      </c>
      <c r="AQ105" s="91"/>
      <c r="AR105" s="2">
        <f t="shared" si="48"/>
        <v>0</v>
      </c>
      <c r="AS105" s="32">
        <f t="shared" si="49"/>
        <v>342.28799999999995</v>
      </c>
      <c r="AT105" s="72">
        <f t="shared" si="38"/>
        <v>342.28799999999995</v>
      </c>
      <c r="AU105" s="72">
        <v>919.7543999999998</v>
      </c>
      <c r="AV105" s="1"/>
      <c r="AW105" s="35"/>
      <c r="AX105" s="1"/>
      <c r="AY105" s="1"/>
      <c r="AZ105" s="1"/>
      <c r="BA105" s="72">
        <f t="shared" si="50"/>
        <v>1262.0423999999998</v>
      </c>
      <c r="BB105" s="1"/>
    </row>
    <row r="106" spans="1:54" ht="12.75">
      <c r="A106" s="1">
        <v>102</v>
      </c>
      <c r="B106" s="1"/>
      <c r="C106" s="1" t="s">
        <v>93</v>
      </c>
      <c r="D106" s="3">
        <v>455.1</v>
      </c>
      <c r="E106" s="3">
        <v>0</v>
      </c>
      <c r="F106" s="3">
        <v>455.1</v>
      </c>
      <c r="G106" s="1">
        <v>0.12</v>
      </c>
      <c r="H106" s="1">
        <v>0.12</v>
      </c>
      <c r="I106" s="35">
        <f t="shared" si="27"/>
        <v>54.612</v>
      </c>
      <c r="J106" s="91"/>
      <c r="K106" s="35">
        <f t="shared" si="39"/>
        <v>0</v>
      </c>
      <c r="L106" s="35">
        <f t="shared" si="28"/>
        <v>54.612</v>
      </c>
      <c r="M106" s="91"/>
      <c r="N106" s="35">
        <f t="shared" si="40"/>
        <v>0</v>
      </c>
      <c r="O106" s="35">
        <f t="shared" si="29"/>
        <v>54.612</v>
      </c>
      <c r="P106" s="91"/>
      <c r="Q106" s="35">
        <f t="shared" si="41"/>
        <v>0</v>
      </c>
      <c r="R106" s="35">
        <f t="shared" si="30"/>
        <v>54.612</v>
      </c>
      <c r="S106" s="91"/>
      <c r="T106" s="35">
        <f t="shared" si="42"/>
        <v>0</v>
      </c>
      <c r="U106" s="35">
        <f t="shared" si="31"/>
        <v>54.612</v>
      </c>
      <c r="V106" s="91"/>
      <c r="W106" s="35">
        <f t="shared" si="43"/>
        <v>0</v>
      </c>
      <c r="X106" s="35">
        <f t="shared" si="32"/>
        <v>54.612</v>
      </c>
      <c r="Y106" s="91"/>
      <c r="Z106" s="35">
        <f t="shared" si="44"/>
        <v>0</v>
      </c>
      <c r="AA106" s="35">
        <f t="shared" si="45"/>
        <v>54.612</v>
      </c>
      <c r="AB106" s="91"/>
      <c r="AC106" s="32">
        <f t="shared" si="46"/>
        <v>0</v>
      </c>
      <c r="AD106" s="35">
        <f t="shared" si="33"/>
        <v>54.612</v>
      </c>
      <c r="AE106" s="91"/>
      <c r="AF106" s="32">
        <f t="shared" si="47"/>
        <v>0</v>
      </c>
      <c r="AG106" s="35">
        <f t="shared" si="34"/>
        <v>54.612</v>
      </c>
      <c r="AH106" s="91"/>
      <c r="AI106" s="32">
        <f t="shared" si="51"/>
        <v>0</v>
      </c>
      <c r="AJ106" s="35">
        <f t="shared" si="35"/>
        <v>54.612</v>
      </c>
      <c r="AK106" s="91"/>
      <c r="AL106" s="32">
        <f t="shared" si="52"/>
        <v>0</v>
      </c>
      <c r="AM106" s="35">
        <f t="shared" si="36"/>
        <v>54.612</v>
      </c>
      <c r="AN106" s="91"/>
      <c r="AO106" s="32">
        <f t="shared" si="53"/>
        <v>0</v>
      </c>
      <c r="AP106" s="35">
        <f t="shared" si="37"/>
        <v>54.612</v>
      </c>
      <c r="AQ106" s="91"/>
      <c r="AR106" s="2">
        <f t="shared" si="48"/>
        <v>0</v>
      </c>
      <c r="AS106" s="32">
        <f t="shared" si="49"/>
        <v>327.672</v>
      </c>
      <c r="AT106" s="72">
        <f t="shared" si="38"/>
        <v>327.672</v>
      </c>
      <c r="AU106" s="72">
        <v>880.4736000000001</v>
      </c>
      <c r="AV106" s="1"/>
      <c r="AW106" s="35"/>
      <c r="AX106" s="1"/>
      <c r="AY106" s="1"/>
      <c r="AZ106" s="1"/>
      <c r="BA106" s="72">
        <f t="shared" si="50"/>
        <v>1208.1456000000003</v>
      </c>
      <c r="BB106" s="1"/>
    </row>
    <row r="107" spans="1:54" ht="12.75">
      <c r="A107" s="1">
        <v>103</v>
      </c>
      <c r="B107" s="1"/>
      <c r="C107" s="1" t="s">
        <v>94</v>
      </c>
      <c r="D107" s="3">
        <v>478.8</v>
      </c>
      <c r="E107" s="3">
        <v>0</v>
      </c>
      <c r="F107" s="3">
        <v>478.8</v>
      </c>
      <c r="G107" s="1">
        <v>0.12</v>
      </c>
      <c r="H107" s="1">
        <v>0.12</v>
      </c>
      <c r="I107" s="35">
        <f t="shared" si="27"/>
        <v>57.455999999999996</v>
      </c>
      <c r="J107" s="91"/>
      <c r="K107" s="35">
        <f t="shared" si="39"/>
        <v>0</v>
      </c>
      <c r="L107" s="35">
        <f t="shared" si="28"/>
        <v>57.455999999999996</v>
      </c>
      <c r="M107" s="91"/>
      <c r="N107" s="35">
        <f t="shared" si="40"/>
        <v>0</v>
      </c>
      <c r="O107" s="35">
        <f t="shared" si="29"/>
        <v>57.455999999999996</v>
      </c>
      <c r="P107" s="91"/>
      <c r="Q107" s="35">
        <f t="shared" si="41"/>
        <v>0</v>
      </c>
      <c r="R107" s="35">
        <f t="shared" si="30"/>
        <v>57.455999999999996</v>
      </c>
      <c r="S107" s="91"/>
      <c r="T107" s="35">
        <f t="shared" si="42"/>
        <v>0</v>
      </c>
      <c r="U107" s="35">
        <f t="shared" si="31"/>
        <v>57.455999999999996</v>
      </c>
      <c r="V107" s="91"/>
      <c r="W107" s="35">
        <f t="shared" si="43"/>
        <v>0</v>
      </c>
      <c r="X107" s="35">
        <f t="shared" si="32"/>
        <v>57.455999999999996</v>
      </c>
      <c r="Y107" s="91"/>
      <c r="Z107" s="35">
        <f t="shared" si="44"/>
        <v>0</v>
      </c>
      <c r="AA107" s="35">
        <f t="shared" si="45"/>
        <v>57.455999999999996</v>
      </c>
      <c r="AB107" s="91"/>
      <c r="AC107" s="32">
        <f t="shared" si="46"/>
        <v>0</v>
      </c>
      <c r="AD107" s="35">
        <f t="shared" si="33"/>
        <v>57.455999999999996</v>
      </c>
      <c r="AE107" s="91"/>
      <c r="AF107" s="32">
        <f t="shared" si="47"/>
        <v>0</v>
      </c>
      <c r="AG107" s="35">
        <f t="shared" si="34"/>
        <v>57.455999999999996</v>
      </c>
      <c r="AH107" s="91"/>
      <c r="AI107" s="32">
        <f t="shared" si="51"/>
        <v>0</v>
      </c>
      <c r="AJ107" s="35">
        <f t="shared" si="35"/>
        <v>57.455999999999996</v>
      </c>
      <c r="AK107" s="91"/>
      <c r="AL107" s="32">
        <f t="shared" si="52"/>
        <v>0</v>
      </c>
      <c r="AM107" s="35">
        <f t="shared" si="36"/>
        <v>57.455999999999996</v>
      </c>
      <c r="AN107" s="91"/>
      <c r="AO107" s="32">
        <f t="shared" si="53"/>
        <v>0</v>
      </c>
      <c r="AP107" s="35">
        <f t="shared" si="37"/>
        <v>57.455999999999996</v>
      </c>
      <c r="AQ107" s="91"/>
      <c r="AR107" s="2">
        <f t="shared" si="48"/>
        <v>0</v>
      </c>
      <c r="AS107" s="32">
        <f t="shared" si="49"/>
        <v>344.736</v>
      </c>
      <c r="AT107" s="72">
        <f t="shared" si="38"/>
        <v>344.736</v>
      </c>
      <c r="AU107" s="72">
        <v>926.3268</v>
      </c>
      <c r="AV107" s="1"/>
      <c r="AW107" s="35"/>
      <c r="AX107" s="1"/>
      <c r="AY107" s="1"/>
      <c r="AZ107" s="1"/>
      <c r="BA107" s="72">
        <f t="shared" si="50"/>
        <v>1271.0628000000002</v>
      </c>
      <c r="BB107" s="1"/>
    </row>
    <row r="108" spans="1:54" ht="12.75">
      <c r="A108" s="1">
        <v>104</v>
      </c>
      <c r="B108" s="1"/>
      <c r="C108" s="1" t="s">
        <v>95</v>
      </c>
      <c r="D108" s="3">
        <v>784.3</v>
      </c>
      <c r="E108" s="3">
        <v>0</v>
      </c>
      <c r="F108" s="3">
        <v>784.3</v>
      </c>
      <c r="G108" s="1">
        <v>0.12</v>
      </c>
      <c r="H108" s="1">
        <v>0.12</v>
      </c>
      <c r="I108" s="35">
        <f t="shared" si="27"/>
        <v>94.11599999999999</v>
      </c>
      <c r="J108" s="91"/>
      <c r="K108" s="35">
        <f t="shared" si="39"/>
        <v>0</v>
      </c>
      <c r="L108" s="35">
        <f t="shared" si="28"/>
        <v>94.11599999999999</v>
      </c>
      <c r="M108" s="91"/>
      <c r="N108" s="35">
        <f t="shared" si="40"/>
        <v>0</v>
      </c>
      <c r="O108" s="35">
        <f t="shared" si="29"/>
        <v>94.11599999999999</v>
      </c>
      <c r="P108" s="91"/>
      <c r="Q108" s="35">
        <f t="shared" si="41"/>
        <v>0</v>
      </c>
      <c r="R108" s="35">
        <f t="shared" si="30"/>
        <v>94.11599999999999</v>
      </c>
      <c r="S108" s="91"/>
      <c r="T108" s="35">
        <f t="shared" si="42"/>
        <v>0</v>
      </c>
      <c r="U108" s="35">
        <f t="shared" si="31"/>
        <v>94.11599999999999</v>
      </c>
      <c r="V108" s="91"/>
      <c r="W108" s="35">
        <f t="shared" si="43"/>
        <v>0</v>
      </c>
      <c r="X108" s="35">
        <f t="shared" si="32"/>
        <v>94.11599999999999</v>
      </c>
      <c r="Y108" s="91"/>
      <c r="Z108" s="35">
        <f t="shared" si="44"/>
        <v>0</v>
      </c>
      <c r="AA108" s="35">
        <f t="shared" si="45"/>
        <v>94.11599999999999</v>
      </c>
      <c r="AB108" s="91"/>
      <c r="AC108" s="32">
        <f t="shared" si="46"/>
        <v>0</v>
      </c>
      <c r="AD108" s="35">
        <f t="shared" si="33"/>
        <v>94.11599999999999</v>
      </c>
      <c r="AE108" s="91"/>
      <c r="AF108" s="32">
        <f t="shared" si="47"/>
        <v>0</v>
      </c>
      <c r="AG108" s="35">
        <f t="shared" si="34"/>
        <v>94.11599999999999</v>
      </c>
      <c r="AH108" s="91"/>
      <c r="AI108" s="32">
        <f t="shared" si="51"/>
        <v>0</v>
      </c>
      <c r="AJ108" s="35">
        <f t="shared" si="35"/>
        <v>94.11599999999999</v>
      </c>
      <c r="AK108" s="91"/>
      <c r="AL108" s="32">
        <f t="shared" si="52"/>
        <v>0</v>
      </c>
      <c r="AM108" s="35">
        <f t="shared" si="36"/>
        <v>94.11599999999999</v>
      </c>
      <c r="AN108" s="91"/>
      <c r="AO108" s="32">
        <f t="shared" si="53"/>
        <v>0</v>
      </c>
      <c r="AP108" s="35">
        <f t="shared" si="37"/>
        <v>94.11599999999999</v>
      </c>
      <c r="AQ108" s="91"/>
      <c r="AR108" s="2">
        <f t="shared" si="48"/>
        <v>0</v>
      </c>
      <c r="AS108" s="32">
        <f t="shared" si="49"/>
        <v>564.6959999999999</v>
      </c>
      <c r="AT108" s="72">
        <f t="shared" si="38"/>
        <v>564.6959999999999</v>
      </c>
      <c r="AU108" s="72">
        <v>1517.3748</v>
      </c>
      <c r="AV108" s="1"/>
      <c r="AW108" s="35"/>
      <c r="AX108" s="1"/>
      <c r="AY108" s="1"/>
      <c r="AZ108" s="1"/>
      <c r="BA108" s="72">
        <f t="shared" si="50"/>
        <v>2082.0708</v>
      </c>
      <c r="BB108" s="1"/>
    </row>
    <row r="109" spans="1:54" ht="12.75">
      <c r="A109" s="1">
        <v>105</v>
      </c>
      <c r="B109" s="1"/>
      <c r="C109" s="1" t="s">
        <v>352</v>
      </c>
      <c r="D109" s="3">
        <v>2152.5</v>
      </c>
      <c r="E109" s="3">
        <v>0</v>
      </c>
      <c r="F109" s="3">
        <v>2152.5</v>
      </c>
      <c r="G109" s="1">
        <v>0.12</v>
      </c>
      <c r="H109" s="1">
        <v>0.12</v>
      </c>
      <c r="I109" s="35">
        <f t="shared" si="27"/>
        <v>258.3</v>
      </c>
      <c r="J109" s="91"/>
      <c r="K109" s="35">
        <f t="shared" si="39"/>
        <v>0</v>
      </c>
      <c r="L109" s="35">
        <f t="shared" si="28"/>
        <v>258.3</v>
      </c>
      <c r="M109" s="91"/>
      <c r="N109" s="35">
        <f t="shared" si="40"/>
        <v>0</v>
      </c>
      <c r="O109" s="35">
        <f t="shared" si="29"/>
        <v>258.3</v>
      </c>
      <c r="P109" s="91"/>
      <c r="Q109" s="35">
        <f t="shared" si="41"/>
        <v>0</v>
      </c>
      <c r="R109" s="35">
        <f t="shared" si="30"/>
        <v>258.3</v>
      </c>
      <c r="S109" s="91"/>
      <c r="T109" s="35">
        <f t="shared" si="42"/>
        <v>0</v>
      </c>
      <c r="U109" s="35">
        <f t="shared" si="31"/>
        <v>258.3</v>
      </c>
      <c r="V109" s="91"/>
      <c r="W109" s="35">
        <f t="shared" si="43"/>
        <v>0</v>
      </c>
      <c r="X109" s="35">
        <f t="shared" si="32"/>
        <v>258.3</v>
      </c>
      <c r="Y109" s="91"/>
      <c r="Z109" s="35">
        <f t="shared" si="44"/>
        <v>0</v>
      </c>
      <c r="AA109" s="35">
        <f t="shared" si="45"/>
        <v>258.3</v>
      </c>
      <c r="AB109" s="91"/>
      <c r="AC109" s="32">
        <f t="shared" si="46"/>
        <v>0</v>
      </c>
      <c r="AD109" s="35">
        <f t="shared" si="33"/>
        <v>258.3</v>
      </c>
      <c r="AE109" s="91"/>
      <c r="AF109" s="32">
        <f t="shared" si="47"/>
        <v>0</v>
      </c>
      <c r="AG109" s="35">
        <f t="shared" si="34"/>
        <v>258.3</v>
      </c>
      <c r="AH109" s="91"/>
      <c r="AI109" s="32">
        <f t="shared" si="51"/>
        <v>0</v>
      </c>
      <c r="AJ109" s="35">
        <f t="shared" si="35"/>
        <v>258.3</v>
      </c>
      <c r="AK109" s="91"/>
      <c r="AL109" s="32">
        <f t="shared" si="52"/>
        <v>0</v>
      </c>
      <c r="AM109" s="35">
        <f t="shared" si="36"/>
        <v>258.3</v>
      </c>
      <c r="AN109" s="91"/>
      <c r="AO109" s="32">
        <f t="shared" si="53"/>
        <v>0</v>
      </c>
      <c r="AP109" s="35">
        <f t="shared" si="37"/>
        <v>258.3</v>
      </c>
      <c r="AQ109" s="91"/>
      <c r="AR109" s="2">
        <f t="shared" si="48"/>
        <v>0</v>
      </c>
      <c r="AS109" s="32">
        <f t="shared" si="49"/>
        <v>1549.8</v>
      </c>
      <c r="AT109" s="72">
        <f t="shared" si="38"/>
        <v>1549.8</v>
      </c>
      <c r="AU109" s="72">
        <v>4164.42</v>
      </c>
      <c r="AV109" s="1"/>
      <c r="AW109" s="35"/>
      <c r="AX109" s="1"/>
      <c r="AY109" s="1"/>
      <c r="AZ109" s="1"/>
      <c r="BA109" s="72">
        <f t="shared" si="50"/>
        <v>5714.22</v>
      </c>
      <c r="BB109" s="1"/>
    </row>
    <row r="110" spans="1:54" ht="12.75">
      <c r="A110" s="1">
        <v>106</v>
      </c>
      <c r="B110" s="1"/>
      <c r="C110" s="1" t="s">
        <v>96</v>
      </c>
      <c r="D110" s="3">
        <v>371</v>
      </c>
      <c r="E110" s="3">
        <v>0</v>
      </c>
      <c r="F110" s="3">
        <v>371</v>
      </c>
      <c r="G110" s="1">
        <v>0.12</v>
      </c>
      <c r="H110" s="1">
        <v>0.12</v>
      </c>
      <c r="I110" s="35">
        <f t="shared" si="27"/>
        <v>44.519999999999996</v>
      </c>
      <c r="J110" s="91"/>
      <c r="K110" s="35">
        <f t="shared" si="39"/>
        <v>0</v>
      </c>
      <c r="L110" s="35">
        <f t="shared" si="28"/>
        <v>44.519999999999996</v>
      </c>
      <c r="M110" s="91"/>
      <c r="N110" s="35">
        <f t="shared" si="40"/>
        <v>0</v>
      </c>
      <c r="O110" s="35">
        <f t="shared" si="29"/>
        <v>44.519999999999996</v>
      </c>
      <c r="P110" s="91"/>
      <c r="Q110" s="35">
        <f t="shared" si="41"/>
        <v>0</v>
      </c>
      <c r="R110" s="35">
        <f t="shared" si="30"/>
        <v>44.519999999999996</v>
      </c>
      <c r="S110" s="91"/>
      <c r="T110" s="35">
        <f t="shared" si="42"/>
        <v>0</v>
      </c>
      <c r="U110" s="35">
        <f t="shared" si="31"/>
        <v>44.519999999999996</v>
      </c>
      <c r="V110" s="91"/>
      <c r="W110" s="35">
        <f t="shared" si="43"/>
        <v>0</v>
      </c>
      <c r="X110" s="35">
        <f t="shared" si="32"/>
        <v>44.519999999999996</v>
      </c>
      <c r="Y110" s="91"/>
      <c r="Z110" s="35">
        <f t="shared" si="44"/>
        <v>0</v>
      </c>
      <c r="AA110" s="35">
        <f t="shared" si="45"/>
        <v>44.519999999999996</v>
      </c>
      <c r="AB110" s="91"/>
      <c r="AC110" s="32">
        <f t="shared" si="46"/>
        <v>0</v>
      </c>
      <c r="AD110" s="35">
        <f t="shared" si="33"/>
        <v>44.519999999999996</v>
      </c>
      <c r="AE110" s="91"/>
      <c r="AF110" s="32">
        <f t="shared" si="47"/>
        <v>0</v>
      </c>
      <c r="AG110" s="35">
        <f t="shared" si="34"/>
        <v>44.519999999999996</v>
      </c>
      <c r="AH110" s="91"/>
      <c r="AI110" s="32">
        <f t="shared" si="51"/>
        <v>0</v>
      </c>
      <c r="AJ110" s="35">
        <f t="shared" si="35"/>
        <v>44.519999999999996</v>
      </c>
      <c r="AK110" s="91"/>
      <c r="AL110" s="32">
        <f t="shared" si="52"/>
        <v>0</v>
      </c>
      <c r="AM110" s="35">
        <f t="shared" si="36"/>
        <v>44.519999999999996</v>
      </c>
      <c r="AN110" s="91"/>
      <c r="AO110" s="32">
        <f t="shared" si="53"/>
        <v>0</v>
      </c>
      <c r="AP110" s="35">
        <f t="shared" si="37"/>
        <v>44.519999999999996</v>
      </c>
      <c r="AQ110" s="91"/>
      <c r="AR110" s="2">
        <f t="shared" si="48"/>
        <v>0</v>
      </c>
      <c r="AS110" s="32">
        <f t="shared" si="49"/>
        <v>267.11999999999995</v>
      </c>
      <c r="AT110" s="72">
        <f t="shared" si="38"/>
        <v>267.11999999999995</v>
      </c>
      <c r="AU110" s="72">
        <v>717.7659999999998</v>
      </c>
      <c r="AV110" s="1"/>
      <c r="AW110" s="35"/>
      <c r="AX110" s="1"/>
      <c r="AY110" s="1"/>
      <c r="AZ110" s="1"/>
      <c r="BA110" s="72">
        <f t="shared" si="50"/>
        <v>984.8859999999997</v>
      </c>
      <c r="BB110" s="1"/>
    </row>
    <row r="111" spans="1:54" ht="12.75">
      <c r="A111" s="1">
        <v>107</v>
      </c>
      <c r="B111" s="1"/>
      <c r="C111" s="1" t="s">
        <v>97</v>
      </c>
      <c r="D111" s="3">
        <v>622.5</v>
      </c>
      <c r="E111" s="3">
        <v>0</v>
      </c>
      <c r="F111" s="3">
        <v>622.5</v>
      </c>
      <c r="G111" s="1">
        <v>0.12</v>
      </c>
      <c r="H111" s="1">
        <v>0.12</v>
      </c>
      <c r="I111" s="35">
        <f t="shared" si="27"/>
        <v>74.7</v>
      </c>
      <c r="J111" s="91"/>
      <c r="K111" s="35">
        <f t="shared" si="39"/>
        <v>0</v>
      </c>
      <c r="L111" s="35">
        <f t="shared" si="28"/>
        <v>74.7</v>
      </c>
      <c r="M111" s="91"/>
      <c r="N111" s="35">
        <f t="shared" si="40"/>
        <v>0</v>
      </c>
      <c r="O111" s="35">
        <f t="shared" si="29"/>
        <v>74.7</v>
      </c>
      <c r="P111" s="91"/>
      <c r="Q111" s="35">
        <f t="shared" si="41"/>
        <v>0</v>
      </c>
      <c r="R111" s="35">
        <f t="shared" si="30"/>
        <v>74.7</v>
      </c>
      <c r="S111" s="91"/>
      <c r="T111" s="35">
        <f t="shared" si="42"/>
        <v>0</v>
      </c>
      <c r="U111" s="35">
        <f t="shared" si="31"/>
        <v>74.7</v>
      </c>
      <c r="V111" s="91"/>
      <c r="W111" s="35">
        <f t="shared" si="43"/>
        <v>0</v>
      </c>
      <c r="X111" s="35">
        <f t="shared" si="32"/>
        <v>74.7</v>
      </c>
      <c r="Y111" s="91"/>
      <c r="Z111" s="35">
        <f t="shared" si="44"/>
        <v>0</v>
      </c>
      <c r="AA111" s="35">
        <f t="shared" si="45"/>
        <v>74.7</v>
      </c>
      <c r="AB111" s="91"/>
      <c r="AC111" s="32">
        <f t="shared" si="46"/>
        <v>0</v>
      </c>
      <c r="AD111" s="35">
        <f t="shared" si="33"/>
        <v>74.7</v>
      </c>
      <c r="AE111" s="91"/>
      <c r="AF111" s="32">
        <f t="shared" si="47"/>
        <v>0</v>
      </c>
      <c r="AG111" s="35">
        <f t="shared" si="34"/>
        <v>74.7</v>
      </c>
      <c r="AH111" s="91"/>
      <c r="AI111" s="32">
        <f t="shared" si="51"/>
        <v>0</v>
      </c>
      <c r="AJ111" s="35">
        <f t="shared" si="35"/>
        <v>74.7</v>
      </c>
      <c r="AK111" s="91"/>
      <c r="AL111" s="32">
        <f t="shared" si="52"/>
        <v>0</v>
      </c>
      <c r="AM111" s="35">
        <f t="shared" si="36"/>
        <v>74.7</v>
      </c>
      <c r="AN111" s="91"/>
      <c r="AO111" s="32">
        <f t="shared" si="53"/>
        <v>0</v>
      </c>
      <c r="AP111" s="35">
        <f t="shared" si="37"/>
        <v>74.7</v>
      </c>
      <c r="AQ111" s="91"/>
      <c r="AR111" s="2">
        <f t="shared" si="48"/>
        <v>0</v>
      </c>
      <c r="AS111" s="32">
        <f t="shared" si="49"/>
        <v>448.2</v>
      </c>
      <c r="AT111" s="72">
        <f t="shared" si="38"/>
        <v>448.2</v>
      </c>
      <c r="AU111" s="72">
        <v>1204.34</v>
      </c>
      <c r="AV111" s="1"/>
      <c r="AW111" s="35"/>
      <c r="AX111" s="1"/>
      <c r="AY111" s="1"/>
      <c r="AZ111" s="1"/>
      <c r="BA111" s="72">
        <f t="shared" si="50"/>
        <v>1652.54</v>
      </c>
      <c r="BB111" s="1"/>
    </row>
    <row r="112" spans="1:54" ht="12.75">
      <c r="A112" s="1">
        <v>108</v>
      </c>
      <c r="B112" s="1"/>
      <c r="C112" s="1" t="s">
        <v>98</v>
      </c>
      <c r="D112" s="3">
        <v>522.6</v>
      </c>
      <c r="E112" s="3">
        <v>0</v>
      </c>
      <c r="F112" s="3">
        <v>522.6</v>
      </c>
      <c r="G112" s="1">
        <v>0.12</v>
      </c>
      <c r="H112" s="1">
        <v>0.12</v>
      </c>
      <c r="I112" s="35">
        <f t="shared" si="27"/>
        <v>62.712</v>
      </c>
      <c r="J112" s="91"/>
      <c r="K112" s="35">
        <f t="shared" si="39"/>
        <v>0</v>
      </c>
      <c r="L112" s="35">
        <f t="shared" si="28"/>
        <v>62.712</v>
      </c>
      <c r="M112" s="91"/>
      <c r="N112" s="35">
        <f t="shared" si="40"/>
        <v>0</v>
      </c>
      <c r="O112" s="35">
        <f t="shared" si="29"/>
        <v>62.712</v>
      </c>
      <c r="P112" s="91"/>
      <c r="Q112" s="35">
        <f t="shared" si="41"/>
        <v>0</v>
      </c>
      <c r="R112" s="35">
        <f t="shared" si="30"/>
        <v>62.712</v>
      </c>
      <c r="S112" s="91"/>
      <c r="T112" s="35">
        <f t="shared" si="42"/>
        <v>0</v>
      </c>
      <c r="U112" s="35">
        <f t="shared" si="31"/>
        <v>62.712</v>
      </c>
      <c r="V112" s="91"/>
      <c r="W112" s="35">
        <f t="shared" si="43"/>
        <v>0</v>
      </c>
      <c r="X112" s="35">
        <f t="shared" si="32"/>
        <v>62.712</v>
      </c>
      <c r="Y112" s="91"/>
      <c r="Z112" s="35">
        <f t="shared" si="44"/>
        <v>0</v>
      </c>
      <c r="AA112" s="35">
        <f t="shared" si="45"/>
        <v>62.712</v>
      </c>
      <c r="AB112" s="91"/>
      <c r="AC112" s="32">
        <f t="shared" si="46"/>
        <v>0</v>
      </c>
      <c r="AD112" s="35">
        <f t="shared" si="33"/>
        <v>62.712</v>
      </c>
      <c r="AE112" s="91"/>
      <c r="AF112" s="32">
        <f t="shared" si="47"/>
        <v>0</v>
      </c>
      <c r="AG112" s="35">
        <f t="shared" si="34"/>
        <v>62.712</v>
      </c>
      <c r="AH112" s="91"/>
      <c r="AI112" s="32">
        <f t="shared" si="51"/>
        <v>0</v>
      </c>
      <c r="AJ112" s="35">
        <f t="shared" si="35"/>
        <v>62.712</v>
      </c>
      <c r="AK112" s="91"/>
      <c r="AL112" s="32">
        <f t="shared" si="52"/>
        <v>0</v>
      </c>
      <c r="AM112" s="35">
        <f t="shared" si="36"/>
        <v>62.712</v>
      </c>
      <c r="AN112" s="91"/>
      <c r="AO112" s="32">
        <f t="shared" si="53"/>
        <v>0</v>
      </c>
      <c r="AP112" s="35">
        <f t="shared" si="37"/>
        <v>62.712</v>
      </c>
      <c r="AQ112" s="91"/>
      <c r="AR112" s="2">
        <f t="shared" si="48"/>
        <v>0</v>
      </c>
      <c r="AS112" s="32">
        <f t="shared" si="49"/>
        <v>376.272</v>
      </c>
      <c r="AT112" s="72">
        <f t="shared" si="38"/>
        <v>376.272</v>
      </c>
      <c r="AU112" s="72">
        <v>1011.0636</v>
      </c>
      <c r="AV112" s="1"/>
      <c r="AW112" s="35"/>
      <c r="AX112" s="1"/>
      <c r="AY112" s="1"/>
      <c r="AZ112" s="1"/>
      <c r="BA112" s="72">
        <f t="shared" si="50"/>
        <v>1387.3355999999999</v>
      </c>
      <c r="BB112" s="1"/>
    </row>
    <row r="113" spans="1:54" ht="12.75">
      <c r="A113" s="1">
        <v>109</v>
      </c>
      <c r="B113" s="1"/>
      <c r="C113" s="1" t="s">
        <v>99</v>
      </c>
      <c r="D113" s="3">
        <v>510.3</v>
      </c>
      <c r="E113" s="3">
        <v>0</v>
      </c>
      <c r="F113" s="3">
        <v>510.3</v>
      </c>
      <c r="G113" s="1">
        <v>0.12</v>
      </c>
      <c r="H113" s="1">
        <v>0.12</v>
      </c>
      <c r="I113" s="35">
        <f t="shared" si="27"/>
        <v>61.236</v>
      </c>
      <c r="J113" s="91"/>
      <c r="K113" s="35">
        <f t="shared" si="39"/>
        <v>0</v>
      </c>
      <c r="L113" s="35">
        <f t="shared" si="28"/>
        <v>61.236</v>
      </c>
      <c r="M113" s="91"/>
      <c r="N113" s="35">
        <f t="shared" si="40"/>
        <v>0</v>
      </c>
      <c r="O113" s="35">
        <f t="shared" si="29"/>
        <v>61.236</v>
      </c>
      <c r="P113" s="91"/>
      <c r="Q113" s="35">
        <f t="shared" si="41"/>
        <v>0</v>
      </c>
      <c r="R113" s="35">
        <f t="shared" si="30"/>
        <v>61.236</v>
      </c>
      <c r="S113" s="91"/>
      <c r="T113" s="35">
        <f t="shared" si="42"/>
        <v>0</v>
      </c>
      <c r="U113" s="35">
        <f t="shared" si="31"/>
        <v>61.236</v>
      </c>
      <c r="V113" s="91"/>
      <c r="W113" s="35">
        <f t="shared" si="43"/>
        <v>0</v>
      </c>
      <c r="X113" s="35">
        <f t="shared" si="32"/>
        <v>61.236</v>
      </c>
      <c r="Y113" s="91"/>
      <c r="Z113" s="35">
        <f t="shared" si="44"/>
        <v>0</v>
      </c>
      <c r="AA113" s="35">
        <f t="shared" si="45"/>
        <v>61.236</v>
      </c>
      <c r="AB113" s="91"/>
      <c r="AC113" s="32">
        <f t="shared" si="46"/>
        <v>0</v>
      </c>
      <c r="AD113" s="35">
        <f t="shared" si="33"/>
        <v>61.236</v>
      </c>
      <c r="AE113" s="91"/>
      <c r="AF113" s="32">
        <f t="shared" si="47"/>
        <v>0</v>
      </c>
      <c r="AG113" s="35">
        <f t="shared" si="34"/>
        <v>61.236</v>
      </c>
      <c r="AH113" s="91"/>
      <c r="AI113" s="32">
        <f t="shared" si="51"/>
        <v>0</v>
      </c>
      <c r="AJ113" s="35">
        <f t="shared" si="35"/>
        <v>61.236</v>
      </c>
      <c r="AK113" s="91"/>
      <c r="AL113" s="32">
        <f t="shared" si="52"/>
        <v>0</v>
      </c>
      <c r="AM113" s="35">
        <f t="shared" si="36"/>
        <v>61.236</v>
      </c>
      <c r="AN113" s="91"/>
      <c r="AO113" s="32">
        <f t="shared" si="53"/>
        <v>0</v>
      </c>
      <c r="AP113" s="35">
        <f t="shared" si="37"/>
        <v>61.236</v>
      </c>
      <c r="AQ113" s="91"/>
      <c r="AR113" s="2">
        <f t="shared" si="48"/>
        <v>0</v>
      </c>
      <c r="AS113" s="32">
        <f t="shared" si="49"/>
        <v>367.416</v>
      </c>
      <c r="AT113" s="72">
        <f t="shared" si="38"/>
        <v>367.416</v>
      </c>
      <c r="AU113" s="72">
        <v>987.2707999999998</v>
      </c>
      <c r="AV113" s="1"/>
      <c r="AW113" s="35"/>
      <c r="AX113" s="1"/>
      <c r="AY113" s="1"/>
      <c r="AZ113" s="1"/>
      <c r="BA113" s="72">
        <f t="shared" si="50"/>
        <v>1354.6867999999997</v>
      </c>
      <c r="BB113" s="1"/>
    </row>
    <row r="114" spans="1:54" ht="12.75">
      <c r="A114" s="1">
        <v>110</v>
      </c>
      <c r="B114" s="1"/>
      <c r="C114" s="1" t="s">
        <v>100</v>
      </c>
      <c r="D114" s="3">
        <v>617.1</v>
      </c>
      <c r="E114" s="3">
        <v>0</v>
      </c>
      <c r="F114" s="3">
        <v>617.1</v>
      </c>
      <c r="G114" s="1">
        <v>0.12</v>
      </c>
      <c r="H114" s="1">
        <v>0.12</v>
      </c>
      <c r="I114" s="35">
        <f t="shared" si="27"/>
        <v>74.052</v>
      </c>
      <c r="J114" s="91"/>
      <c r="K114" s="35">
        <f t="shared" si="39"/>
        <v>0</v>
      </c>
      <c r="L114" s="35">
        <f t="shared" si="28"/>
        <v>74.052</v>
      </c>
      <c r="M114" s="91"/>
      <c r="N114" s="35">
        <f t="shared" si="40"/>
        <v>0</v>
      </c>
      <c r="O114" s="35">
        <f t="shared" si="29"/>
        <v>74.052</v>
      </c>
      <c r="P114" s="91"/>
      <c r="Q114" s="35">
        <f t="shared" si="41"/>
        <v>0</v>
      </c>
      <c r="R114" s="35">
        <f t="shared" si="30"/>
        <v>74.052</v>
      </c>
      <c r="S114" s="91"/>
      <c r="T114" s="35">
        <f t="shared" si="42"/>
        <v>0</v>
      </c>
      <c r="U114" s="35">
        <f t="shared" si="31"/>
        <v>74.052</v>
      </c>
      <c r="V114" s="91"/>
      <c r="W114" s="35">
        <f t="shared" si="43"/>
        <v>0</v>
      </c>
      <c r="X114" s="35">
        <f t="shared" si="32"/>
        <v>74.052</v>
      </c>
      <c r="Y114" s="91"/>
      <c r="Z114" s="35">
        <f t="shared" si="44"/>
        <v>0</v>
      </c>
      <c r="AA114" s="35">
        <f t="shared" si="45"/>
        <v>74.052</v>
      </c>
      <c r="AB114" s="91"/>
      <c r="AC114" s="32">
        <f t="shared" si="46"/>
        <v>0</v>
      </c>
      <c r="AD114" s="35">
        <f t="shared" si="33"/>
        <v>74.052</v>
      </c>
      <c r="AE114" s="91"/>
      <c r="AF114" s="32">
        <f t="shared" si="47"/>
        <v>0</v>
      </c>
      <c r="AG114" s="35">
        <f t="shared" si="34"/>
        <v>74.052</v>
      </c>
      <c r="AH114" s="91"/>
      <c r="AI114" s="32">
        <f t="shared" si="51"/>
        <v>0</v>
      </c>
      <c r="AJ114" s="35">
        <f t="shared" si="35"/>
        <v>74.052</v>
      </c>
      <c r="AK114" s="91"/>
      <c r="AL114" s="32">
        <f t="shared" si="52"/>
        <v>0</v>
      </c>
      <c r="AM114" s="35">
        <f t="shared" si="36"/>
        <v>74.052</v>
      </c>
      <c r="AN114" s="91"/>
      <c r="AO114" s="32">
        <f t="shared" si="53"/>
        <v>0</v>
      </c>
      <c r="AP114" s="35">
        <f t="shared" si="37"/>
        <v>74.052</v>
      </c>
      <c r="AQ114" s="91"/>
      <c r="AR114" s="2">
        <f t="shared" si="48"/>
        <v>0</v>
      </c>
      <c r="AS114" s="32">
        <f t="shared" si="49"/>
        <v>444.31200000000007</v>
      </c>
      <c r="AT114" s="72">
        <f t="shared" si="38"/>
        <v>444.31200000000007</v>
      </c>
      <c r="AU114" s="72">
        <v>1193.8956</v>
      </c>
      <c r="AV114" s="1"/>
      <c r="AW114" s="35"/>
      <c r="AX114" s="1"/>
      <c r="AY114" s="1"/>
      <c r="AZ114" s="1"/>
      <c r="BA114" s="72">
        <f t="shared" si="50"/>
        <v>1638.2076000000002</v>
      </c>
      <c r="BB114" s="1"/>
    </row>
    <row r="115" spans="1:54" ht="12.75">
      <c r="A115" s="1">
        <v>111</v>
      </c>
      <c r="B115" s="1"/>
      <c r="C115" s="1" t="s">
        <v>101</v>
      </c>
      <c r="D115" s="3">
        <v>391.6</v>
      </c>
      <c r="E115" s="3">
        <v>0</v>
      </c>
      <c r="F115" s="3">
        <v>391.6</v>
      </c>
      <c r="G115" s="1">
        <v>0.12</v>
      </c>
      <c r="H115" s="1">
        <v>0.12</v>
      </c>
      <c r="I115" s="35">
        <f t="shared" si="27"/>
        <v>46.992000000000004</v>
      </c>
      <c r="J115" s="91"/>
      <c r="K115" s="35">
        <f t="shared" si="39"/>
        <v>0</v>
      </c>
      <c r="L115" s="35">
        <f t="shared" si="28"/>
        <v>46.992000000000004</v>
      </c>
      <c r="M115" s="91"/>
      <c r="N115" s="35">
        <f t="shared" si="40"/>
        <v>0</v>
      </c>
      <c r="O115" s="35">
        <f t="shared" si="29"/>
        <v>46.992000000000004</v>
      </c>
      <c r="P115" s="91"/>
      <c r="Q115" s="35">
        <f t="shared" si="41"/>
        <v>0</v>
      </c>
      <c r="R115" s="35">
        <f t="shared" si="30"/>
        <v>46.992000000000004</v>
      </c>
      <c r="S115" s="91"/>
      <c r="T115" s="35">
        <f t="shared" si="42"/>
        <v>0</v>
      </c>
      <c r="U115" s="35">
        <f t="shared" si="31"/>
        <v>46.992000000000004</v>
      </c>
      <c r="V115" s="91"/>
      <c r="W115" s="35">
        <f t="shared" si="43"/>
        <v>0</v>
      </c>
      <c r="X115" s="35">
        <f t="shared" si="32"/>
        <v>46.992000000000004</v>
      </c>
      <c r="Y115" s="91"/>
      <c r="Z115" s="35">
        <f t="shared" si="44"/>
        <v>0</v>
      </c>
      <c r="AA115" s="35">
        <f t="shared" si="45"/>
        <v>46.992000000000004</v>
      </c>
      <c r="AB115" s="91"/>
      <c r="AC115" s="32">
        <f t="shared" si="46"/>
        <v>0</v>
      </c>
      <c r="AD115" s="35">
        <f t="shared" si="33"/>
        <v>46.992000000000004</v>
      </c>
      <c r="AE115" s="91"/>
      <c r="AF115" s="32">
        <f t="shared" si="47"/>
        <v>0</v>
      </c>
      <c r="AG115" s="35">
        <f t="shared" si="34"/>
        <v>46.992000000000004</v>
      </c>
      <c r="AH115" s="91"/>
      <c r="AI115" s="32">
        <f t="shared" si="51"/>
        <v>0</v>
      </c>
      <c r="AJ115" s="35">
        <f t="shared" si="35"/>
        <v>46.992000000000004</v>
      </c>
      <c r="AK115" s="91"/>
      <c r="AL115" s="32">
        <f t="shared" si="52"/>
        <v>0</v>
      </c>
      <c r="AM115" s="35">
        <f t="shared" si="36"/>
        <v>46.992000000000004</v>
      </c>
      <c r="AN115" s="91"/>
      <c r="AO115" s="32">
        <f t="shared" si="53"/>
        <v>0</v>
      </c>
      <c r="AP115" s="35">
        <f t="shared" si="37"/>
        <v>46.992000000000004</v>
      </c>
      <c r="AQ115" s="91"/>
      <c r="AR115" s="2">
        <f t="shared" si="48"/>
        <v>0</v>
      </c>
      <c r="AS115" s="32">
        <f t="shared" si="49"/>
        <v>281.95200000000006</v>
      </c>
      <c r="AT115" s="72">
        <f t="shared" si="38"/>
        <v>281.95200000000006</v>
      </c>
      <c r="AU115" s="72">
        <v>757.6276</v>
      </c>
      <c r="AV115" s="1"/>
      <c r="AW115" s="35"/>
      <c r="AX115" s="1"/>
      <c r="AY115" s="1"/>
      <c r="AZ115" s="1"/>
      <c r="BA115" s="72">
        <f t="shared" si="50"/>
        <v>1039.5796</v>
      </c>
      <c r="BB115" s="1"/>
    </row>
    <row r="116" spans="1:54" ht="12.75">
      <c r="A116" s="1">
        <v>112</v>
      </c>
      <c r="B116" s="1"/>
      <c r="C116" s="1" t="s">
        <v>102</v>
      </c>
      <c r="D116" s="3">
        <v>374</v>
      </c>
      <c r="E116" s="3">
        <v>0</v>
      </c>
      <c r="F116" s="3">
        <v>374</v>
      </c>
      <c r="G116" s="1">
        <v>0.12</v>
      </c>
      <c r="H116" s="1">
        <v>0.12</v>
      </c>
      <c r="I116" s="35">
        <f t="shared" si="27"/>
        <v>44.879999999999995</v>
      </c>
      <c r="J116" s="91"/>
      <c r="K116" s="35">
        <f t="shared" si="39"/>
        <v>0</v>
      </c>
      <c r="L116" s="35">
        <f t="shared" si="28"/>
        <v>44.879999999999995</v>
      </c>
      <c r="M116" s="91"/>
      <c r="N116" s="35">
        <f t="shared" si="40"/>
        <v>0</v>
      </c>
      <c r="O116" s="35">
        <f t="shared" si="29"/>
        <v>44.879999999999995</v>
      </c>
      <c r="P116" s="91"/>
      <c r="Q116" s="35">
        <f t="shared" si="41"/>
        <v>0</v>
      </c>
      <c r="R116" s="35">
        <f t="shared" si="30"/>
        <v>44.879999999999995</v>
      </c>
      <c r="S116" s="91"/>
      <c r="T116" s="35">
        <f t="shared" si="42"/>
        <v>0</v>
      </c>
      <c r="U116" s="35">
        <f t="shared" si="31"/>
        <v>44.879999999999995</v>
      </c>
      <c r="V116" s="91"/>
      <c r="W116" s="35">
        <f t="shared" si="43"/>
        <v>0</v>
      </c>
      <c r="X116" s="35">
        <f t="shared" si="32"/>
        <v>44.879999999999995</v>
      </c>
      <c r="Y116" s="91"/>
      <c r="Z116" s="35">
        <f t="shared" si="44"/>
        <v>0</v>
      </c>
      <c r="AA116" s="35">
        <f t="shared" si="45"/>
        <v>44.879999999999995</v>
      </c>
      <c r="AB116" s="91"/>
      <c r="AC116" s="32">
        <f t="shared" si="46"/>
        <v>0</v>
      </c>
      <c r="AD116" s="35">
        <f t="shared" si="33"/>
        <v>44.879999999999995</v>
      </c>
      <c r="AE116" s="91"/>
      <c r="AF116" s="32">
        <f t="shared" si="47"/>
        <v>0</v>
      </c>
      <c r="AG116" s="35">
        <f t="shared" si="34"/>
        <v>44.879999999999995</v>
      </c>
      <c r="AH116" s="91"/>
      <c r="AI116" s="32">
        <f t="shared" si="51"/>
        <v>0</v>
      </c>
      <c r="AJ116" s="35">
        <f t="shared" si="35"/>
        <v>44.879999999999995</v>
      </c>
      <c r="AK116" s="91"/>
      <c r="AL116" s="32">
        <f t="shared" si="52"/>
        <v>0</v>
      </c>
      <c r="AM116" s="35">
        <f t="shared" si="36"/>
        <v>44.879999999999995</v>
      </c>
      <c r="AN116" s="91"/>
      <c r="AO116" s="32">
        <f t="shared" si="53"/>
        <v>0</v>
      </c>
      <c r="AP116" s="35">
        <f t="shared" si="37"/>
        <v>44.879999999999995</v>
      </c>
      <c r="AQ116" s="91"/>
      <c r="AR116" s="2">
        <f t="shared" si="48"/>
        <v>0</v>
      </c>
      <c r="AS116" s="32">
        <f t="shared" si="49"/>
        <v>269.28</v>
      </c>
      <c r="AT116" s="72">
        <f t="shared" si="38"/>
        <v>269.28</v>
      </c>
      <c r="AU116" s="72">
        <v>722.244</v>
      </c>
      <c r="AV116" s="1"/>
      <c r="AW116" s="35"/>
      <c r="AX116" s="1"/>
      <c r="AY116" s="1"/>
      <c r="AZ116" s="1"/>
      <c r="BA116" s="72">
        <f t="shared" si="50"/>
        <v>991.524</v>
      </c>
      <c r="BB116" s="1"/>
    </row>
    <row r="117" spans="1:54" ht="12.75">
      <c r="A117" s="1">
        <v>113</v>
      </c>
      <c r="B117" s="1"/>
      <c r="C117" s="1" t="s">
        <v>103</v>
      </c>
      <c r="D117" s="3">
        <v>399.6</v>
      </c>
      <c r="E117" s="3">
        <v>0</v>
      </c>
      <c r="F117" s="3">
        <v>399.6</v>
      </c>
      <c r="G117" s="1">
        <v>0.12</v>
      </c>
      <c r="H117" s="1">
        <v>0.12</v>
      </c>
      <c r="I117" s="35">
        <f t="shared" si="27"/>
        <v>47.952</v>
      </c>
      <c r="J117" s="91"/>
      <c r="K117" s="35">
        <f t="shared" si="39"/>
        <v>0</v>
      </c>
      <c r="L117" s="35">
        <f t="shared" si="28"/>
        <v>47.952</v>
      </c>
      <c r="M117" s="91"/>
      <c r="N117" s="35">
        <f t="shared" si="40"/>
        <v>0</v>
      </c>
      <c r="O117" s="35">
        <f t="shared" si="29"/>
        <v>47.952</v>
      </c>
      <c r="P117" s="91"/>
      <c r="Q117" s="35">
        <f t="shared" si="41"/>
        <v>0</v>
      </c>
      <c r="R117" s="35">
        <f t="shared" si="30"/>
        <v>47.952</v>
      </c>
      <c r="S117" s="91"/>
      <c r="T117" s="35">
        <f t="shared" si="42"/>
        <v>0</v>
      </c>
      <c r="U117" s="35">
        <f t="shared" si="31"/>
        <v>47.952</v>
      </c>
      <c r="V117" s="91"/>
      <c r="W117" s="35">
        <f t="shared" si="43"/>
        <v>0</v>
      </c>
      <c r="X117" s="35">
        <f t="shared" si="32"/>
        <v>47.952</v>
      </c>
      <c r="Y117" s="91"/>
      <c r="Z117" s="35">
        <f t="shared" si="44"/>
        <v>0</v>
      </c>
      <c r="AA117" s="35">
        <f t="shared" si="45"/>
        <v>47.952</v>
      </c>
      <c r="AB117" s="91"/>
      <c r="AC117" s="32">
        <f t="shared" si="46"/>
        <v>0</v>
      </c>
      <c r="AD117" s="35">
        <f t="shared" si="33"/>
        <v>47.952</v>
      </c>
      <c r="AE117" s="91"/>
      <c r="AF117" s="32">
        <f t="shared" si="47"/>
        <v>0</v>
      </c>
      <c r="AG117" s="35">
        <f t="shared" si="34"/>
        <v>47.952</v>
      </c>
      <c r="AH117" s="91"/>
      <c r="AI117" s="32">
        <f t="shared" si="51"/>
        <v>0</v>
      </c>
      <c r="AJ117" s="35">
        <f t="shared" si="35"/>
        <v>47.952</v>
      </c>
      <c r="AK117" s="91"/>
      <c r="AL117" s="32">
        <f t="shared" si="52"/>
        <v>0</v>
      </c>
      <c r="AM117" s="35">
        <f t="shared" si="36"/>
        <v>47.952</v>
      </c>
      <c r="AN117" s="91"/>
      <c r="AO117" s="32">
        <f t="shared" si="53"/>
        <v>0</v>
      </c>
      <c r="AP117" s="35">
        <f t="shared" si="37"/>
        <v>47.952</v>
      </c>
      <c r="AQ117" s="91"/>
      <c r="AR117" s="2">
        <f t="shared" si="48"/>
        <v>0</v>
      </c>
      <c r="AS117" s="32">
        <f t="shared" si="49"/>
        <v>287.712</v>
      </c>
      <c r="AT117" s="72">
        <f t="shared" si="38"/>
        <v>287.712</v>
      </c>
      <c r="AU117" s="72">
        <v>773.1056</v>
      </c>
      <c r="AV117" s="1"/>
      <c r="AW117" s="35"/>
      <c r="AX117" s="1"/>
      <c r="AY117" s="1"/>
      <c r="AZ117" s="1"/>
      <c r="BA117" s="72">
        <f t="shared" si="50"/>
        <v>1060.8175999999999</v>
      </c>
      <c r="BB117" s="1"/>
    </row>
    <row r="118" spans="1:54" ht="12.75">
      <c r="A118" s="1">
        <v>114</v>
      </c>
      <c r="B118" s="1"/>
      <c r="C118" s="1" t="s">
        <v>104</v>
      </c>
      <c r="D118" s="3">
        <v>461.9</v>
      </c>
      <c r="E118" s="3">
        <v>0</v>
      </c>
      <c r="F118" s="3">
        <v>461.9</v>
      </c>
      <c r="G118" s="1">
        <v>0.12</v>
      </c>
      <c r="H118" s="1">
        <v>0.12</v>
      </c>
      <c r="I118" s="35">
        <f t="shared" si="27"/>
        <v>55.428</v>
      </c>
      <c r="J118" s="91"/>
      <c r="K118" s="35">
        <f t="shared" si="39"/>
        <v>0</v>
      </c>
      <c r="L118" s="35">
        <f t="shared" si="28"/>
        <v>55.428</v>
      </c>
      <c r="M118" s="91"/>
      <c r="N118" s="35">
        <f t="shared" si="40"/>
        <v>0</v>
      </c>
      <c r="O118" s="35">
        <f t="shared" si="29"/>
        <v>55.428</v>
      </c>
      <c r="P118" s="91"/>
      <c r="Q118" s="35">
        <f t="shared" si="41"/>
        <v>0</v>
      </c>
      <c r="R118" s="35">
        <f t="shared" si="30"/>
        <v>55.428</v>
      </c>
      <c r="S118" s="91"/>
      <c r="T118" s="35">
        <f t="shared" si="42"/>
        <v>0</v>
      </c>
      <c r="U118" s="35">
        <f t="shared" si="31"/>
        <v>55.428</v>
      </c>
      <c r="V118" s="91"/>
      <c r="W118" s="35">
        <f t="shared" si="43"/>
        <v>0</v>
      </c>
      <c r="X118" s="35">
        <f t="shared" si="32"/>
        <v>55.428</v>
      </c>
      <c r="Y118" s="91"/>
      <c r="Z118" s="35">
        <f t="shared" si="44"/>
        <v>0</v>
      </c>
      <c r="AA118" s="35">
        <f t="shared" si="45"/>
        <v>55.428</v>
      </c>
      <c r="AB118" s="91"/>
      <c r="AC118" s="32">
        <f t="shared" si="46"/>
        <v>0</v>
      </c>
      <c r="AD118" s="35">
        <f t="shared" si="33"/>
        <v>55.428</v>
      </c>
      <c r="AE118" s="91"/>
      <c r="AF118" s="32">
        <f t="shared" si="47"/>
        <v>0</v>
      </c>
      <c r="AG118" s="35">
        <f t="shared" si="34"/>
        <v>55.428</v>
      </c>
      <c r="AH118" s="91"/>
      <c r="AI118" s="32">
        <f t="shared" si="51"/>
        <v>0</v>
      </c>
      <c r="AJ118" s="35">
        <f t="shared" si="35"/>
        <v>55.428</v>
      </c>
      <c r="AK118" s="91"/>
      <c r="AL118" s="32">
        <f t="shared" si="52"/>
        <v>0</v>
      </c>
      <c r="AM118" s="35">
        <f t="shared" si="36"/>
        <v>55.428</v>
      </c>
      <c r="AN118" s="91"/>
      <c r="AO118" s="32">
        <f t="shared" si="53"/>
        <v>0</v>
      </c>
      <c r="AP118" s="35">
        <f t="shared" si="37"/>
        <v>55.428</v>
      </c>
      <c r="AQ118" s="91"/>
      <c r="AR118" s="2">
        <f t="shared" si="48"/>
        <v>0</v>
      </c>
      <c r="AS118" s="32">
        <f t="shared" si="49"/>
        <v>332.568</v>
      </c>
      <c r="AT118" s="72">
        <f t="shared" si="38"/>
        <v>332.568</v>
      </c>
      <c r="AU118" s="72">
        <v>893.6283999999998</v>
      </c>
      <c r="AV118" s="1"/>
      <c r="AW118" s="35"/>
      <c r="AX118" s="1"/>
      <c r="AY118" s="1"/>
      <c r="AZ118" s="1"/>
      <c r="BA118" s="72">
        <f t="shared" si="50"/>
        <v>1226.1963999999998</v>
      </c>
      <c r="BB118" s="1"/>
    </row>
    <row r="119" spans="1:54" ht="12.75">
      <c r="A119" s="1">
        <v>115</v>
      </c>
      <c r="B119" s="1"/>
      <c r="C119" s="1" t="s">
        <v>105</v>
      </c>
      <c r="D119" s="3">
        <v>401.9</v>
      </c>
      <c r="E119" s="3">
        <v>0</v>
      </c>
      <c r="F119" s="3">
        <v>401.9</v>
      </c>
      <c r="G119" s="1">
        <v>0.12</v>
      </c>
      <c r="H119" s="1">
        <v>0.12</v>
      </c>
      <c r="I119" s="35">
        <f t="shared" si="27"/>
        <v>48.227999999999994</v>
      </c>
      <c r="J119" s="91"/>
      <c r="K119" s="35">
        <f t="shared" si="39"/>
        <v>0</v>
      </c>
      <c r="L119" s="35">
        <f t="shared" si="28"/>
        <v>48.227999999999994</v>
      </c>
      <c r="M119" s="91"/>
      <c r="N119" s="35">
        <f t="shared" si="40"/>
        <v>0</v>
      </c>
      <c r="O119" s="35">
        <f t="shared" si="29"/>
        <v>48.227999999999994</v>
      </c>
      <c r="P119" s="91"/>
      <c r="Q119" s="35">
        <f t="shared" si="41"/>
        <v>0</v>
      </c>
      <c r="R119" s="35">
        <f t="shared" si="30"/>
        <v>48.227999999999994</v>
      </c>
      <c r="S119" s="91"/>
      <c r="T119" s="35">
        <f t="shared" si="42"/>
        <v>0</v>
      </c>
      <c r="U119" s="35">
        <f t="shared" si="31"/>
        <v>48.227999999999994</v>
      </c>
      <c r="V119" s="91"/>
      <c r="W119" s="35">
        <f t="shared" si="43"/>
        <v>0</v>
      </c>
      <c r="X119" s="35">
        <f t="shared" si="32"/>
        <v>48.227999999999994</v>
      </c>
      <c r="Y119" s="91"/>
      <c r="Z119" s="35">
        <f t="shared" si="44"/>
        <v>0</v>
      </c>
      <c r="AA119" s="35">
        <f t="shared" si="45"/>
        <v>48.227999999999994</v>
      </c>
      <c r="AB119" s="91"/>
      <c r="AC119" s="32">
        <f t="shared" si="46"/>
        <v>0</v>
      </c>
      <c r="AD119" s="35">
        <f t="shared" si="33"/>
        <v>48.227999999999994</v>
      </c>
      <c r="AE119" s="91"/>
      <c r="AF119" s="32">
        <f t="shared" si="47"/>
        <v>0</v>
      </c>
      <c r="AG119" s="35">
        <f t="shared" si="34"/>
        <v>48.227999999999994</v>
      </c>
      <c r="AH119" s="91"/>
      <c r="AI119" s="32">
        <f t="shared" si="51"/>
        <v>0</v>
      </c>
      <c r="AJ119" s="35">
        <f t="shared" si="35"/>
        <v>48.227999999999994</v>
      </c>
      <c r="AK119" s="91"/>
      <c r="AL119" s="32">
        <f t="shared" si="52"/>
        <v>0</v>
      </c>
      <c r="AM119" s="35">
        <f t="shared" si="36"/>
        <v>48.227999999999994</v>
      </c>
      <c r="AN119" s="91"/>
      <c r="AO119" s="32">
        <f t="shared" si="53"/>
        <v>0</v>
      </c>
      <c r="AP119" s="35">
        <f t="shared" si="37"/>
        <v>48.227999999999994</v>
      </c>
      <c r="AQ119" s="91"/>
      <c r="AR119" s="2">
        <f t="shared" si="48"/>
        <v>0</v>
      </c>
      <c r="AS119" s="32">
        <f t="shared" si="49"/>
        <v>289.368</v>
      </c>
      <c r="AT119" s="72">
        <f t="shared" si="38"/>
        <v>289.368</v>
      </c>
      <c r="AU119" s="72">
        <v>777.5483999999999</v>
      </c>
      <c r="AV119" s="1"/>
      <c r="AW119" s="35"/>
      <c r="AX119" s="1"/>
      <c r="AY119" s="1"/>
      <c r="AZ119" s="1"/>
      <c r="BA119" s="72">
        <f t="shared" si="50"/>
        <v>1066.9163999999998</v>
      </c>
      <c r="BB119" s="1"/>
    </row>
    <row r="120" spans="1:54" ht="12.75">
      <c r="A120" s="1">
        <v>116</v>
      </c>
      <c r="B120" s="1"/>
      <c r="C120" s="1" t="s">
        <v>106</v>
      </c>
      <c r="D120" s="3">
        <v>461.4</v>
      </c>
      <c r="E120" s="3">
        <v>0</v>
      </c>
      <c r="F120" s="3">
        <v>461.4</v>
      </c>
      <c r="G120" s="1">
        <v>0.12</v>
      </c>
      <c r="H120" s="1">
        <v>0.12</v>
      </c>
      <c r="I120" s="35">
        <f t="shared" si="27"/>
        <v>55.367999999999995</v>
      </c>
      <c r="J120" s="91"/>
      <c r="K120" s="35">
        <f t="shared" si="39"/>
        <v>0</v>
      </c>
      <c r="L120" s="35">
        <f t="shared" si="28"/>
        <v>55.367999999999995</v>
      </c>
      <c r="M120" s="91"/>
      <c r="N120" s="35">
        <f t="shared" si="40"/>
        <v>0</v>
      </c>
      <c r="O120" s="35">
        <f t="shared" si="29"/>
        <v>55.367999999999995</v>
      </c>
      <c r="P120" s="91"/>
      <c r="Q120" s="35">
        <f t="shared" si="41"/>
        <v>0</v>
      </c>
      <c r="R120" s="35">
        <f t="shared" si="30"/>
        <v>55.367999999999995</v>
      </c>
      <c r="S120" s="91"/>
      <c r="T120" s="35">
        <f t="shared" si="42"/>
        <v>0</v>
      </c>
      <c r="U120" s="35">
        <f t="shared" si="31"/>
        <v>55.367999999999995</v>
      </c>
      <c r="V120" s="91"/>
      <c r="W120" s="35">
        <f t="shared" si="43"/>
        <v>0</v>
      </c>
      <c r="X120" s="35">
        <f t="shared" si="32"/>
        <v>55.367999999999995</v>
      </c>
      <c r="Y120" s="91"/>
      <c r="Z120" s="35">
        <f t="shared" si="44"/>
        <v>0</v>
      </c>
      <c r="AA120" s="35">
        <f t="shared" si="45"/>
        <v>55.367999999999995</v>
      </c>
      <c r="AB120" s="91"/>
      <c r="AC120" s="32">
        <f t="shared" si="46"/>
        <v>0</v>
      </c>
      <c r="AD120" s="35">
        <f t="shared" si="33"/>
        <v>55.367999999999995</v>
      </c>
      <c r="AE120" s="91"/>
      <c r="AF120" s="32">
        <f t="shared" si="47"/>
        <v>0</v>
      </c>
      <c r="AG120" s="35">
        <f t="shared" si="34"/>
        <v>55.367999999999995</v>
      </c>
      <c r="AH120" s="91"/>
      <c r="AI120" s="32">
        <f t="shared" si="51"/>
        <v>0</v>
      </c>
      <c r="AJ120" s="35">
        <f t="shared" si="35"/>
        <v>55.367999999999995</v>
      </c>
      <c r="AK120" s="91"/>
      <c r="AL120" s="32">
        <f t="shared" si="52"/>
        <v>0</v>
      </c>
      <c r="AM120" s="35">
        <f t="shared" si="36"/>
        <v>55.367999999999995</v>
      </c>
      <c r="AN120" s="91"/>
      <c r="AO120" s="32">
        <f t="shared" si="53"/>
        <v>0</v>
      </c>
      <c r="AP120" s="35">
        <f t="shared" si="37"/>
        <v>55.367999999999995</v>
      </c>
      <c r="AQ120" s="91"/>
      <c r="AR120" s="2">
        <f t="shared" si="48"/>
        <v>0</v>
      </c>
      <c r="AS120" s="32">
        <f t="shared" si="49"/>
        <v>332.20799999999997</v>
      </c>
      <c r="AT120" s="72">
        <f t="shared" si="38"/>
        <v>332.20799999999997</v>
      </c>
      <c r="AU120" s="72">
        <v>892.6603999999999</v>
      </c>
      <c r="AV120" s="1"/>
      <c r="AW120" s="35"/>
      <c r="AX120" s="1"/>
      <c r="AY120" s="1"/>
      <c r="AZ120" s="1"/>
      <c r="BA120" s="72">
        <f t="shared" si="50"/>
        <v>1224.8683999999998</v>
      </c>
      <c r="BB120" s="1"/>
    </row>
    <row r="121" spans="1:54" ht="12.75">
      <c r="A121" s="1">
        <v>117</v>
      </c>
      <c r="B121" s="1"/>
      <c r="C121" s="1" t="s">
        <v>107</v>
      </c>
      <c r="D121" s="3">
        <v>572.5</v>
      </c>
      <c r="E121" s="3">
        <v>0</v>
      </c>
      <c r="F121" s="3">
        <v>572.5</v>
      </c>
      <c r="G121" s="1">
        <v>0.12</v>
      </c>
      <c r="H121" s="1">
        <v>0.12</v>
      </c>
      <c r="I121" s="35">
        <f t="shared" si="27"/>
        <v>68.7</v>
      </c>
      <c r="J121" s="91"/>
      <c r="K121" s="35">
        <f t="shared" si="39"/>
        <v>0</v>
      </c>
      <c r="L121" s="35">
        <f t="shared" si="28"/>
        <v>68.7</v>
      </c>
      <c r="M121" s="91"/>
      <c r="N121" s="35">
        <f t="shared" si="40"/>
        <v>0</v>
      </c>
      <c r="O121" s="35">
        <f t="shared" si="29"/>
        <v>68.7</v>
      </c>
      <c r="P121" s="91"/>
      <c r="Q121" s="35">
        <f t="shared" si="41"/>
        <v>0</v>
      </c>
      <c r="R121" s="35">
        <f t="shared" si="30"/>
        <v>68.7</v>
      </c>
      <c r="S121" s="91"/>
      <c r="T121" s="35">
        <f t="shared" si="42"/>
        <v>0</v>
      </c>
      <c r="U121" s="35">
        <f t="shared" si="31"/>
        <v>68.7</v>
      </c>
      <c r="V121" s="91"/>
      <c r="W121" s="35">
        <f t="shared" si="43"/>
        <v>0</v>
      </c>
      <c r="X121" s="35">
        <f t="shared" si="32"/>
        <v>68.7</v>
      </c>
      <c r="Y121" s="91"/>
      <c r="Z121" s="35">
        <f t="shared" si="44"/>
        <v>0</v>
      </c>
      <c r="AA121" s="35">
        <f t="shared" si="45"/>
        <v>68.7</v>
      </c>
      <c r="AB121" s="91"/>
      <c r="AC121" s="32">
        <f t="shared" si="46"/>
        <v>0</v>
      </c>
      <c r="AD121" s="35">
        <f t="shared" si="33"/>
        <v>68.7</v>
      </c>
      <c r="AE121" s="91"/>
      <c r="AF121" s="32">
        <f t="shared" si="47"/>
        <v>0</v>
      </c>
      <c r="AG121" s="35">
        <f t="shared" si="34"/>
        <v>68.7</v>
      </c>
      <c r="AH121" s="91"/>
      <c r="AI121" s="32">
        <f t="shared" si="51"/>
        <v>0</v>
      </c>
      <c r="AJ121" s="35">
        <f t="shared" si="35"/>
        <v>68.7</v>
      </c>
      <c r="AK121" s="91"/>
      <c r="AL121" s="32">
        <f t="shared" si="52"/>
        <v>0</v>
      </c>
      <c r="AM121" s="35">
        <f t="shared" si="36"/>
        <v>68.7</v>
      </c>
      <c r="AN121" s="91"/>
      <c r="AO121" s="32">
        <f t="shared" si="53"/>
        <v>0</v>
      </c>
      <c r="AP121" s="35">
        <f t="shared" si="37"/>
        <v>68.7</v>
      </c>
      <c r="AQ121" s="91"/>
      <c r="AR121" s="2">
        <f t="shared" si="48"/>
        <v>0</v>
      </c>
      <c r="AS121" s="32">
        <f t="shared" si="49"/>
        <v>412.2</v>
      </c>
      <c r="AT121" s="72">
        <f t="shared" si="38"/>
        <v>412.2</v>
      </c>
      <c r="AU121" s="72">
        <v>1107.61</v>
      </c>
      <c r="AV121" s="1"/>
      <c r="AW121" s="35"/>
      <c r="AX121" s="1"/>
      <c r="AY121" s="1"/>
      <c r="AZ121" s="1"/>
      <c r="BA121" s="72">
        <f t="shared" si="50"/>
        <v>1519.81</v>
      </c>
      <c r="BB121" s="1"/>
    </row>
    <row r="122" spans="1:54" ht="12.75">
      <c r="A122" s="1">
        <v>118</v>
      </c>
      <c r="B122" s="1"/>
      <c r="C122" s="1" t="s">
        <v>108</v>
      </c>
      <c r="D122" s="3">
        <v>490</v>
      </c>
      <c r="E122" s="3">
        <v>0</v>
      </c>
      <c r="F122" s="3">
        <v>490</v>
      </c>
      <c r="G122" s="1">
        <v>0.12</v>
      </c>
      <c r="H122" s="1">
        <v>0.12</v>
      </c>
      <c r="I122" s="35">
        <f t="shared" si="27"/>
        <v>58.8</v>
      </c>
      <c r="J122" s="91"/>
      <c r="K122" s="35">
        <f t="shared" si="39"/>
        <v>0</v>
      </c>
      <c r="L122" s="35">
        <f t="shared" si="28"/>
        <v>58.8</v>
      </c>
      <c r="M122" s="91"/>
      <c r="N122" s="35">
        <f t="shared" si="40"/>
        <v>0</v>
      </c>
      <c r="O122" s="35">
        <f t="shared" si="29"/>
        <v>58.8</v>
      </c>
      <c r="P122" s="91"/>
      <c r="Q122" s="35">
        <f t="shared" si="41"/>
        <v>0</v>
      </c>
      <c r="R122" s="35">
        <f t="shared" si="30"/>
        <v>58.8</v>
      </c>
      <c r="S122" s="91"/>
      <c r="T122" s="35">
        <f t="shared" si="42"/>
        <v>0</v>
      </c>
      <c r="U122" s="35">
        <f t="shared" si="31"/>
        <v>58.8</v>
      </c>
      <c r="V122" s="91"/>
      <c r="W122" s="35">
        <f t="shared" si="43"/>
        <v>0</v>
      </c>
      <c r="X122" s="35">
        <f t="shared" si="32"/>
        <v>58.8</v>
      </c>
      <c r="Y122" s="91"/>
      <c r="Z122" s="35">
        <f t="shared" si="44"/>
        <v>0</v>
      </c>
      <c r="AA122" s="35">
        <f t="shared" si="45"/>
        <v>58.8</v>
      </c>
      <c r="AB122" s="91"/>
      <c r="AC122" s="32">
        <f t="shared" si="46"/>
        <v>0</v>
      </c>
      <c r="AD122" s="35">
        <f t="shared" si="33"/>
        <v>58.8</v>
      </c>
      <c r="AE122" s="91"/>
      <c r="AF122" s="32">
        <f t="shared" si="47"/>
        <v>0</v>
      </c>
      <c r="AG122" s="35">
        <f t="shared" si="34"/>
        <v>58.8</v>
      </c>
      <c r="AH122" s="91"/>
      <c r="AI122" s="32">
        <f t="shared" si="51"/>
        <v>0</v>
      </c>
      <c r="AJ122" s="35">
        <f t="shared" si="35"/>
        <v>58.8</v>
      </c>
      <c r="AK122" s="91"/>
      <c r="AL122" s="32">
        <f t="shared" si="52"/>
        <v>0</v>
      </c>
      <c r="AM122" s="35">
        <f t="shared" si="36"/>
        <v>58.8</v>
      </c>
      <c r="AN122" s="91"/>
      <c r="AO122" s="32">
        <f t="shared" si="53"/>
        <v>0</v>
      </c>
      <c r="AP122" s="35">
        <f t="shared" si="37"/>
        <v>58.8</v>
      </c>
      <c r="AQ122" s="91"/>
      <c r="AR122" s="2">
        <f t="shared" si="48"/>
        <v>0</v>
      </c>
      <c r="AS122" s="32">
        <f t="shared" si="49"/>
        <v>352.8</v>
      </c>
      <c r="AT122" s="72">
        <f t="shared" si="38"/>
        <v>352.8</v>
      </c>
      <c r="AU122" s="72">
        <v>948</v>
      </c>
      <c r="AV122" s="1"/>
      <c r="AW122" s="35"/>
      <c r="AX122" s="1"/>
      <c r="AY122" s="1"/>
      <c r="AZ122" s="1"/>
      <c r="BA122" s="72">
        <f t="shared" si="50"/>
        <v>1300.8</v>
      </c>
      <c r="BB122" s="1"/>
    </row>
    <row r="123" spans="1:54" ht="12.75">
      <c r="A123" s="1">
        <v>119</v>
      </c>
      <c r="B123" s="1"/>
      <c r="C123" s="1" t="s">
        <v>109</v>
      </c>
      <c r="D123" s="3">
        <v>6179.9</v>
      </c>
      <c r="E123" s="3">
        <v>0</v>
      </c>
      <c r="F123" s="3">
        <v>6179.9</v>
      </c>
      <c r="G123" s="1">
        <v>0.12</v>
      </c>
      <c r="H123" s="1">
        <v>0.12</v>
      </c>
      <c r="I123" s="35">
        <f t="shared" si="27"/>
        <v>741.588</v>
      </c>
      <c r="J123" s="91"/>
      <c r="K123" s="35">
        <f t="shared" si="39"/>
        <v>0</v>
      </c>
      <c r="L123" s="35">
        <f t="shared" si="28"/>
        <v>741.588</v>
      </c>
      <c r="M123" s="91"/>
      <c r="N123" s="35">
        <f t="shared" si="40"/>
        <v>0</v>
      </c>
      <c r="O123" s="35">
        <f t="shared" si="29"/>
        <v>741.588</v>
      </c>
      <c r="P123" s="91"/>
      <c r="Q123" s="35">
        <f t="shared" si="41"/>
        <v>0</v>
      </c>
      <c r="R123" s="35">
        <f t="shared" si="30"/>
        <v>741.588</v>
      </c>
      <c r="S123" s="91"/>
      <c r="T123" s="35">
        <f t="shared" si="42"/>
        <v>0</v>
      </c>
      <c r="U123" s="35">
        <f t="shared" si="31"/>
        <v>741.588</v>
      </c>
      <c r="V123" s="91"/>
      <c r="W123" s="35">
        <f t="shared" si="43"/>
        <v>0</v>
      </c>
      <c r="X123" s="35">
        <f t="shared" si="32"/>
        <v>741.588</v>
      </c>
      <c r="Y123" s="91"/>
      <c r="Z123" s="35">
        <f t="shared" si="44"/>
        <v>0</v>
      </c>
      <c r="AA123" s="35">
        <f t="shared" si="45"/>
        <v>741.588</v>
      </c>
      <c r="AB123" s="91"/>
      <c r="AC123" s="32">
        <f t="shared" si="46"/>
        <v>0</v>
      </c>
      <c r="AD123" s="35">
        <f t="shared" si="33"/>
        <v>741.588</v>
      </c>
      <c r="AE123" s="91"/>
      <c r="AF123" s="32">
        <f t="shared" si="47"/>
        <v>0</v>
      </c>
      <c r="AG123" s="35">
        <f t="shared" si="34"/>
        <v>741.588</v>
      </c>
      <c r="AH123" s="91"/>
      <c r="AI123" s="32">
        <f t="shared" si="51"/>
        <v>0</v>
      </c>
      <c r="AJ123" s="35">
        <f t="shared" si="35"/>
        <v>741.588</v>
      </c>
      <c r="AK123" s="91"/>
      <c r="AL123" s="32">
        <f t="shared" si="52"/>
        <v>0</v>
      </c>
      <c r="AM123" s="35">
        <f t="shared" si="36"/>
        <v>741.588</v>
      </c>
      <c r="AN123" s="91"/>
      <c r="AO123" s="32">
        <f t="shared" si="53"/>
        <v>0</v>
      </c>
      <c r="AP123" s="35">
        <f t="shared" si="37"/>
        <v>741.588</v>
      </c>
      <c r="AQ123" s="91"/>
      <c r="AR123" s="2">
        <f t="shared" si="48"/>
        <v>0</v>
      </c>
      <c r="AS123" s="32">
        <f t="shared" si="49"/>
        <v>4449.527999999999</v>
      </c>
      <c r="AT123" s="72">
        <f t="shared" si="38"/>
        <v>4449.527999999999</v>
      </c>
      <c r="AU123" s="72">
        <v>11955.9456</v>
      </c>
      <c r="AV123" s="1"/>
      <c r="AW123" s="35"/>
      <c r="AX123" s="1"/>
      <c r="AY123" s="1"/>
      <c r="AZ123" s="1"/>
      <c r="BA123" s="72">
        <f t="shared" si="50"/>
        <v>16405.473599999998</v>
      </c>
      <c r="BB123" s="1"/>
    </row>
    <row r="124" spans="1:54" ht="12.75">
      <c r="A124" s="1">
        <v>120</v>
      </c>
      <c r="B124" s="1"/>
      <c r="C124" s="1" t="s">
        <v>297</v>
      </c>
      <c r="D124" s="3">
        <v>389.9</v>
      </c>
      <c r="E124" s="3">
        <v>0</v>
      </c>
      <c r="F124" s="3">
        <v>389.9</v>
      </c>
      <c r="G124" s="1">
        <v>0.12</v>
      </c>
      <c r="H124" s="1">
        <v>0.12</v>
      </c>
      <c r="I124" s="35">
        <f t="shared" si="27"/>
        <v>46.788</v>
      </c>
      <c r="J124" s="91"/>
      <c r="K124" s="35">
        <f t="shared" si="39"/>
        <v>0</v>
      </c>
      <c r="L124" s="35">
        <f t="shared" si="28"/>
        <v>46.788</v>
      </c>
      <c r="M124" s="91"/>
      <c r="N124" s="35">
        <f t="shared" si="40"/>
        <v>0</v>
      </c>
      <c r="O124" s="35">
        <f t="shared" si="29"/>
        <v>46.788</v>
      </c>
      <c r="P124" s="91"/>
      <c r="Q124" s="35">
        <f t="shared" si="41"/>
        <v>0</v>
      </c>
      <c r="R124" s="35">
        <f t="shared" si="30"/>
        <v>46.788</v>
      </c>
      <c r="S124" s="91"/>
      <c r="T124" s="35">
        <f t="shared" si="42"/>
        <v>0</v>
      </c>
      <c r="U124" s="35">
        <f t="shared" si="31"/>
        <v>46.788</v>
      </c>
      <c r="V124" s="91"/>
      <c r="W124" s="35">
        <f t="shared" si="43"/>
        <v>0</v>
      </c>
      <c r="X124" s="35">
        <f t="shared" si="32"/>
        <v>46.788</v>
      </c>
      <c r="Y124" s="91"/>
      <c r="Z124" s="35">
        <f t="shared" si="44"/>
        <v>0</v>
      </c>
      <c r="AA124" s="35">
        <f t="shared" si="45"/>
        <v>46.788</v>
      </c>
      <c r="AB124" s="91"/>
      <c r="AC124" s="32">
        <f t="shared" si="46"/>
        <v>0</v>
      </c>
      <c r="AD124" s="35">
        <f t="shared" si="33"/>
        <v>46.788</v>
      </c>
      <c r="AE124" s="91"/>
      <c r="AF124" s="32">
        <f t="shared" si="47"/>
        <v>0</v>
      </c>
      <c r="AG124" s="35">
        <f t="shared" si="34"/>
        <v>46.788</v>
      </c>
      <c r="AH124" s="91"/>
      <c r="AI124" s="32">
        <f t="shared" si="51"/>
        <v>0</v>
      </c>
      <c r="AJ124" s="35">
        <f t="shared" si="35"/>
        <v>46.788</v>
      </c>
      <c r="AK124" s="91"/>
      <c r="AL124" s="32">
        <f t="shared" si="52"/>
        <v>0</v>
      </c>
      <c r="AM124" s="35">
        <f t="shared" si="36"/>
        <v>46.788</v>
      </c>
      <c r="AN124" s="91"/>
      <c r="AO124" s="32">
        <f t="shared" si="53"/>
        <v>0</v>
      </c>
      <c r="AP124" s="35">
        <f t="shared" si="37"/>
        <v>46.788</v>
      </c>
      <c r="AQ124" s="91"/>
      <c r="AR124" s="2">
        <f t="shared" si="48"/>
        <v>0</v>
      </c>
      <c r="AS124" s="32">
        <f t="shared" si="49"/>
        <v>280.728</v>
      </c>
      <c r="AT124" s="72">
        <f t="shared" si="38"/>
        <v>280.728</v>
      </c>
      <c r="AU124" s="72">
        <v>754.3363999999999</v>
      </c>
      <c r="AV124" s="1"/>
      <c r="AW124" s="35"/>
      <c r="AX124" s="1"/>
      <c r="AY124" s="1"/>
      <c r="AZ124" s="1"/>
      <c r="BA124" s="72">
        <f t="shared" si="50"/>
        <v>1035.0644</v>
      </c>
      <c r="BB124" s="1"/>
    </row>
    <row r="125" spans="1:54" ht="12.75">
      <c r="A125" s="1">
        <v>121</v>
      </c>
      <c r="B125" s="1"/>
      <c r="C125" s="1" t="s">
        <v>110</v>
      </c>
      <c r="D125" s="3">
        <v>409.6</v>
      </c>
      <c r="E125" s="3">
        <v>0</v>
      </c>
      <c r="F125" s="3">
        <v>409.6</v>
      </c>
      <c r="G125" s="1">
        <v>0.12</v>
      </c>
      <c r="H125" s="1">
        <v>0.12</v>
      </c>
      <c r="I125" s="35">
        <f t="shared" si="27"/>
        <v>49.152</v>
      </c>
      <c r="J125" s="91"/>
      <c r="K125" s="35">
        <f t="shared" si="39"/>
        <v>0</v>
      </c>
      <c r="L125" s="35">
        <f t="shared" si="28"/>
        <v>49.152</v>
      </c>
      <c r="M125" s="91"/>
      <c r="N125" s="35">
        <f t="shared" si="40"/>
        <v>0</v>
      </c>
      <c r="O125" s="35">
        <f t="shared" si="29"/>
        <v>49.152</v>
      </c>
      <c r="P125" s="91"/>
      <c r="Q125" s="35">
        <f t="shared" si="41"/>
        <v>0</v>
      </c>
      <c r="R125" s="35">
        <f t="shared" si="30"/>
        <v>49.152</v>
      </c>
      <c r="S125" s="91"/>
      <c r="T125" s="35">
        <f t="shared" si="42"/>
        <v>0</v>
      </c>
      <c r="U125" s="35">
        <f t="shared" si="31"/>
        <v>49.152</v>
      </c>
      <c r="V125" s="91"/>
      <c r="W125" s="35">
        <f t="shared" si="43"/>
        <v>0</v>
      </c>
      <c r="X125" s="35">
        <f t="shared" si="32"/>
        <v>49.152</v>
      </c>
      <c r="Y125" s="91"/>
      <c r="Z125" s="35">
        <f t="shared" si="44"/>
        <v>0</v>
      </c>
      <c r="AA125" s="35">
        <f t="shared" si="45"/>
        <v>49.152</v>
      </c>
      <c r="AB125" s="91"/>
      <c r="AC125" s="32">
        <f t="shared" si="46"/>
        <v>0</v>
      </c>
      <c r="AD125" s="35">
        <f t="shared" si="33"/>
        <v>49.152</v>
      </c>
      <c r="AE125" s="91"/>
      <c r="AF125" s="32">
        <f t="shared" si="47"/>
        <v>0</v>
      </c>
      <c r="AG125" s="35">
        <f t="shared" si="34"/>
        <v>49.152</v>
      </c>
      <c r="AH125" s="91"/>
      <c r="AI125" s="32">
        <f t="shared" si="51"/>
        <v>0</v>
      </c>
      <c r="AJ125" s="35">
        <f t="shared" si="35"/>
        <v>49.152</v>
      </c>
      <c r="AK125" s="91"/>
      <c r="AL125" s="32">
        <f t="shared" si="52"/>
        <v>0</v>
      </c>
      <c r="AM125" s="35">
        <f t="shared" si="36"/>
        <v>49.152</v>
      </c>
      <c r="AN125" s="91"/>
      <c r="AO125" s="32">
        <f t="shared" si="53"/>
        <v>0</v>
      </c>
      <c r="AP125" s="35">
        <f t="shared" si="37"/>
        <v>49.152</v>
      </c>
      <c r="AQ125" s="91"/>
      <c r="AR125" s="2">
        <f t="shared" si="48"/>
        <v>0</v>
      </c>
      <c r="AS125" s="32">
        <f t="shared" si="49"/>
        <v>294.912</v>
      </c>
      <c r="AT125" s="72">
        <f t="shared" si="38"/>
        <v>294.912</v>
      </c>
      <c r="AU125" s="72">
        <v>787.2284000000001</v>
      </c>
      <c r="AV125" s="1"/>
      <c r="AW125" s="35"/>
      <c r="AX125" s="1"/>
      <c r="AY125" s="1"/>
      <c r="AZ125" s="1"/>
      <c r="BA125" s="72">
        <f t="shared" si="50"/>
        <v>1082.1404</v>
      </c>
      <c r="BB125" s="1"/>
    </row>
    <row r="126" spans="1:54" ht="12.75">
      <c r="A126" s="1">
        <v>122</v>
      </c>
      <c r="B126" s="1"/>
      <c r="C126" s="1" t="s">
        <v>111</v>
      </c>
      <c r="D126" s="3">
        <v>411</v>
      </c>
      <c r="E126" s="3">
        <v>0</v>
      </c>
      <c r="F126" s="3">
        <v>411</v>
      </c>
      <c r="G126" s="1">
        <v>0.12</v>
      </c>
      <c r="H126" s="1">
        <v>0.12</v>
      </c>
      <c r="I126" s="35">
        <f t="shared" si="27"/>
        <v>49.32</v>
      </c>
      <c r="J126" s="91"/>
      <c r="K126" s="35">
        <f t="shared" si="39"/>
        <v>0</v>
      </c>
      <c r="L126" s="35">
        <f t="shared" si="28"/>
        <v>49.32</v>
      </c>
      <c r="M126" s="91"/>
      <c r="N126" s="35">
        <f t="shared" si="40"/>
        <v>0</v>
      </c>
      <c r="O126" s="35">
        <f t="shared" si="29"/>
        <v>49.32</v>
      </c>
      <c r="P126" s="91"/>
      <c r="Q126" s="35">
        <f t="shared" si="41"/>
        <v>0</v>
      </c>
      <c r="R126" s="35">
        <f t="shared" si="30"/>
        <v>49.32</v>
      </c>
      <c r="S126" s="91"/>
      <c r="T126" s="35">
        <f t="shared" si="42"/>
        <v>0</v>
      </c>
      <c r="U126" s="35">
        <f t="shared" si="31"/>
        <v>49.32</v>
      </c>
      <c r="V126" s="91"/>
      <c r="W126" s="35">
        <f t="shared" si="43"/>
        <v>0</v>
      </c>
      <c r="X126" s="35">
        <f t="shared" si="32"/>
        <v>49.32</v>
      </c>
      <c r="Y126" s="91"/>
      <c r="Z126" s="35">
        <f t="shared" si="44"/>
        <v>0</v>
      </c>
      <c r="AA126" s="35">
        <f t="shared" si="45"/>
        <v>49.32</v>
      </c>
      <c r="AB126" s="91"/>
      <c r="AC126" s="32">
        <f t="shared" si="46"/>
        <v>0</v>
      </c>
      <c r="AD126" s="35">
        <f t="shared" si="33"/>
        <v>49.32</v>
      </c>
      <c r="AE126" s="91"/>
      <c r="AF126" s="32">
        <f t="shared" si="47"/>
        <v>0</v>
      </c>
      <c r="AG126" s="35">
        <f t="shared" si="34"/>
        <v>49.32</v>
      </c>
      <c r="AH126" s="91"/>
      <c r="AI126" s="32">
        <f t="shared" si="51"/>
        <v>0</v>
      </c>
      <c r="AJ126" s="35">
        <f t="shared" si="35"/>
        <v>49.32</v>
      </c>
      <c r="AK126" s="91"/>
      <c r="AL126" s="32">
        <f t="shared" si="52"/>
        <v>0</v>
      </c>
      <c r="AM126" s="35">
        <f t="shared" si="36"/>
        <v>49.32</v>
      </c>
      <c r="AN126" s="91"/>
      <c r="AO126" s="32">
        <f t="shared" si="53"/>
        <v>0</v>
      </c>
      <c r="AP126" s="35">
        <f t="shared" si="37"/>
        <v>49.32</v>
      </c>
      <c r="AQ126" s="91"/>
      <c r="AR126" s="2">
        <f t="shared" si="48"/>
        <v>0</v>
      </c>
      <c r="AS126" s="32">
        <f t="shared" si="49"/>
        <v>295.92</v>
      </c>
      <c r="AT126" s="72">
        <f t="shared" si="38"/>
        <v>295.92</v>
      </c>
      <c r="AU126" s="72">
        <v>795.156</v>
      </c>
      <c r="AV126" s="1"/>
      <c r="AW126" s="35"/>
      <c r="AX126" s="1"/>
      <c r="AY126" s="1"/>
      <c r="AZ126" s="1"/>
      <c r="BA126" s="72">
        <f t="shared" si="50"/>
        <v>1091.076</v>
      </c>
      <c r="BB126" s="1"/>
    </row>
    <row r="127" spans="1:54" ht="12.75">
      <c r="A127" s="1">
        <v>123</v>
      </c>
      <c r="B127" s="1"/>
      <c r="C127" s="1" t="s">
        <v>298</v>
      </c>
      <c r="D127" s="3">
        <v>383.6</v>
      </c>
      <c r="E127" s="3">
        <v>0</v>
      </c>
      <c r="F127" s="3">
        <v>383.6</v>
      </c>
      <c r="G127" s="1">
        <v>0.12</v>
      </c>
      <c r="H127" s="1">
        <v>0.12</v>
      </c>
      <c r="I127" s="35">
        <f t="shared" si="27"/>
        <v>46.032000000000004</v>
      </c>
      <c r="J127" s="91"/>
      <c r="K127" s="35">
        <f t="shared" si="39"/>
        <v>0</v>
      </c>
      <c r="L127" s="35">
        <f t="shared" si="28"/>
        <v>46.032000000000004</v>
      </c>
      <c r="M127" s="91"/>
      <c r="N127" s="35">
        <f t="shared" si="40"/>
        <v>0</v>
      </c>
      <c r="O127" s="35">
        <f t="shared" si="29"/>
        <v>46.032000000000004</v>
      </c>
      <c r="P127" s="91"/>
      <c r="Q127" s="35">
        <f t="shared" si="41"/>
        <v>0</v>
      </c>
      <c r="R127" s="35">
        <f t="shared" si="30"/>
        <v>46.032000000000004</v>
      </c>
      <c r="S127" s="91"/>
      <c r="T127" s="35">
        <f t="shared" si="42"/>
        <v>0</v>
      </c>
      <c r="U127" s="35">
        <f t="shared" si="31"/>
        <v>46.032000000000004</v>
      </c>
      <c r="V127" s="91"/>
      <c r="W127" s="35">
        <f t="shared" si="43"/>
        <v>0</v>
      </c>
      <c r="X127" s="35">
        <f t="shared" si="32"/>
        <v>46.032000000000004</v>
      </c>
      <c r="Y127" s="91"/>
      <c r="Z127" s="35">
        <f t="shared" si="44"/>
        <v>0</v>
      </c>
      <c r="AA127" s="35">
        <f t="shared" si="45"/>
        <v>46.032000000000004</v>
      </c>
      <c r="AB127" s="91"/>
      <c r="AC127" s="32">
        <f t="shared" si="46"/>
        <v>0</v>
      </c>
      <c r="AD127" s="35">
        <f t="shared" si="33"/>
        <v>46.032000000000004</v>
      </c>
      <c r="AE127" s="91"/>
      <c r="AF127" s="32">
        <f t="shared" si="47"/>
        <v>0</v>
      </c>
      <c r="AG127" s="35">
        <f t="shared" si="34"/>
        <v>46.032000000000004</v>
      </c>
      <c r="AH127" s="91"/>
      <c r="AI127" s="32">
        <f t="shared" si="51"/>
        <v>0</v>
      </c>
      <c r="AJ127" s="35">
        <f t="shared" si="35"/>
        <v>46.032000000000004</v>
      </c>
      <c r="AK127" s="91"/>
      <c r="AL127" s="32">
        <f t="shared" si="52"/>
        <v>0</v>
      </c>
      <c r="AM127" s="35">
        <f t="shared" si="36"/>
        <v>46.032000000000004</v>
      </c>
      <c r="AN127" s="91"/>
      <c r="AO127" s="32">
        <f t="shared" si="53"/>
        <v>0</v>
      </c>
      <c r="AP127" s="35">
        <f t="shared" si="37"/>
        <v>46.032000000000004</v>
      </c>
      <c r="AQ127" s="91"/>
      <c r="AR127" s="2">
        <f t="shared" si="48"/>
        <v>0</v>
      </c>
      <c r="AS127" s="32">
        <f t="shared" si="49"/>
        <v>276.192</v>
      </c>
      <c r="AT127" s="72">
        <f t="shared" si="38"/>
        <v>276.192</v>
      </c>
      <c r="AU127" s="72">
        <v>742.1496000000002</v>
      </c>
      <c r="AV127" s="1"/>
      <c r="AW127" s="35"/>
      <c r="AX127" s="1"/>
      <c r="AY127" s="1"/>
      <c r="AZ127" s="1"/>
      <c r="BA127" s="72">
        <f t="shared" si="50"/>
        <v>1018.3416000000002</v>
      </c>
      <c r="BB127" s="1"/>
    </row>
    <row r="128" spans="1:54" ht="12.75">
      <c r="A128" s="1">
        <v>124</v>
      </c>
      <c r="B128" s="1"/>
      <c r="C128" s="1" t="s">
        <v>112</v>
      </c>
      <c r="D128" s="3">
        <v>396.8</v>
      </c>
      <c r="E128" s="3">
        <v>0</v>
      </c>
      <c r="F128" s="3">
        <v>396.8</v>
      </c>
      <c r="G128" s="1">
        <v>0.12</v>
      </c>
      <c r="H128" s="1">
        <v>0.12</v>
      </c>
      <c r="I128" s="35">
        <f t="shared" si="27"/>
        <v>47.616</v>
      </c>
      <c r="J128" s="91"/>
      <c r="K128" s="35">
        <f t="shared" si="39"/>
        <v>0</v>
      </c>
      <c r="L128" s="35">
        <f t="shared" si="28"/>
        <v>47.616</v>
      </c>
      <c r="M128" s="91"/>
      <c r="N128" s="35">
        <f t="shared" si="40"/>
        <v>0</v>
      </c>
      <c r="O128" s="35">
        <f t="shared" si="29"/>
        <v>47.616</v>
      </c>
      <c r="P128" s="91"/>
      <c r="Q128" s="35">
        <f t="shared" si="41"/>
        <v>0</v>
      </c>
      <c r="R128" s="35">
        <f t="shared" si="30"/>
        <v>47.616</v>
      </c>
      <c r="S128" s="91"/>
      <c r="T128" s="35">
        <f t="shared" si="42"/>
        <v>0</v>
      </c>
      <c r="U128" s="35">
        <f t="shared" si="31"/>
        <v>47.616</v>
      </c>
      <c r="V128" s="91"/>
      <c r="W128" s="35">
        <f t="shared" si="43"/>
        <v>0</v>
      </c>
      <c r="X128" s="35">
        <f t="shared" si="32"/>
        <v>47.616</v>
      </c>
      <c r="Y128" s="91"/>
      <c r="Z128" s="35">
        <f t="shared" si="44"/>
        <v>0</v>
      </c>
      <c r="AA128" s="35">
        <f t="shared" si="45"/>
        <v>47.616</v>
      </c>
      <c r="AB128" s="91"/>
      <c r="AC128" s="32">
        <f t="shared" si="46"/>
        <v>0</v>
      </c>
      <c r="AD128" s="35">
        <f t="shared" si="33"/>
        <v>47.616</v>
      </c>
      <c r="AE128" s="91"/>
      <c r="AF128" s="32">
        <f t="shared" si="47"/>
        <v>0</v>
      </c>
      <c r="AG128" s="35">
        <f t="shared" si="34"/>
        <v>47.616</v>
      </c>
      <c r="AH128" s="91"/>
      <c r="AI128" s="32">
        <f t="shared" si="51"/>
        <v>0</v>
      </c>
      <c r="AJ128" s="35">
        <f t="shared" si="35"/>
        <v>47.616</v>
      </c>
      <c r="AK128" s="91"/>
      <c r="AL128" s="32">
        <f t="shared" si="52"/>
        <v>0</v>
      </c>
      <c r="AM128" s="35">
        <f t="shared" si="36"/>
        <v>47.616</v>
      </c>
      <c r="AN128" s="91"/>
      <c r="AO128" s="32">
        <f t="shared" si="53"/>
        <v>0</v>
      </c>
      <c r="AP128" s="35">
        <f t="shared" si="37"/>
        <v>47.616</v>
      </c>
      <c r="AQ128" s="91"/>
      <c r="AR128" s="2">
        <f t="shared" si="48"/>
        <v>0</v>
      </c>
      <c r="AS128" s="32">
        <f t="shared" si="49"/>
        <v>285.69599999999997</v>
      </c>
      <c r="AT128" s="72">
        <f t="shared" si="38"/>
        <v>285.69599999999997</v>
      </c>
      <c r="AU128" s="72">
        <v>767.6848</v>
      </c>
      <c r="AV128" s="1"/>
      <c r="AW128" s="35"/>
      <c r="AX128" s="1"/>
      <c r="AY128" s="1"/>
      <c r="AZ128" s="1"/>
      <c r="BA128" s="72">
        <f t="shared" si="50"/>
        <v>1053.3808</v>
      </c>
      <c r="BB128" s="1"/>
    </row>
    <row r="129" spans="1:54" ht="12.75">
      <c r="A129" s="1">
        <v>125</v>
      </c>
      <c r="B129" s="1"/>
      <c r="C129" s="1" t="s">
        <v>113</v>
      </c>
      <c r="D129" s="3">
        <v>400.6</v>
      </c>
      <c r="E129" s="3">
        <v>75.1</v>
      </c>
      <c r="F129" s="3">
        <v>475.7</v>
      </c>
      <c r="G129" s="1">
        <v>0.12</v>
      </c>
      <c r="H129" s="1">
        <v>0.12</v>
      </c>
      <c r="I129" s="35">
        <f t="shared" si="27"/>
        <v>57.083999999999996</v>
      </c>
      <c r="J129" s="91"/>
      <c r="K129" s="35">
        <f t="shared" si="39"/>
        <v>0</v>
      </c>
      <c r="L129" s="35">
        <f t="shared" si="28"/>
        <v>57.083999999999996</v>
      </c>
      <c r="M129" s="91"/>
      <c r="N129" s="35">
        <f t="shared" si="40"/>
        <v>0</v>
      </c>
      <c r="O129" s="35">
        <f t="shared" si="29"/>
        <v>57.083999999999996</v>
      </c>
      <c r="P129" s="91"/>
      <c r="Q129" s="35">
        <f t="shared" si="41"/>
        <v>0</v>
      </c>
      <c r="R129" s="35">
        <f t="shared" si="30"/>
        <v>57.083999999999996</v>
      </c>
      <c r="S129" s="91"/>
      <c r="T129" s="35">
        <f t="shared" si="42"/>
        <v>0</v>
      </c>
      <c r="U129" s="35">
        <f t="shared" si="31"/>
        <v>57.083999999999996</v>
      </c>
      <c r="V129" s="91"/>
      <c r="W129" s="35">
        <f t="shared" si="43"/>
        <v>0</v>
      </c>
      <c r="X129" s="35">
        <f t="shared" si="32"/>
        <v>57.083999999999996</v>
      </c>
      <c r="Y129" s="91"/>
      <c r="Z129" s="35">
        <f t="shared" si="44"/>
        <v>0</v>
      </c>
      <c r="AA129" s="35">
        <f t="shared" si="45"/>
        <v>57.083999999999996</v>
      </c>
      <c r="AB129" s="91"/>
      <c r="AC129" s="32">
        <f t="shared" si="46"/>
        <v>0</v>
      </c>
      <c r="AD129" s="35">
        <f t="shared" si="33"/>
        <v>57.083999999999996</v>
      </c>
      <c r="AE129" s="91"/>
      <c r="AF129" s="32">
        <f t="shared" si="47"/>
        <v>0</v>
      </c>
      <c r="AG129" s="35">
        <f t="shared" si="34"/>
        <v>57.083999999999996</v>
      </c>
      <c r="AH129" s="91"/>
      <c r="AI129" s="32">
        <f t="shared" si="51"/>
        <v>0</v>
      </c>
      <c r="AJ129" s="35">
        <f t="shared" si="35"/>
        <v>57.083999999999996</v>
      </c>
      <c r="AK129" s="91"/>
      <c r="AL129" s="32">
        <f t="shared" si="52"/>
        <v>0</v>
      </c>
      <c r="AM129" s="35">
        <f t="shared" si="36"/>
        <v>57.083999999999996</v>
      </c>
      <c r="AN129" s="91"/>
      <c r="AO129" s="32">
        <f t="shared" si="53"/>
        <v>0</v>
      </c>
      <c r="AP129" s="35">
        <f t="shared" si="37"/>
        <v>57.083999999999996</v>
      </c>
      <c r="AQ129" s="91"/>
      <c r="AR129" s="2">
        <f t="shared" si="48"/>
        <v>0</v>
      </c>
      <c r="AS129" s="32">
        <f t="shared" si="49"/>
        <v>342.50399999999996</v>
      </c>
      <c r="AT129" s="72">
        <f t="shared" si="38"/>
        <v>342.50399999999996</v>
      </c>
      <c r="AU129" s="72">
        <v>920.3351999999999</v>
      </c>
      <c r="AV129" s="1"/>
      <c r="AW129" s="35"/>
      <c r="AX129" s="1"/>
      <c r="AY129" s="1"/>
      <c r="AZ129" s="1"/>
      <c r="BA129" s="72">
        <f t="shared" si="50"/>
        <v>1262.8392</v>
      </c>
      <c r="BB129" s="1"/>
    </row>
    <row r="130" spans="1:54" ht="12.75">
      <c r="A130" s="1">
        <v>126</v>
      </c>
      <c r="B130" s="1"/>
      <c r="C130" s="1" t="s">
        <v>114</v>
      </c>
      <c r="D130" s="3">
        <v>404.4</v>
      </c>
      <c r="E130" s="3">
        <v>0</v>
      </c>
      <c r="F130" s="3">
        <v>404.4</v>
      </c>
      <c r="G130" s="1">
        <v>0.12</v>
      </c>
      <c r="H130" s="1">
        <v>0.12</v>
      </c>
      <c r="I130" s="35">
        <f t="shared" si="27"/>
        <v>48.528</v>
      </c>
      <c r="J130" s="91"/>
      <c r="K130" s="35">
        <f t="shared" si="39"/>
        <v>0</v>
      </c>
      <c r="L130" s="35">
        <f t="shared" si="28"/>
        <v>48.528</v>
      </c>
      <c r="M130" s="91"/>
      <c r="N130" s="35">
        <f t="shared" si="40"/>
        <v>0</v>
      </c>
      <c r="O130" s="35">
        <f t="shared" si="29"/>
        <v>48.528</v>
      </c>
      <c r="P130" s="91"/>
      <c r="Q130" s="35">
        <f t="shared" si="41"/>
        <v>0</v>
      </c>
      <c r="R130" s="35">
        <f t="shared" si="30"/>
        <v>48.528</v>
      </c>
      <c r="S130" s="91"/>
      <c r="T130" s="35">
        <f t="shared" si="42"/>
        <v>0</v>
      </c>
      <c r="U130" s="35">
        <f t="shared" si="31"/>
        <v>48.528</v>
      </c>
      <c r="V130" s="91"/>
      <c r="W130" s="35">
        <f t="shared" si="43"/>
        <v>0</v>
      </c>
      <c r="X130" s="35">
        <f t="shared" si="32"/>
        <v>48.528</v>
      </c>
      <c r="Y130" s="91"/>
      <c r="Z130" s="35">
        <f t="shared" si="44"/>
        <v>0</v>
      </c>
      <c r="AA130" s="35">
        <f t="shared" si="45"/>
        <v>48.528</v>
      </c>
      <c r="AB130" s="91"/>
      <c r="AC130" s="32">
        <f t="shared" si="46"/>
        <v>0</v>
      </c>
      <c r="AD130" s="35">
        <f t="shared" si="33"/>
        <v>48.528</v>
      </c>
      <c r="AE130" s="91"/>
      <c r="AF130" s="32">
        <f t="shared" si="47"/>
        <v>0</v>
      </c>
      <c r="AG130" s="35">
        <f t="shared" si="34"/>
        <v>48.528</v>
      </c>
      <c r="AH130" s="91"/>
      <c r="AI130" s="32">
        <f t="shared" si="51"/>
        <v>0</v>
      </c>
      <c r="AJ130" s="35">
        <f t="shared" si="35"/>
        <v>48.528</v>
      </c>
      <c r="AK130" s="91"/>
      <c r="AL130" s="32">
        <f t="shared" si="52"/>
        <v>0</v>
      </c>
      <c r="AM130" s="35">
        <f t="shared" si="36"/>
        <v>48.528</v>
      </c>
      <c r="AN130" s="91"/>
      <c r="AO130" s="32">
        <f t="shared" si="53"/>
        <v>0</v>
      </c>
      <c r="AP130" s="35">
        <f t="shared" si="37"/>
        <v>48.528</v>
      </c>
      <c r="AQ130" s="91"/>
      <c r="AR130" s="2">
        <f t="shared" si="48"/>
        <v>0</v>
      </c>
      <c r="AS130" s="32">
        <f t="shared" si="49"/>
        <v>291.168</v>
      </c>
      <c r="AT130" s="72">
        <f t="shared" si="38"/>
        <v>291.168</v>
      </c>
      <c r="AU130" s="72">
        <v>782.3884</v>
      </c>
      <c r="AV130" s="1"/>
      <c r="AW130" s="35"/>
      <c r="AX130" s="1"/>
      <c r="AY130" s="1"/>
      <c r="AZ130" s="1"/>
      <c r="BA130" s="72">
        <f t="shared" si="50"/>
        <v>1073.5564</v>
      </c>
      <c r="BB130" s="1"/>
    </row>
    <row r="131" spans="1:54" ht="12.75">
      <c r="A131" s="1">
        <v>127</v>
      </c>
      <c r="B131" s="1"/>
      <c r="C131" s="1" t="s">
        <v>115</v>
      </c>
      <c r="D131" s="3">
        <v>657.6</v>
      </c>
      <c r="E131" s="3">
        <v>0</v>
      </c>
      <c r="F131" s="3">
        <v>657.6</v>
      </c>
      <c r="G131" s="1">
        <v>0.12</v>
      </c>
      <c r="H131" s="1">
        <v>0.12</v>
      </c>
      <c r="I131" s="35">
        <f t="shared" si="27"/>
        <v>78.912</v>
      </c>
      <c r="J131" s="91"/>
      <c r="K131" s="35">
        <f t="shared" si="39"/>
        <v>0</v>
      </c>
      <c r="L131" s="35">
        <f t="shared" si="28"/>
        <v>78.912</v>
      </c>
      <c r="M131" s="91"/>
      <c r="N131" s="35">
        <f t="shared" si="40"/>
        <v>0</v>
      </c>
      <c r="O131" s="35">
        <f t="shared" si="29"/>
        <v>78.912</v>
      </c>
      <c r="P131" s="91"/>
      <c r="Q131" s="35">
        <f t="shared" si="41"/>
        <v>0</v>
      </c>
      <c r="R131" s="35">
        <f t="shared" si="30"/>
        <v>78.912</v>
      </c>
      <c r="S131" s="91"/>
      <c r="T131" s="35">
        <f t="shared" si="42"/>
        <v>0</v>
      </c>
      <c r="U131" s="35">
        <f t="shared" si="31"/>
        <v>78.912</v>
      </c>
      <c r="V131" s="91"/>
      <c r="W131" s="35">
        <f t="shared" si="43"/>
        <v>0</v>
      </c>
      <c r="X131" s="35">
        <f t="shared" si="32"/>
        <v>78.912</v>
      </c>
      <c r="Y131" s="91"/>
      <c r="Z131" s="35">
        <f t="shared" si="44"/>
        <v>0</v>
      </c>
      <c r="AA131" s="35">
        <f t="shared" si="45"/>
        <v>78.912</v>
      </c>
      <c r="AB131" s="91"/>
      <c r="AC131" s="32">
        <f t="shared" si="46"/>
        <v>0</v>
      </c>
      <c r="AD131" s="35">
        <f t="shared" si="33"/>
        <v>78.912</v>
      </c>
      <c r="AE131" s="91"/>
      <c r="AF131" s="32">
        <f t="shared" si="47"/>
        <v>0</v>
      </c>
      <c r="AG131" s="35">
        <f t="shared" si="34"/>
        <v>78.912</v>
      </c>
      <c r="AH131" s="91"/>
      <c r="AI131" s="32">
        <f t="shared" si="51"/>
        <v>0</v>
      </c>
      <c r="AJ131" s="35">
        <f t="shared" si="35"/>
        <v>78.912</v>
      </c>
      <c r="AK131" s="91"/>
      <c r="AL131" s="32">
        <f t="shared" si="52"/>
        <v>0</v>
      </c>
      <c r="AM131" s="35">
        <f t="shared" si="36"/>
        <v>78.912</v>
      </c>
      <c r="AN131" s="91"/>
      <c r="AO131" s="32">
        <f t="shared" si="53"/>
        <v>0</v>
      </c>
      <c r="AP131" s="35">
        <f t="shared" si="37"/>
        <v>78.912</v>
      </c>
      <c r="AQ131" s="91"/>
      <c r="AR131" s="2">
        <f t="shared" si="48"/>
        <v>0</v>
      </c>
      <c r="AS131" s="32">
        <f t="shared" si="49"/>
        <v>473.4720000000001</v>
      </c>
      <c r="AT131" s="72">
        <f t="shared" si="38"/>
        <v>473.4720000000001</v>
      </c>
      <c r="AU131" s="72">
        <v>1272.2536</v>
      </c>
      <c r="AV131" s="1"/>
      <c r="AW131" s="35"/>
      <c r="AX131" s="1"/>
      <c r="AY131" s="1"/>
      <c r="AZ131" s="1"/>
      <c r="BA131" s="72">
        <f t="shared" si="50"/>
        <v>1745.7256000000002</v>
      </c>
      <c r="BB131" s="1"/>
    </row>
    <row r="132" spans="1:54" ht="12.75">
      <c r="A132" s="1">
        <v>128</v>
      </c>
      <c r="B132" s="1"/>
      <c r="C132" s="1" t="s">
        <v>116</v>
      </c>
      <c r="D132" s="3">
        <v>655.8</v>
      </c>
      <c r="E132" s="3">
        <v>0</v>
      </c>
      <c r="F132" s="3">
        <v>655.8</v>
      </c>
      <c r="G132" s="1">
        <v>0.12</v>
      </c>
      <c r="H132" s="1">
        <v>0.12</v>
      </c>
      <c r="I132" s="35">
        <f t="shared" si="27"/>
        <v>78.696</v>
      </c>
      <c r="J132" s="91"/>
      <c r="K132" s="35">
        <f t="shared" si="39"/>
        <v>0</v>
      </c>
      <c r="L132" s="35">
        <f t="shared" si="28"/>
        <v>78.696</v>
      </c>
      <c r="M132" s="91"/>
      <c r="N132" s="35">
        <f t="shared" si="40"/>
        <v>0</v>
      </c>
      <c r="O132" s="35">
        <f t="shared" si="29"/>
        <v>78.696</v>
      </c>
      <c r="P132" s="91"/>
      <c r="Q132" s="35">
        <f t="shared" si="41"/>
        <v>0</v>
      </c>
      <c r="R132" s="35">
        <f t="shared" si="30"/>
        <v>78.696</v>
      </c>
      <c r="S132" s="91"/>
      <c r="T132" s="35">
        <f t="shared" si="42"/>
        <v>0</v>
      </c>
      <c r="U132" s="35">
        <f t="shared" si="31"/>
        <v>78.696</v>
      </c>
      <c r="V132" s="91"/>
      <c r="W132" s="35">
        <f t="shared" si="43"/>
        <v>0</v>
      </c>
      <c r="X132" s="35">
        <f t="shared" si="32"/>
        <v>78.696</v>
      </c>
      <c r="Y132" s="91"/>
      <c r="Z132" s="35">
        <f t="shared" si="44"/>
        <v>0</v>
      </c>
      <c r="AA132" s="35">
        <f t="shared" si="45"/>
        <v>78.696</v>
      </c>
      <c r="AB132" s="91"/>
      <c r="AC132" s="32">
        <f t="shared" si="46"/>
        <v>0</v>
      </c>
      <c r="AD132" s="35">
        <f t="shared" si="33"/>
        <v>78.696</v>
      </c>
      <c r="AE132" s="91"/>
      <c r="AF132" s="32">
        <f t="shared" si="47"/>
        <v>0</v>
      </c>
      <c r="AG132" s="35">
        <f t="shared" si="34"/>
        <v>78.696</v>
      </c>
      <c r="AH132" s="91"/>
      <c r="AI132" s="32">
        <f t="shared" si="51"/>
        <v>0</v>
      </c>
      <c r="AJ132" s="35">
        <f t="shared" si="35"/>
        <v>78.696</v>
      </c>
      <c r="AK132" s="91"/>
      <c r="AL132" s="32">
        <f t="shared" si="52"/>
        <v>0</v>
      </c>
      <c r="AM132" s="35">
        <f t="shared" si="36"/>
        <v>78.696</v>
      </c>
      <c r="AN132" s="91"/>
      <c r="AO132" s="32">
        <f t="shared" si="53"/>
        <v>0</v>
      </c>
      <c r="AP132" s="35">
        <f t="shared" si="37"/>
        <v>78.696</v>
      </c>
      <c r="AQ132" s="91"/>
      <c r="AR132" s="2">
        <f t="shared" si="48"/>
        <v>0</v>
      </c>
      <c r="AS132" s="32">
        <f t="shared" si="49"/>
        <v>472.17600000000004</v>
      </c>
      <c r="AT132" s="72">
        <f t="shared" si="38"/>
        <v>472.17600000000004</v>
      </c>
      <c r="AU132" s="72">
        <v>1268.7688</v>
      </c>
      <c r="AV132" s="1"/>
      <c r="AW132" s="35"/>
      <c r="AX132" s="1"/>
      <c r="AY132" s="1"/>
      <c r="AZ132" s="1"/>
      <c r="BA132" s="72">
        <f t="shared" si="50"/>
        <v>1740.9448000000002</v>
      </c>
      <c r="BB132" s="1"/>
    </row>
    <row r="133" spans="1:54" ht="12.75">
      <c r="A133" s="1">
        <v>129</v>
      </c>
      <c r="B133" s="1"/>
      <c r="C133" s="1" t="s">
        <v>117</v>
      </c>
      <c r="D133" s="3">
        <v>2003.9</v>
      </c>
      <c r="E133" s="3">
        <v>0</v>
      </c>
      <c r="F133" s="3">
        <v>2003.9</v>
      </c>
      <c r="G133" s="1">
        <v>0.12</v>
      </c>
      <c r="H133" s="1">
        <v>0.12</v>
      </c>
      <c r="I133" s="35">
        <f aca="true" t="shared" si="54" ref="I133:I196">F133*G133</f>
        <v>240.468</v>
      </c>
      <c r="J133" s="91"/>
      <c r="K133" s="35">
        <f t="shared" si="39"/>
        <v>0</v>
      </c>
      <c r="L133" s="35">
        <f aca="true" t="shared" si="55" ref="L133:L196">F133*G133</f>
        <v>240.468</v>
      </c>
      <c r="M133" s="91"/>
      <c r="N133" s="35">
        <f t="shared" si="40"/>
        <v>0</v>
      </c>
      <c r="O133" s="35">
        <f aca="true" t="shared" si="56" ref="O133:O196">F133*G133</f>
        <v>240.468</v>
      </c>
      <c r="P133" s="91"/>
      <c r="Q133" s="35">
        <f t="shared" si="41"/>
        <v>0</v>
      </c>
      <c r="R133" s="35">
        <f aca="true" t="shared" si="57" ref="R133:R196">F133*G133</f>
        <v>240.468</v>
      </c>
      <c r="S133" s="91"/>
      <c r="T133" s="35">
        <f t="shared" si="42"/>
        <v>0</v>
      </c>
      <c r="U133" s="35">
        <f aca="true" t="shared" si="58" ref="U133:U196">F133*G133</f>
        <v>240.468</v>
      </c>
      <c r="V133" s="91"/>
      <c r="W133" s="35">
        <f t="shared" si="43"/>
        <v>0</v>
      </c>
      <c r="X133" s="35">
        <f aca="true" t="shared" si="59" ref="X133:X196">F133*G133</f>
        <v>240.468</v>
      </c>
      <c r="Y133" s="91"/>
      <c r="Z133" s="35">
        <f t="shared" si="44"/>
        <v>0</v>
      </c>
      <c r="AA133" s="35">
        <f t="shared" si="45"/>
        <v>240.468</v>
      </c>
      <c r="AB133" s="91"/>
      <c r="AC133" s="32">
        <f t="shared" si="46"/>
        <v>0</v>
      </c>
      <c r="AD133" s="35">
        <f aca="true" t="shared" si="60" ref="AD133:AD196">F133*G133</f>
        <v>240.468</v>
      </c>
      <c r="AE133" s="91"/>
      <c r="AF133" s="32">
        <f t="shared" si="47"/>
        <v>0</v>
      </c>
      <c r="AG133" s="35">
        <f aca="true" t="shared" si="61" ref="AG133:AG196">F133*G133</f>
        <v>240.468</v>
      </c>
      <c r="AH133" s="91"/>
      <c r="AI133" s="32">
        <f t="shared" si="51"/>
        <v>0</v>
      </c>
      <c r="AJ133" s="35">
        <f aca="true" t="shared" si="62" ref="AJ133:AJ196">F133*G133</f>
        <v>240.468</v>
      </c>
      <c r="AK133" s="91"/>
      <c r="AL133" s="32">
        <f t="shared" si="52"/>
        <v>0</v>
      </c>
      <c r="AM133" s="35">
        <f aca="true" t="shared" si="63" ref="AM133:AM196">F133*G133</f>
        <v>240.468</v>
      </c>
      <c r="AN133" s="91"/>
      <c r="AO133" s="32">
        <f t="shared" si="53"/>
        <v>0</v>
      </c>
      <c r="AP133" s="35">
        <f aca="true" t="shared" si="64" ref="AP133:AP196">F133*G133</f>
        <v>240.468</v>
      </c>
      <c r="AQ133" s="91"/>
      <c r="AR133" s="2">
        <f t="shared" si="48"/>
        <v>0</v>
      </c>
      <c r="AS133" s="32">
        <f t="shared" si="49"/>
        <v>1442.808</v>
      </c>
      <c r="AT133" s="72">
        <f aca="true" t="shared" si="65" ref="AT133:AT196">I133+L133+O133+R133+U133+X133</f>
        <v>1442.808</v>
      </c>
      <c r="AU133" s="72">
        <v>3876.9203999999995</v>
      </c>
      <c r="AV133" s="1"/>
      <c r="AW133" s="35"/>
      <c r="AX133" s="1"/>
      <c r="AY133" s="1"/>
      <c r="AZ133" s="1"/>
      <c r="BA133" s="72">
        <f t="shared" si="50"/>
        <v>5319.7284</v>
      </c>
      <c r="BB133" s="1"/>
    </row>
    <row r="134" spans="1:54" ht="12.75">
      <c r="A134" s="1">
        <v>130</v>
      </c>
      <c r="B134" s="1"/>
      <c r="C134" s="1" t="s">
        <v>118</v>
      </c>
      <c r="D134" s="3">
        <v>521.5</v>
      </c>
      <c r="E134" s="3">
        <v>0</v>
      </c>
      <c r="F134" s="3">
        <v>521.5</v>
      </c>
      <c r="G134" s="1">
        <v>0.12</v>
      </c>
      <c r="H134" s="1">
        <v>0.12</v>
      </c>
      <c r="I134" s="35">
        <f t="shared" si="54"/>
        <v>62.58</v>
      </c>
      <c r="J134" s="91"/>
      <c r="K134" s="35">
        <f aca="true" t="shared" si="66" ref="K134:K197">I134*J134</f>
        <v>0</v>
      </c>
      <c r="L134" s="35">
        <f t="shared" si="55"/>
        <v>62.58</v>
      </c>
      <c r="M134" s="91"/>
      <c r="N134" s="35">
        <f aca="true" t="shared" si="67" ref="N134:N197">L134*M134</f>
        <v>0</v>
      </c>
      <c r="O134" s="35">
        <f t="shared" si="56"/>
        <v>62.58</v>
      </c>
      <c r="P134" s="91"/>
      <c r="Q134" s="35">
        <f aca="true" t="shared" si="68" ref="Q134:Q197">O134*P134</f>
        <v>0</v>
      </c>
      <c r="R134" s="35">
        <f t="shared" si="57"/>
        <v>62.58</v>
      </c>
      <c r="S134" s="91"/>
      <c r="T134" s="35">
        <f aca="true" t="shared" si="69" ref="T134:T197">R134*S134</f>
        <v>0</v>
      </c>
      <c r="U134" s="35">
        <f t="shared" si="58"/>
        <v>62.58</v>
      </c>
      <c r="V134" s="91"/>
      <c r="W134" s="35">
        <f aca="true" t="shared" si="70" ref="W134:W197">U134*V134</f>
        <v>0</v>
      </c>
      <c r="X134" s="35">
        <f t="shared" si="59"/>
        <v>62.58</v>
      </c>
      <c r="Y134" s="91"/>
      <c r="Z134" s="35">
        <f aca="true" t="shared" si="71" ref="Z134:Z197">X134*Y134</f>
        <v>0</v>
      </c>
      <c r="AA134" s="35">
        <f aca="true" t="shared" si="72" ref="AA134:AA197">F134*0.12</f>
        <v>62.58</v>
      </c>
      <c r="AB134" s="91"/>
      <c r="AC134" s="32">
        <f aca="true" t="shared" si="73" ref="AC134:AC197">AA134*AB134</f>
        <v>0</v>
      </c>
      <c r="AD134" s="35">
        <f t="shared" si="60"/>
        <v>62.58</v>
      </c>
      <c r="AE134" s="91"/>
      <c r="AF134" s="32">
        <f aca="true" t="shared" si="74" ref="AF134:AF197">AD134*AE134</f>
        <v>0</v>
      </c>
      <c r="AG134" s="35">
        <f t="shared" si="61"/>
        <v>62.58</v>
      </c>
      <c r="AH134" s="91"/>
      <c r="AI134" s="32">
        <f t="shared" si="51"/>
        <v>0</v>
      </c>
      <c r="AJ134" s="35">
        <f t="shared" si="62"/>
        <v>62.58</v>
      </c>
      <c r="AK134" s="91"/>
      <c r="AL134" s="32">
        <f t="shared" si="52"/>
        <v>0</v>
      </c>
      <c r="AM134" s="35">
        <f t="shared" si="63"/>
        <v>62.58</v>
      </c>
      <c r="AN134" s="91"/>
      <c r="AO134" s="32">
        <f t="shared" si="53"/>
        <v>0</v>
      </c>
      <c r="AP134" s="35">
        <f t="shared" si="64"/>
        <v>62.58</v>
      </c>
      <c r="AQ134" s="91"/>
      <c r="AR134" s="2">
        <f aca="true" t="shared" si="75" ref="AR134:AR197">AP134*AQ134</f>
        <v>0</v>
      </c>
      <c r="AS134" s="32">
        <f aca="true" t="shared" si="76" ref="AS134:AS197">I134+L134+O134+R134+U134+X134</f>
        <v>375.47999999999996</v>
      </c>
      <c r="AT134" s="72">
        <f t="shared" si="65"/>
        <v>375.47999999999996</v>
      </c>
      <c r="AU134" s="72">
        <v>1008.944</v>
      </c>
      <c r="AV134" s="1"/>
      <c r="AW134" s="35"/>
      <c r="AX134" s="1"/>
      <c r="AY134" s="1"/>
      <c r="AZ134" s="1"/>
      <c r="BA134" s="72">
        <f aca="true" t="shared" si="77" ref="BA134:BA197">AT134+AU134-AZ134</f>
        <v>1384.424</v>
      </c>
      <c r="BB134" s="1"/>
    </row>
    <row r="135" spans="1:54" ht="12.75">
      <c r="A135" s="1">
        <v>131</v>
      </c>
      <c r="B135" s="1"/>
      <c r="C135" s="1" t="s">
        <v>119</v>
      </c>
      <c r="D135" s="3">
        <v>502.3</v>
      </c>
      <c r="E135" s="3">
        <v>0</v>
      </c>
      <c r="F135" s="3">
        <v>502.3</v>
      </c>
      <c r="G135" s="1">
        <v>0.12</v>
      </c>
      <c r="H135" s="1">
        <v>0.12</v>
      </c>
      <c r="I135" s="35">
        <f t="shared" si="54"/>
        <v>60.275999999999996</v>
      </c>
      <c r="J135" s="91"/>
      <c r="K135" s="35">
        <f t="shared" si="66"/>
        <v>0</v>
      </c>
      <c r="L135" s="35">
        <f t="shared" si="55"/>
        <v>60.275999999999996</v>
      </c>
      <c r="M135" s="91"/>
      <c r="N135" s="35">
        <f t="shared" si="67"/>
        <v>0</v>
      </c>
      <c r="O135" s="35">
        <f t="shared" si="56"/>
        <v>60.275999999999996</v>
      </c>
      <c r="P135" s="91"/>
      <c r="Q135" s="35">
        <f t="shared" si="68"/>
        <v>0</v>
      </c>
      <c r="R135" s="35">
        <f t="shared" si="57"/>
        <v>60.275999999999996</v>
      </c>
      <c r="S135" s="91"/>
      <c r="T135" s="35">
        <f t="shared" si="69"/>
        <v>0</v>
      </c>
      <c r="U135" s="35">
        <f t="shared" si="58"/>
        <v>60.275999999999996</v>
      </c>
      <c r="V135" s="91"/>
      <c r="W135" s="35">
        <f t="shared" si="70"/>
        <v>0</v>
      </c>
      <c r="X135" s="35">
        <f t="shared" si="59"/>
        <v>60.275999999999996</v>
      </c>
      <c r="Y135" s="91"/>
      <c r="Z135" s="35">
        <f t="shared" si="71"/>
        <v>0</v>
      </c>
      <c r="AA135" s="35">
        <f t="shared" si="72"/>
        <v>60.275999999999996</v>
      </c>
      <c r="AB135" s="91"/>
      <c r="AC135" s="32">
        <f t="shared" si="73"/>
        <v>0</v>
      </c>
      <c r="AD135" s="35">
        <f t="shared" si="60"/>
        <v>60.275999999999996</v>
      </c>
      <c r="AE135" s="91"/>
      <c r="AF135" s="32">
        <f t="shared" si="74"/>
        <v>0</v>
      </c>
      <c r="AG135" s="35">
        <f t="shared" si="61"/>
        <v>60.275999999999996</v>
      </c>
      <c r="AH135" s="91"/>
      <c r="AI135" s="32">
        <f aca="true" t="shared" si="78" ref="AI135:AI198">AG135*AH135</f>
        <v>0</v>
      </c>
      <c r="AJ135" s="35">
        <f t="shared" si="62"/>
        <v>60.275999999999996</v>
      </c>
      <c r="AK135" s="91"/>
      <c r="AL135" s="32">
        <f aca="true" t="shared" si="79" ref="AL135:AL198">AJ135*AK135</f>
        <v>0</v>
      </c>
      <c r="AM135" s="35">
        <f t="shared" si="63"/>
        <v>60.275999999999996</v>
      </c>
      <c r="AN135" s="91"/>
      <c r="AO135" s="32">
        <f aca="true" t="shared" si="80" ref="AO135:AO198">AM135*AN135</f>
        <v>0</v>
      </c>
      <c r="AP135" s="35">
        <f t="shared" si="64"/>
        <v>60.275999999999996</v>
      </c>
      <c r="AQ135" s="91"/>
      <c r="AR135" s="2">
        <f t="shared" si="75"/>
        <v>0</v>
      </c>
      <c r="AS135" s="32">
        <f t="shared" si="76"/>
        <v>361.656</v>
      </c>
      <c r="AT135" s="72">
        <f t="shared" si="65"/>
        <v>361.656</v>
      </c>
      <c r="AU135" s="72">
        <v>971.7927999999997</v>
      </c>
      <c r="AV135" s="1"/>
      <c r="AW135" s="35"/>
      <c r="AX135" s="1"/>
      <c r="AY135" s="1"/>
      <c r="AZ135" s="1"/>
      <c r="BA135" s="72">
        <f t="shared" si="77"/>
        <v>1333.4487999999997</v>
      </c>
      <c r="BB135" s="1"/>
    </row>
    <row r="136" spans="1:54" ht="12.75">
      <c r="A136" s="1">
        <v>132</v>
      </c>
      <c r="B136" s="1"/>
      <c r="C136" s="1" t="s">
        <v>120</v>
      </c>
      <c r="D136" s="3">
        <v>3299</v>
      </c>
      <c r="E136" s="3">
        <v>350.1</v>
      </c>
      <c r="F136" s="3">
        <v>3649.1</v>
      </c>
      <c r="G136" s="1">
        <v>0.12</v>
      </c>
      <c r="H136" s="1">
        <v>0.12</v>
      </c>
      <c r="I136" s="35">
        <f t="shared" si="54"/>
        <v>437.892</v>
      </c>
      <c r="J136" s="91"/>
      <c r="K136" s="35">
        <f t="shared" si="66"/>
        <v>0</v>
      </c>
      <c r="L136" s="35">
        <f t="shared" si="55"/>
        <v>437.892</v>
      </c>
      <c r="M136" s="91"/>
      <c r="N136" s="35">
        <f t="shared" si="67"/>
        <v>0</v>
      </c>
      <c r="O136" s="35">
        <f t="shared" si="56"/>
        <v>437.892</v>
      </c>
      <c r="P136" s="91"/>
      <c r="Q136" s="35">
        <f t="shared" si="68"/>
        <v>0</v>
      </c>
      <c r="R136" s="35">
        <f t="shared" si="57"/>
        <v>437.892</v>
      </c>
      <c r="S136" s="91"/>
      <c r="T136" s="35">
        <f t="shared" si="69"/>
        <v>0</v>
      </c>
      <c r="U136" s="35">
        <f t="shared" si="58"/>
        <v>437.892</v>
      </c>
      <c r="V136" s="91"/>
      <c r="W136" s="35">
        <f t="shared" si="70"/>
        <v>0</v>
      </c>
      <c r="X136" s="35">
        <f t="shared" si="59"/>
        <v>437.892</v>
      </c>
      <c r="Y136" s="91"/>
      <c r="Z136" s="35">
        <f t="shared" si="71"/>
        <v>0</v>
      </c>
      <c r="AA136" s="35">
        <f t="shared" si="72"/>
        <v>437.892</v>
      </c>
      <c r="AB136" s="91"/>
      <c r="AC136" s="32">
        <f t="shared" si="73"/>
        <v>0</v>
      </c>
      <c r="AD136" s="35">
        <f t="shared" si="60"/>
        <v>437.892</v>
      </c>
      <c r="AE136" s="91"/>
      <c r="AF136" s="32">
        <f t="shared" si="74"/>
        <v>0</v>
      </c>
      <c r="AG136" s="35">
        <f t="shared" si="61"/>
        <v>437.892</v>
      </c>
      <c r="AH136" s="91"/>
      <c r="AI136" s="32">
        <f t="shared" si="78"/>
        <v>0</v>
      </c>
      <c r="AJ136" s="35">
        <f t="shared" si="62"/>
        <v>437.892</v>
      </c>
      <c r="AK136" s="91"/>
      <c r="AL136" s="32">
        <f t="shared" si="79"/>
        <v>0</v>
      </c>
      <c r="AM136" s="35">
        <f t="shared" si="63"/>
        <v>437.892</v>
      </c>
      <c r="AN136" s="91"/>
      <c r="AO136" s="32">
        <f t="shared" si="80"/>
        <v>0</v>
      </c>
      <c r="AP136" s="35">
        <f t="shared" si="64"/>
        <v>437.892</v>
      </c>
      <c r="AQ136" s="91"/>
      <c r="AR136" s="2">
        <f t="shared" si="75"/>
        <v>0</v>
      </c>
      <c r="AS136" s="32">
        <f t="shared" si="76"/>
        <v>2627.352</v>
      </c>
      <c r="AT136" s="72">
        <f t="shared" si="65"/>
        <v>2627.352</v>
      </c>
      <c r="AU136" s="72">
        <v>7059.076799999999</v>
      </c>
      <c r="AV136" s="1"/>
      <c r="AW136" s="35"/>
      <c r="AX136" s="1"/>
      <c r="AY136" s="1"/>
      <c r="AZ136" s="1"/>
      <c r="BA136" s="72">
        <f t="shared" si="77"/>
        <v>9686.428799999998</v>
      </c>
      <c r="BB136" s="1"/>
    </row>
    <row r="137" spans="1:54" ht="12.75">
      <c r="A137" s="1">
        <v>133</v>
      </c>
      <c r="B137" s="1"/>
      <c r="C137" s="1" t="s">
        <v>121</v>
      </c>
      <c r="D137" s="3">
        <v>462.6</v>
      </c>
      <c r="E137" s="3">
        <v>0</v>
      </c>
      <c r="F137" s="3">
        <v>462.6</v>
      </c>
      <c r="G137" s="1">
        <v>0.12</v>
      </c>
      <c r="H137" s="1">
        <v>0.12</v>
      </c>
      <c r="I137" s="35">
        <f t="shared" si="54"/>
        <v>55.512</v>
      </c>
      <c r="J137" s="91"/>
      <c r="K137" s="35">
        <f t="shared" si="66"/>
        <v>0</v>
      </c>
      <c r="L137" s="35">
        <f t="shared" si="55"/>
        <v>55.512</v>
      </c>
      <c r="M137" s="91"/>
      <c r="N137" s="35">
        <f t="shared" si="67"/>
        <v>0</v>
      </c>
      <c r="O137" s="35">
        <f t="shared" si="56"/>
        <v>55.512</v>
      </c>
      <c r="P137" s="91"/>
      <c r="Q137" s="35">
        <f t="shared" si="68"/>
        <v>0</v>
      </c>
      <c r="R137" s="35">
        <f t="shared" si="57"/>
        <v>55.512</v>
      </c>
      <c r="S137" s="91"/>
      <c r="T137" s="35">
        <f t="shared" si="69"/>
        <v>0</v>
      </c>
      <c r="U137" s="35">
        <f t="shared" si="58"/>
        <v>55.512</v>
      </c>
      <c r="V137" s="91"/>
      <c r="W137" s="35">
        <f t="shared" si="70"/>
        <v>0</v>
      </c>
      <c r="X137" s="35">
        <f t="shared" si="59"/>
        <v>55.512</v>
      </c>
      <c r="Y137" s="91"/>
      <c r="Z137" s="35">
        <f t="shared" si="71"/>
        <v>0</v>
      </c>
      <c r="AA137" s="35">
        <f t="shared" si="72"/>
        <v>55.512</v>
      </c>
      <c r="AB137" s="91"/>
      <c r="AC137" s="32">
        <f t="shared" si="73"/>
        <v>0</v>
      </c>
      <c r="AD137" s="35">
        <f t="shared" si="60"/>
        <v>55.512</v>
      </c>
      <c r="AE137" s="91"/>
      <c r="AF137" s="32">
        <f t="shared" si="74"/>
        <v>0</v>
      </c>
      <c r="AG137" s="35">
        <f t="shared" si="61"/>
        <v>55.512</v>
      </c>
      <c r="AH137" s="91"/>
      <c r="AI137" s="32">
        <f t="shared" si="78"/>
        <v>0</v>
      </c>
      <c r="AJ137" s="35">
        <f t="shared" si="62"/>
        <v>55.512</v>
      </c>
      <c r="AK137" s="91"/>
      <c r="AL137" s="32">
        <f t="shared" si="79"/>
        <v>0</v>
      </c>
      <c r="AM137" s="35">
        <f t="shared" si="63"/>
        <v>55.512</v>
      </c>
      <c r="AN137" s="91"/>
      <c r="AO137" s="32">
        <f t="shared" si="80"/>
        <v>0</v>
      </c>
      <c r="AP137" s="35">
        <f t="shared" si="64"/>
        <v>55.512</v>
      </c>
      <c r="AQ137" s="91"/>
      <c r="AR137" s="2">
        <f t="shared" si="75"/>
        <v>0</v>
      </c>
      <c r="AS137" s="32">
        <f t="shared" si="76"/>
        <v>333.072</v>
      </c>
      <c r="AT137" s="72">
        <f t="shared" si="65"/>
        <v>333.072</v>
      </c>
      <c r="AU137" s="72">
        <v>894.9836</v>
      </c>
      <c r="AV137" s="1"/>
      <c r="AW137" s="35"/>
      <c r="AX137" s="1"/>
      <c r="AY137" s="1"/>
      <c r="AZ137" s="1"/>
      <c r="BA137" s="72">
        <f t="shared" si="77"/>
        <v>1228.0556000000001</v>
      </c>
      <c r="BB137" s="1"/>
    </row>
    <row r="138" spans="1:54" ht="12.75">
      <c r="A138" s="1">
        <v>134</v>
      </c>
      <c r="B138" s="1"/>
      <c r="C138" s="1" t="s">
        <v>122</v>
      </c>
      <c r="D138" s="3">
        <v>465</v>
      </c>
      <c r="E138" s="3">
        <v>0</v>
      </c>
      <c r="F138" s="3">
        <v>465</v>
      </c>
      <c r="G138" s="1">
        <v>0.12</v>
      </c>
      <c r="H138" s="1">
        <v>0.12</v>
      </c>
      <c r="I138" s="35">
        <f t="shared" si="54"/>
        <v>55.8</v>
      </c>
      <c r="J138" s="91"/>
      <c r="K138" s="35">
        <f t="shared" si="66"/>
        <v>0</v>
      </c>
      <c r="L138" s="35">
        <f t="shared" si="55"/>
        <v>55.8</v>
      </c>
      <c r="M138" s="91"/>
      <c r="N138" s="35">
        <f t="shared" si="67"/>
        <v>0</v>
      </c>
      <c r="O138" s="35">
        <f t="shared" si="56"/>
        <v>55.8</v>
      </c>
      <c r="P138" s="91"/>
      <c r="Q138" s="35">
        <f t="shared" si="68"/>
        <v>0</v>
      </c>
      <c r="R138" s="35">
        <f t="shared" si="57"/>
        <v>55.8</v>
      </c>
      <c r="S138" s="91"/>
      <c r="T138" s="35">
        <f t="shared" si="69"/>
        <v>0</v>
      </c>
      <c r="U138" s="35">
        <f t="shared" si="58"/>
        <v>55.8</v>
      </c>
      <c r="V138" s="91"/>
      <c r="W138" s="35">
        <f t="shared" si="70"/>
        <v>0</v>
      </c>
      <c r="X138" s="35">
        <f t="shared" si="59"/>
        <v>55.8</v>
      </c>
      <c r="Y138" s="91"/>
      <c r="Z138" s="35">
        <f t="shared" si="71"/>
        <v>0</v>
      </c>
      <c r="AA138" s="35">
        <f t="shared" si="72"/>
        <v>55.8</v>
      </c>
      <c r="AB138" s="91"/>
      <c r="AC138" s="32">
        <f t="shared" si="73"/>
        <v>0</v>
      </c>
      <c r="AD138" s="35">
        <f t="shared" si="60"/>
        <v>55.8</v>
      </c>
      <c r="AE138" s="91"/>
      <c r="AF138" s="32">
        <f t="shared" si="74"/>
        <v>0</v>
      </c>
      <c r="AG138" s="35">
        <f t="shared" si="61"/>
        <v>55.8</v>
      </c>
      <c r="AH138" s="91"/>
      <c r="AI138" s="32">
        <f t="shared" si="78"/>
        <v>0</v>
      </c>
      <c r="AJ138" s="35">
        <f t="shared" si="62"/>
        <v>55.8</v>
      </c>
      <c r="AK138" s="91"/>
      <c r="AL138" s="32">
        <f t="shared" si="79"/>
        <v>0</v>
      </c>
      <c r="AM138" s="35">
        <f t="shared" si="63"/>
        <v>55.8</v>
      </c>
      <c r="AN138" s="91"/>
      <c r="AO138" s="32">
        <f t="shared" si="80"/>
        <v>0</v>
      </c>
      <c r="AP138" s="35">
        <f t="shared" si="64"/>
        <v>55.8</v>
      </c>
      <c r="AQ138" s="91"/>
      <c r="AR138" s="2">
        <f t="shared" si="75"/>
        <v>0</v>
      </c>
      <c r="AS138" s="32">
        <f t="shared" si="76"/>
        <v>334.8</v>
      </c>
      <c r="AT138" s="72">
        <f t="shared" si="65"/>
        <v>334.8</v>
      </c>
      <c r="AU138" s="72">
        <v>-79356.062</v>
      </c>
      <c r="AV138" s="1"/>
      <c r="AW138" s="35"/>
      <c r="AX138" s="1"/>
      <c r="AY138" s="1"/>
      <c r="AZ138" s="1"/>
      <c r="BA138" s="72">
        <f t="shared" si="77"/>
        <v>-79021.262</v>
      </c>
      <c r="BB138" s="1" t="s">
        <v>393</v>
      </c>
    </row>
    <row r="139" spans="1:54" ht="12.75">
      <c r="A139" s="1">
        <v>135</v>
      </c>
      <c r="B139" s="1"/>
      <c r="C139" s="1" t="s">
        <v>299</v>
      </c>
      <c r="D139" s="3">
        <v>405</v>
      </c>
      <c r="E139" s="3">
        <v>0</v>
      </c>
      <c r="F139" s="3">
        <v>405</v>
      </c>
      <c r="G139" s="1">
        <v>0.12</v>
      </c>
      <c r="H139" s="1">
        <v>0.12</v>
      </c>
      <c r="I139" s="35">
        <f t="shared" si="54"/>
        <v>48.6</v>
      </c>
      <c r="J139" s="91"/>
      <c r="K139" s="35">
        <f t="shared" si="66"/>
        <v>0</v>
      </c>
      <c r="L139" s="35">
        <f t="shared" si="55"/>
        <v>48.6</v>
      </c>
      <c r="M139" s="91"/>
      <c r="N139" s="35">
        <f t="shared" si="67"/>
        <v>0</v>
      </c>
      <c r="O139" s="35">
        <f t="shared" si="56"/>
        <v>48.6</v>
      </c>
      <c r="P139" s="91"/>
      <c r="Q139" s="35">
        <f t="shared" si="68"/>
        <v>0</v>
      </c>
      <c r="R139" s="35">
        <f t="shared" si="57"/>
        <v>48.6</v>
      </c>
      <c r="S139" s="91"/>
      <c r="T139" s="35">
        <f t="shared" si="69"/>
        <v>0</v>
      </c>
      <c r="U139" s="35">
        <f t="shared" si="58"/>
        <v>48.6</v>
      </c>
      <c r="V139" s="91"/>
      <c r="W139" s="35">
        <f t="shared" si="70"/>
        <v>0</v>
      </c>
      <c r="X139" s="35">
        <f t="shared" si="59"/>
        <v>48.6</v>
      </c>
      <c r="Y139" s="91"/>
      <c r="Z139" s="35">
        <f t="shared" si="71"/>
        <v>0</v>
      </c>
      <c r="AA139" s="35">
        <f t="shared" si="72"/>
        <v>48.6</v>
      </c>
      <c r="AB139" s="91"/>
      <c r="AC139" s="32">
        <f t="shared" si="73"/>
        <v>0</v>
      </c>
      <c r="AD139" s="35">
        <f t="shared" si="60"/>
        <v>48.6</v>
      </c>
      <c r="AE139" s="91"/>
      <c r="AF139" s="32">
        <f t="shared" si="74"/>
        <v>0</v>
      </c>
      <c r="AG139" s="35">
        <f t="shared" si="61"/>
        <v>48.6</v>
      </c>
      <c r="AH139" s="91"/>
      <c r="AI139" s="32">
        <f t="shared" si="78"/>
        <v>0</v>
      </c>
      <c r="AJ139" s="35">
        <f t="shared" si="62"/>
        <v>48.6</v>
      </c>
      <c r="AK139" s="91"/>
      <c r="AL139" s="32">
        <f t="shared" si="79"/>
        <v>0</v>
      </c>
      <c r="AM139" s="35">
        <f t="shared" si="63"/>
        <v>48.6</v>
      </c>
      <c r="AN139" s="91"/>
      <c r="AO139" s="32">
        <f t="shared" si="80"/>
        <v>0</v>
      </c>
      <c r="AP139" s="35">
        <f t="shared" si="64"/>
        <v>48.6</v>
      </c>
      <c r="AQ139" s="91"/>
      <c r="AR139" s="2">
        <f t="shared" si="75"/>
        <v>0</v>
      </c>
      <c r="AS139" s="32">
        <f t="shared" si="76"/>
        <v>291.6</v>
      </c>
      <c r="AT139" s="72">
        <f t="shared" si="65"/>
        <v>291.6</v>
      </c>
      <c r="AU139" s="72">
        <v>783.55</v>
      </c>
      <c r="AV139" s="1"/>
      <c r="AW139" s="35"/>
      <c r="AX139" s="1"/>
      <c r="AY139" s="1"/>
      <c r="AZ139" s="1"/>
      <c r="BA139" s="72">
        <f t="shared" si="77"/>
        <v>1075.15</v>
      </c>
      <c r="BB139" s="1"/>
    </row>
    <row r="140" spans="1:54" ht="12.75">
      <c r="A140" s="1">
        <v>136</v>
      </c>
      <c r="B140" s="1"/>
      <c r="C140" s="1" t="s">
        <v>123</v>
      </c>
      <c r="D140" s="3">
        <v>709.8</v>
      </c>
      <c r="E140" s="3">
        <v>0</v>
      </c>
      <c r="F140" s="3">
        <v>709.8</v>
      </c>
      <c r="G140" s="1">
        <v>0.12</v>
      </c>
      <c r="H140" s="1">
        <v>0.12</v>
      </c>
      <c r="I140" s="35">
        <f t="shared" si="54"/>
        <v>85.17599999999999</v>
      </c>
      <c r="J140" s="91"/>
      <c r="K140" s="35">
        <f t="shared" si="66"/>
        <v>0</v>
      </c>
      <c r="L140" s="35">
        <f t="shared" si="55"/>
        <v>85.17599999999999</v>
      </c>
      <c r="M140" s="91"/>
      <c r="N140" s="35">
        <f t="shared" si="67"/>
        <v>0</v>
      </c>
      <c r="O140" s="35">
        <f t="shared" si="56"/>
        <v>85.17599999999999</v>
      </c>
      <c r="P140" s="91"/>
      <c r="Q140" s="35">
        <f t="shared" si="68"/>
        <v>0</v>
      </c>
      <c r="R140" s="35">
        <f t="shared" si="57"/>
        <v>85.17599999999999</v>
      </c>
      <c r="S140" s="91"/>
      <c r="T140" s="35">
        <f t="shared" si="69"/>
        <v>0</v>
      </c>
      <c r="U140" s="35">
        <f t="shared" si="58"/>
        <v>85.17599999999999</v>
      </c>
      <c r="V140" s="91"/>
      <c r="W140" s="35">
        <f t="shared" si="70"/>
        <v>0</v>
      </c>
      <c r="X140" s="35">
        <f t="shared" si="59"/>
        <v>85.17599999999999</v>
      </c>
      <c r="Y140" s="91"/>
      <c r="Z140" s="35">
        <f t="shared" si="71"/>
        <v>0</v>
      </c>
      <c r="AA140" s="35">
        <f t="shared" si="72"/>
        <v>85.17599999999999</v>
      </c>
      <c r="AB140" s="91"/>
      <c r="AC140" s="32">
        <f t="shared" si="73"/>
        <v>0</v>
      </c>
      <c r="AD140" s="35">
        <f t="shared" si="60"/>
        <v>85.17599999999999</v>
      </c>
      <c r="AE140" s="91"/>
      <c r="AF140" s="32">
        <f t="shared" si="74"/>
        <v>0</v>
      </c>
      <c r="AG140" s="35">
        <f t="shared" si="61"/>
        <v>85.17599999999999</v>
      </c>
      <c r="AH140" s="91"/>
      <c r="AI140" s="32">
        <f t="shared" si="78"/>
        <v>0</v>
      </c>
      <c r="AJ140" s="35">
        <f t="shared" si="62"/>
        <v>85.17599999999999</v>
      </c>
      <c r="AK140" s="91"/>
      <c r="AL140" s="32">
        <f t="shared" si="79"/>
        <v>0</v>
      </c>
      <c r="AM140" s="35">
        <f t="shared" si="63"/>
        <v>85.17599999999999</v>
      </c>
      <c r="AN140" s="91"/>
      <c r="AO140" s="32">
        <f t="shared" si="80"/>
        <v>0</v>
      </c>
      <c r="AP140" s="35">
        <f t="shared" si="64"/>
        <v>85.17599999999999</v>
      </c>
      <c r="AQ140" s="91"/>
      <c r="AR140" s="2">
        <f t="shared" si="75"/>
        <v>0</v>
      </c>
      <c r="AS140" s="32">
        <f t="shared" si="76"/>
        <v>511.0559999999999</v>
      </c>
      <c r="AT140" s="72">
        <f t="shared" si="65"/>
        <v>511.0559999999999</v>
      </c>
      <c r="AU140" s="72">
        <v>1373.2427999999998</v>
      </c>
      <c r="AV140" s="1"/>
      <c r="AW140" s="35"/>
      <c r="AX140" s="1"/>
      <c r="AY140" s="1"/>
      <c r="AZ140" s="1"/>
      <c r="BA140" s="72">
        <f t="shared" si="77"/>
        <v>1884.2987999999996</v>
      </c>
      <c r="BB140" s="1"/>
    </row>
    <row r="141" spans="1:54" ht="12.75">
      <c r="A141" s="1">
        <v>137</v>
      </c>
      <c r="B141" s="1"/>
      <c r="C141" s="1" t="s">
        <v>124</v>
      </c>
      <c r="D141" s="3">
        <v>5558.86</v>
      </c>
      <c r="E141" s="3">
        <v>0</v>
      </c>
      <c r="F141" s="3">
        <v>5558.86</v>
      </c>
      <c r="G141" s="1">
        <v>0.12</v>
      </c>
      <c r="H141" s="1">
        <v>0.12</v>
      </c>
      <c r="I141" s="35">
        <f t="shared" si="54"/>
        <v>667.0631999999999</v>
      </c>
      <c r="J141" s="91"/>
      <c r="K141" s="35">
        <f t="shared" si="66"/>
        <v>0</v>
      </c>
      <c r="L141" s="35">
        <f t="shared" si="55"/>
        <v>667.0631999999999</v>
      </c>
      <c r="M141" s="91"/>
      <c r="N141" s="35">
        <f t="shared" si="67"/>
        <v>0</v>
      </c>
      <c r="O141" s="35">
        <f t="shared" si="56"/>
        <v>667.0631999999999</v>
      </c>
      <c r="P141" s="91"/>
      <c r="Q141" s="35">
        <f t="shared" si="68"/>
        <v>0</v>
      </c>
      <c r="R141" s="35">
        <f t="shared" si="57"/>
        <v>667.0631999999999</v>
      </c>
      <c r="S141" s="91"/>
      <c r="T141" s="35">
        <f t="shared" si="69"/>
        <v>0</v>
      </c>
      <c r="U141" s="35">
        <f t="shared" si="58"/>
        <v>667.0631999999999</v>
      </c>
      <c r="V141" s="91"/>
      <c r="W141" s="35">
        <f t="shared" si="70"/>
        <v>0</v>
      </c>
      <c r="X141" s="35">
        <f t="shared" si="59"/>
        <v>667.0631999999999</v>
      </c>
      <c r="Y141" s="91"/>
      <c r="Z141" s="35">
        <f t="shared" si="71"/>
        <v>0</v>
      </c>
      <c r="AA141" s="35">
        <f t="shared" si="72"/>
        <v>667.0631999999999</v>
      </c>
      <c r="AB141" s="91"/>
      <c r="AC141" s="32">
        <f t="shared" si="73"/>
        <v>0</v>
      </c>
      <c r="AD141" s="35">
        <f t="shared" si="60"/>
        <v>667.0631999999999</v>
      </c>
      <c r="AE141" s="91"/>
      <c r="AF141" s="32">
        <f t="shared" si="74"/>
        <v>0</v>
      </c>
      <c r="AG141" s="35">
        <f t="shared" si="61"/>
        <v>667.0631999999999</v>
      </c>
      <c r="AH141" s="91"/>
      <c r="AI141" s="32">
        <f t="shared" si="78"/>
        <v>0</v>
      </c>
      <c r="AJ141" s="35">
        <f t="shared" si="62"/>
        <v>667.0631999999999</v>
      </c>
      <c r="AK141" s="91"/>
      <c r="AL141" s="32">
        <f t="shared" si="79"/>
        <v>0</v>
      </c>
      <c r="AM141" s="35">
        <f t="shared" si="63"/>
        <v>667.0631999999999</v>
      </c>
      <c r="AN141" s="91"/>
      <c r="AO141" s="32">
        <f t="shared" si="80"/>
        <v>0</v>
      </c>
      <c r="AP141" s="35">
        <f t="shared" si="64"/>
        <v>667.0631999999999</v>
      </c>
      <c r="AQ141" s="91"/>
      <c r="AR141" s="2">
        <f t="shared" si="75"/>
        <v>0</v>
      </c>
      <c r="AS141" s="32">
        <f t="shared" si="76"/>
        <v>4002.3792</v>
      </c>
      <c r="AT141" s="72">
        <f t="shared" si="65"/>
        <v>4002.3792</v>
      </c>
      <c r="AU141" s="72">
        <v>10754.660959999997</v>
      </c>
      <c r="AV141" s="1"/>
      <c r="AW141" s="35"/>
      <c r="AX141" s="1"/>
      <c r="AY141" s="1"/>
      <c r="AZ141" s="1"/>
      <c r="BA141" s="72">
        <f t="shared" si="77"/>
        <v>14757.040159999997</v>
      </c>
      <c r="BB141" s="1"/>
    </row>
    <row r="142" spans="1:54" ht="12.75">
      <c r="A142" s="1">
        <v>138</v>
      </c>
      <c r="B142" s="1"/>
      <c r="C142" s="1" t="s">
        <v>125</v>
      </c>
      <c r="D142" s="3">
        <v>2728.1</v>
      </c>
      <c r="E142" s="3">
        <v>812.7</v>
      </c>
      <c r="F142" s="3">
        <v>3540.8</v>
      </c>
      <c r="G142" s="1">
        <v>0.12</v>
      </c>
      <c r="H142" s="1">
        <v>0.12</v>
      </c>
      <c r="I142" s="35">
        <f t="shared" si="54"/>
        <v>424.896</v>
      </c>
      <c r="J142" s="91"/>
      <c r="K142" s="35">
        <f t="shared" si="66"/>
        <v>0</v>
      </c>
      <c r="L142" s="35">
        <f t="shared" si="55"/>
        <v>424.896</v>
      </c>
      <c r="M142" s="91"/>
      <c r="N142" s="35">
        <f t="shared" si="67"/>
        <v>0</v>
      </c>
      <c r="O142" s="35">
        <f t="shared" si="56"/>
        <v>424.896</v>
      </c>
      <c r="P142" s="91"/>
      <c r="Q142" s="35">
        <f t="shared" si="68"/>
        <v>0</v>
      </c>
      <c r="R142" s="35">
        <f t="shared" si="57"/>
        <v>424.896</v>
      </c>
      <c r="S142" s="91"/>
      <c r="T142" s="35">
        <f t="shared" si="69"/>
        <v>0</v>
      </c>
      <c r="U142" s="35">
        <f t="shared" si="58"/>
        <v>424.896</v>
      </c>
      <c r="V142" s="91"/>
      <c r="W142" s="35">
        <f t="shared" si="70"/>
        <v>0</v>
      </c>
      <c r="X142" s="35">
        <f t="shared" si="59"/>
        <v>424.896</v>
      </c>
      <c r="Y142" s="91"/>
      <c r="Z142" s="35">
        <f t="shared" si="71"/>
        <v>0</v>
      </c>
      <c r="AA142" s="35">
        <f t="shared" si="72"/>
        <v>424.896</v>
      </c>
      <c r="AB142" s="91"/>
      <c r="AC142" s="32">
        <f t="shared" si="73"/>
        <v>0</v>
      </c>
      <c r="AD142" s="35">
        <f t="shared" si="60"/>
        <v>424.896</v>
      </c>
      <c r="AE142" s="91"/>
      <c r="AF142" s="32">
        <f t="shared" si="74"/>
        <v>0</v>
      </c>
      <c r="AG142" s="35">
        <f t="shared" si="61"/>
        <v>424.896</v>
      </c>
      <c r="AH142" s="91"/>
      <c r="AI142" s="32">
        <f t="shared" si="78"/>
        <v>0</v>
      </c>
      <c r="AJ142" s="35">
        <f t="shared" si="62"/>
        <v>424.896</v>
      </c>
      <c r="AK142" s="91"/>
      <c r="AL142" s="32">
        <f t="shared" si="79"/>
        <v>0</v>
      </c>
      <c r="AM142" s="35">
        <f t="shared" si="63"/>
        <v>424.896</v>
      </c>
      <c r="AN142" s="91"/>
      <c r="AO142" s="32">
        <f t="shared" si="80"/>
        <v>0</v>
      </c>
      <c r="AP142" s="35">
        <f t="shared" si="64"/>
        <v>424.896</v>
      </c>
      <c r="AQ142" s="91"/>
      <c r="AR142" s="2">
        <f t="shared" si="75"/>
        <v>0</v>
      </c>
      <c r="AS142" s="32">
        <f t="shared" si="76"/>
        <v>2549.376</v>
      </c>
      <c r="AT142" s="72">
        <f t="shared" si="65"/>
        <v>2549.376</v>
      </c>
      <c r="AU142" s="72">
        <v>6848.4128</v>
      </c>
      <c r="AV142" s="1"/>
      <c r="AW142" s="35"/>
      <c r="AX142" s="1"/>
      <c r="AY142" s="1"/>
      <c r="AZ142" s="1"/>
      <c r="BA142" s="72">
        <f t="shared" si="77"/>
        <v>9397.7888</v>
      </c>
      <c r="BB142" s="1"/>
    </row>
    <row r="143" spans="1:54" ht="12.75">
      <c r="A143" s="1">
        <v>139</v>
      </c>
      <c r="B143" s="1"/>
      <c r="C143" s="1" t="s">
        <v>300</v>
      </c>
      <c r="D143" s="3">
        <v>329.1</v>
      </c>
      <c r="E143" s="3">
        <v>0</v>
      </c>
      <c r="F143" s="3">
        <v>329.1</v>
      </c>
      <c r="G143" s="1">
        <v>0.12</v>
      </c>
      <c r="H143" s="1">
        <v>0.12</v>
      </c>
      <c r="I143" s="35">
        <f t="shared" si="54"/>
        <v>39.492000000000004</v>
      </c>
      <c r="J143" s="91"/>
      <c r="K143" s="35">
        <f t="shared" si="66"/>
        <v>0</v>
      </c>
      <c r="L143" s="35">
        <f t="shared" si="55"/>
        <v>39.492000000000004</v>
      </c>
      <c r="M143" s="91"/>
      <c r="N143" s="35">
        <f t="shared" si="67"/>
        <v>0</v>
      </c>
      <c r="O143" s="35">
        <f t="shared" si="56"/>
        <v>39.492000000000004</v>
      </c>
      <c r="P143" s="91"/>
      <c r="Q143" s="35">
        <f t="shared" si="68"/>
        <v>0</v>
      </c>
      <c r="R143" s="35">
        <f t="shared" si="57"/>
        <v>39.492000000000004</v>
      </c>
      <c r="S143" s="91"/>
      <c r="T143" s="35">
        <f t="shared" si="69"/>
        <v>0</v>
      </c>
      <c r="U143" s="35">
        <f t="shared" si="58"/>
        <v>39.492000000000004</v>
      </c>
      <c r="V143" s="91"/>
      <c r="W143" s="35">
        <f t="shared" si="70"/>
        <v>0</v>
      </c>
      <c r="X143" s="35">
        <f t="shared" si="59"/>
        <v>39.492000000000004</v>
      </c>
      <c r="Y143" s="91"/>
      <c r="Z143" s="35">
        <f t="shared" si="71"/>
        <v>0</v>
      </c>
      <c r="AA143" s="35">
        <f t="shared" si="72"/>
        <v>39.492000000000004</v>
      </c>
      <c r="AB143" s="91"/>
      <c r="AC143" s="32">
        <f t="shared" si="73"/>
        <v>0</v>
      </c>
      <c r="AD143" s="35">
        <f t="shared" si="60"/>
        <v>39.492000000000004</v>
      </c>
      <c r="AE143" s="91"/>
      <c r="AF143" s="32">
        <f t="shared" si="74"/>
        <v>0</v>
      </c>
      <c r="AG143" s="35">
        <f t="shared" si="61"/>
        <v>39.492000000000004</v>
      </c>
      <c r="AH143" s="91"/>
      <c r="AI143" s="32">
        <f t="shared" si="78"/>
        <v>0</v>
      </c>
      <c r="AJ143" s="35">
        <f t="shared" si="62"/>
        <v>39.492000000000004</v>
      </c>
      <c r="AK143" s="91"/>
      <c r="AL143" s="32">
        <f t="shared" si="79"/>
        <v>0</v>
      </c>
      <c r="AM143" s="35">
        <f t="shared" si="63"/>
        <v>39.492000000000004</v>
      </c>
      <c r="AN143" s="91"/>
      <c r="AO143" s="32">
        <f t="shared" si="80"/>
        <v>0</v>
      </c>
      <c r="AP143" s="35">
        <f t="shared" si="64"/>
        <v>39.492000000000004</v>
      </c>
      <c r="AQ143" s="91"/>
      <c r="AR143" s="2">
        <f t="shared" si="75"/>
        <v>0</v>
      </c>
      <c r="AS143" s="32">
        <f t="shared" si="76"/>
        <v>236.95200000000006</v>
      </c>
      <c r="AT143" s="72">
        <f t="shared" si="65"/>
        <v>236.95200000000006</v>
      </c>
      <c r="AU143" s="72">
        <v>636.7076</v>
      </c>
      <c r="AV143" s="1"/>
      <c r="AW143" s="35"/>
      <c r="AX143" s="1"/>
      <c r="AY143" s="1"/>
      <c r="AZ143" s="1"/>
      <c r="BA143" s="72">
        <f t="shared" si="77"/>
        <v>873.6596</v>
      </c>
      <c r="BB143" s="1"/>
    </row>
    <row r="144" spans="1:54" ht="12.75">
      <c r="A144" s="1">
        <v>140</v>
      </c>
      <c r="B144" s="1"/>
      <c r="C144" s="1" t="s">
        <v>301</v>
      </c>
      <c r="D144" s="3">
        <v>506.5</v>
      </c>
      <c r="E144" s="3">
        <v>0</v>
      </c>
      <c r="F144" s="3">
        <v>506.5</v>
      </c>
      <c r="G144" s="1">
        <v>0.12</v>
      </c>
      <c r="H144" s="1">
        <v>0.12</v>
      </c>
      <c r="I144" s="35">
        <f t="shared" si="54"/>
        <v>60.78</v>
      </c>
      <c r="J144" s="91"/>
      <c r="K144" s="35">
        <f t="shared" si="66"/>
        <v>0</v>
      </c>
      <c r="L144" s="35">
        <f t="shared" si="55"/>
        <v>60.78</v>
      </c>
      <c r="M144" s="91"/>
      <c r="N144" s="35">
        <f t="shared" si="67"/>
        <v>0</v>
      </c>
      <c r="O144" s="35">
        <f t="shared" si="56"/>
        <v>60.78</v>
      </c>
      <c r="P144" s="91"/>
      <c r="Q144" s="35">
        <f t="shared" si="68"/>
        <v>0</v>
      </c>
      <c r="R144" s="35">
        <f t="shared" si="57"/>
        <v>60.78</v>
      </c>
      <c r="S144" s="91"/>
      <c r="T144" s="35">
        <f t="shared" si="69"/>
        <v>0</v>
      </c>
      <c r="U144" s="35">
        <f t="shared" si="58"/>
        <v>60.78</v>
      </c>
      <c r="V144" s="91"/>
      <c r="W144" s="35">
        <f t="shared" si="70"/>
        <v>0</v>
      </c>
      <c r="X144" s="35">
        <f t="shared" si="59"/>
        <v>60.78</v>
      </c>
      <c r="Y144" s="91"/>
      <c r="Z144" s="35">
        <f t="shared" si="71"/>
        <v>0</v>
      </c>
      <c r="AA144" s="35">
        <f t="shared" si="72"/>
        <v>60.78</v>
      </c>
      <c r="AB144" s="91"/>
      <c r="AC144" s="32">
        <f t="shared" si="73"/>
        <v>0</v>
      </c>
      <c r="AD144" s="35">
        <f t="shared" si="60"/>
        <v>60.78</v>
      </c>
      <c r="AE144" s="91"/>
      <c r="AF144" s="32">
        <f t="shared" si="74"/>
        <v>0</v>
      </c>
      <c r="AG144" s="35">
        <f t="shared" si="61"/>
        <v>60.78</v>
      </c>
      <c r="AH144" s="91"/>
      <c r="AI144" s="32">
        <f t="shared" si="78"/>
        <v>0</v>
      </c>
      <c r="AJ144" s="35">
        <f t="shared" si="62"/>
        <v>60.78</v>
      </c>
      <c r="AK144" s="91"/>
      <c r="AL144" s="32">
        <f t="shared" si="79"/>
        <v>0</v>
      </c>
      <c r="AM144" s="35">
        <f t="shared" si="63"/>
        <v>60.78</v>
      </c>
      <c r="AN144" s="91"/>
      <c r="AO144" s="32">
        <f t="shared" si="80"/>
        <v>0</v>
      </c>
      <c r="AP144" s="35">
        <f t="shared" si="64"/>
        <v>60.78</v>
      </c>
      <c r="AQ144" s="91"/>
      <c r="AR144" s="2">
        <f t="shared" si="75"/>
        <v>0</v>
      </c>
      <c r="AS144" s="32">
        <f t="shared" si="76"/>
        <v>364.67999999999995</v>
      </c>
      <c r="AT144" s="72">
        <f t="shared" si="65"/>
        <v>364.67999999999995</v>
      </c>
      <c r="AU144" s="72">
        <v>979.924</v>
      </c>
      <c r="AV144" s="1"/>
      <c r="AW144" s="35"/>
      <c r="AX144" s="1"/>
      <c r="AY144" s="1"/>
      <c r="AZ144" s="1"/>
      <c r="BA144" s="72">
        <f t="shared" si="77"/>
        <v>1344.6039999999998</v>
      </c>
      <c r="BB144" s="1"/>
    </row>
    <row r="145" spans="1:54" ht="12.75">
      <c r="A145" s="1">
        <v>141</v>
      </c>
      <c r="B145" s="1"/>
      <c r="C145" s="1" t="s">
        <v>302</v>
      </c>
      <c r="D145" s="3">
        <v>529.1</v>
      </c>
      <c r="E145" s="3">
        <v>0</v>
      </c>
      <c r="F145" s="3">
        <v>529.1</v>
      </c>
      <c r="G145" s="1">
        <v>0.12</v>
      </c>
      <c r="H145" s="1">
        <v>0.12</v>
      </c>
      <c r="I145" s="35">
        <f t="shared" si="54"/>
        <v>63.492</v>
      </c>
      <c r="J145" s="91"/>
      <c r="K145" s="35">
        <f t="shared" si="66"/>
        <v>0</v>
      </c>
      <c r="L145" s="35">
        <f t="shared" si="55"/>
        <v>63.492</v>
      </c>
      <c r="M145" s="91"/>
      <c r="N145" s="35">
        <f t="shared" si="67"/>
        <v>0</v>
      </c>
      <c r="O145" s="35">
        <f t="shared" si="56"/>
        <v>63.492</v>
      </c>
      <c r="P145" s="91"/>
      <c r="Q145" s="35">
        <f t="shared" si="68"/>
        <v>0</v>
      </c>
      <c r="R145" s="35">
        <f t="shared" si="57"/>
        <v>63.492</v>
      </c>
      <c r="S145" s="91"/>
      <c r="T145" s="35">
        <f t="shared" si="69"/>
        <v>0</v>
      </c>
      <c r="U145" s="35">
        <f t="shared" si="58"/>
        <v>63.492</v>
      </c>
      <c r="V145" s="91"/>
      <c r="W145" s="35">
        <f t="shared" si="70"/>
        <v>0</v>
      </c>
      <c r="X145" s="35">
        <f t="shared" si="59"/>
        <v>63.492</v>
      </c>
      <c r="Y145" s="91"/>
      <c r="Z145" s="35">
        <f t="shared" si="71"/>
        <v>0</v>
      </c>
      <c r="AA145" s="35">
        <f t="shared" si="72"/>
        <v>63.492</v>
      </c>
      <c r="AB145" s="91"/>
      <c r="AC145" s="32">
        <f t="shared" si="73"/>
        <v>0</v>
      </c>
      <c r="AD145" s="35">
        <f t="shared" si="60"/>
        <v>63.492</v>
      </c>
      <c r="AE145" s="91"/>
      <c r="AF145" s="32">
        <f t="shared" si="74"/>
        <v>0</v>
      </c>
      <c r="AG145" s="35">
        <f t="shared" si="61"/>
        <v>63.492</v>
      </c>
      <c r="AH145" s="91"/>
      <c r="AI145" s="32">
        <f t="shared" si="78"/>
        <v>0</v>
      </c>
      <c r="AJ145" s="35">
        <f t="shared" si="62"/>
        <v>63.492</v>
      </c>
      <c r="AK145" s="91"/>
      <c r="AL145" s="32">
        <f t="shared" si="79"/>
        <v>0</v>
      </c>
      <c r="AM145" s="35">
        <f t="shared" si="63"/>
        <v>63.492</v>
      </c>
      <c r="AN145" s="91"/>
      <c r="AO145" s="32">
        <f t="shared" si="80"/>
        <v>0</v>
      </c>
      <c r="AP145" s="35">
        <f t="shared" si="64"/>
        <v>63.492</v>
      </c>
      <c r="AQ145" s="91"/>
      <c r="AR145" s="2">
        <f t="shared" si="75"/>
        <v>0</v>
      </c>
      <c r="AS145" s="32">
        <f t="shared" si="76"/>
        <v>380.952</v>
      </c>
      <c r="AT145" s="72">
        <f t="shared" si="65"/>
        <v>380.952</v>
      </c>
      <c r="AU145" s="72">
        <v>1023.6476</v>
      </c>
      <c r="AV145" s="1"/>
      <c r="AW145" s="35"/>
      <c r="AX145" s="1"/>
      <c r="AY145" s="1"/>
      <c r="AZ145" s="1"/>
      <c r="BA145" s="72">
        <f t="shared" si="77"/>
        <v>1404.5996</v>
      </c>
      <c r="BB145" s="1"/>
    </row>
    <row r="146" spans="1:54" ht="12.75">
      <c r="A146" s="1">
        <v>142</v>
      </c>
      <c r="B146" s="1"/>
      <c r="C146" s="1" t="s">
        <v>126</v>
      </c>
      <c r="D146" s="3">
        <v>479.1</v>
      </c>
      <c r="E146" s="3">
        <v>0</v>
      </c>
      <c r="F146" s="3">
        <v>479.1</v>
      </c>
      <c r="G146" s="1">
        <v>0.12</v>
      </c>
      <c r="H146" s="1">
        <v>0.12</v>
      </c>
      <c r="I146" s="35">
        <f t="shared" si="54"/>
        <v>57.492</v>
      </c>
      <c r="J146" s="91"/>
      <c r="K146" s="35">
        <f t="shared" si="66"/>
        <v>0</v>
      </c>
      <c r="L146" s="35">
        <f t="shared" si="55"/>
        <v>57.492</v>
      </c>
      <c r="M146" s="91"/>
      <c r="N146" s="35">
        <f t="shared" si="67"/>
        <v>0</v>
      </c>
      <c r="O146" s="35">
        <f t="shared" si="56"/>
        <v>57.492</v>
      </c>
      <c r="P146" s="91"/>
      <c r="Q146" s="35">
        <f t="shared" si="68"/>
        <v>0</v>
      </c>
      <c r="R146" s="35">
        <f t="shared" si="57"/>
        <v>57.492</v>
      </c>
      <c r="S146" s="91"/>
      <c r="T146" s="35">
        <f t="shared" si="69"/>
        <v>0</v>
      </c>
      <c r="U146" s="35">
        <f t="shared" si="58"/>
        <v>57.492</v>
      </c>
      <c r="V146" s="91"/>
      <c r="W146" s="35">
        <f t="shared" si="70"/>
        <v>0</v>
      </c>
      <c r="X146" s="35">
        <f t="shared" si="59"/>
        <v>57.492</v>
      </c>
      <c r="Y146" s="91"/>
      <c r="Z146" s="35">
        <f t="shared" si="71"/>
        <v>0</v>
      </c>
      <c r="AA146" s="35">
        <f t="shared" si="72"/>
        <v>57.492</v>
      </c>
      <c r="AB146" s="91"/>
      <c r="AC146" s="32">
        <f t="shared" si="73"/>
        <v>0</v>
      </c>
      <c r="AD146" s="35">
        <f t="shared" si="60"/>
        <v>57.492</v>
      </c>
      <c r="AE146" s="91"/>
      <c r="AF146" s="32">
        <f t="shared" si="74"/>
        <v>0</v>
      </c>
      <c r="AG146" s="35">
        <f t="shared" si="61"/>
        <v>57.492</v>
      </c>
      <c r="AH146" s="91"/>
      <c r="AI146" s="32">
        <f t="shared" si="78"/>
        <v>0</v>
      </c>
      <c r="AJ146" s="35">
        <f t="shared" si="62"/>
        <v>57.492</v>
      </c>
      <c r="AK146" s="91"/>
      <c r="AL146" s="32">
        <f t="shared" si="79"/>
        <v>0</v>
      </c>
      <c r="AM146" s="35">
        <f t="shared" si="63"/>
        <v>57.492</v>
      </c>
      <c r="AN146" s="91"/>
      <c r="AO146" s="32">
        <f t="shared" si="80"/>
        <v>0</v>
      </c>
      <c r="AP146" s="35">
        <f t="shared" si="64"/>
        <v>57.492</v>
      </c>
      <c r="AQ146" s="91"/>
      <c r="AR146" s="2">
        <f t="shared" si="75"/>
        <v>0</v>
      </c>
      <c r="AS146" s="32">
        <f t="shared" si="76"/>
        <v>344.952</v>
      </c>
      <c r="AT146" s="72">
        <f t="shared" si="65"/>
        <v>344.952</v>
      </c>
      <c r="AU146" s="72">
        <v>926.9076</v>
      </c>
      <c r="AV146" s="1"/>
      <c r="AW146" s="35"/>
      <c r="AX146" s="1"/>
      <c r="AY146" s="1"/>
      <c r="AZ146" s="1"/>
      <c r="BA146" s="72">
        <f t="shared" si="77"/>
        <v>1271.8596</v>
      </c>
      <c r="BB146" s="1"/>
    </row>
    <row r="147" spans="1:54" ht="12.75">
      <c r="A147" s="1">
        <v>143</v>
      </c>
      <c r="B147" s="1"/>
      <c r="C147" s="1" t="s">
        <v>127</v>
      </c>
      <c r="D147" s="3">
        <v>5781.9</v>
      </c>
      <c r="E147" s="3">
        <v>175.2</v>
      </c>
      <c r="F147" s="3">
        <v>5957.1</v>
      </c>
      <c r="G147" s="1">
        <v>0.12</v>
      </c>
      <c r="H147" s="1">
        <v>0.12</v>
      </c>
      <c r="I147" s="35">
        <f t="shared" si="54"/>
        <v>714.852</v>
      </c>
      <c r="J147" s="91"/>
      <c r="K147" s="35">
        <f t="shared" si="66"/>
        <v>0</v>
      </c>
      <c r="L147" s="35">
        <f t="shared" si="55"/>
        <v>714.852</v>
      </c>
      <c r="M147" s="91"/>
      <c r="N147" s="35">
        <f t="shared" si="67"/>
        <v>0</v>
      </c>
      <c r="O147" s="35">
        <f t="shared" si="56"/>
        <v>714.852</v>
      </c>
      <c r="P147" s="91"/>
      <c r="Q147" s="35">
        <f t="shared" si="68"/>
        <v>0</v>
      </c>
      <c r="R147" s="35">
        <f t="shared" si="57"/>
        <v>714.852</v>
      </c>
      <c r="S147" s="91"/>
      <c r="T147" s="35">
        <f t="shared" si="69"/>
        <v>0</v>
      </c>
      <c r="U147" s="35">
        <f t="shared" si="58"/>
        <v>714.852</v>
      </c>
      <c r="V147" s="91"/>
      <c r="W147" s="35">
        <f t="shared" si="70"/>
        <v>0</v>
      </c>
      <c r="X147" s="35">
        <f t="shared" si="59"/>
        <v>714.852</v>
      </c>
      <c r="Y147" s="91"/>
      <c r="Z147" s="35">
        <f t="shared" si="71"/>
        <v>0</v>
      </c>
      <c r="AA147" s="35">
        <f t="shared" si="72"/>
        <v>714.852</v>
      </c>
      <c r="AB147" s="91"/>
      <c r="AC147" s="32">
        <f t="shared" si="73"/>
        <v>0</v>
      </c>
      <c r="AD147" s="35">
        <f t="shared" si="60"/>
        <v>714.852</v>
      </c>
      <c r="AE147" s="91"/>
      <c r="AF147" s="32">
        <f t="shared" si="74"/>
        <v>0</v>
      </c>
      <c r="AG147" s="35">
        <f t="shared" si="61"/>
        <v>714.852</v>
      </c>
      <c r="AH147" s="91"/>
      <c r="AI147" s="32">
        <f t="shared" si="78"/>
        <v>0</v>
      </c>
      <c r="AJ147" s="35">
        <f t="shared" si="62"/>
        <v>714.852</v>
      </c>
      <c r="AK147" s="91"/>
      <c r="AL147" s="32">
        <f t="shared" si="79"/>
        <v>0</v>
      </c>
      <c r="AM147" s="35">
        <f t="shared" si="63"/>
        <v>714.852</v>
      </c>
      <c r="AN147" s="91"/>
      <c r="AO147" s="32">
        <f t="shared" si="80"/>
        <v>0</v>
      </c>
      <c r="AP147" s="35">
        <f t="shared" si="64"/>
        <v>714.852</v>
      </c>
      <c r="AQ147" s="91"/>
      <c r="AR147" s="2">
        <f t="shared" si="75"/>
        <v>0</v>
      </c>
      <c r="AS147" s="32">
        <f t="shared" si="76"/>
        <v>4289.112</v>
      </c>
      <c r="AT147" s="72">
        <f t="shared" si="65"/>
        <v>4289.112</v>
      </c>
      <c r="AU147" s="72">
        <v>-120698.3356</v>
      </c>
      <c r="AV147" s="1"/>
      <c r="AW147" s="35"/>
      <c r="AX147" s="1"/>
      <c r="AY147" s="1"/>
      <c r="AZ147" s="1"/>
      <c r="BA147" s="72">
        <f t="shared" si="77"/>
        <v>-116409.22360000001</v>
      </c>
      <c r="BB147" s="1" t="s">
        <v>393</v>
      </c>
    </row>
    <row r="148" spans="1:54" ht="12.75">
      <c r="A148" s="1">
        <v>144</v>
      </c>
      <c r="B148" s="1"/>
      <c r="C148" s="1" t="s">
        <v>128</v>
      </c>
      <c r="D148" s="3">
        <v>885.2</v>
      </c>
      <c r="E148" s="3">
        <v>95.7</v>
      </c>
      <c r="F148" s="3">
        <v>980.9</v>
      </c>
      <c r="G148" s="1">
        <v>0.12</v>
      </c>
      <c r="H148" s="1">
        <v>0.12</v>
      </c>
      <c r="I148" s="35">
        <f t="shared" si="54"/>
        <v>117.708</v>
      </c>
      <c r="J148" s="91"/>
      <c r="K148" s="35">
        <f t="shared" si="66"/>
        <v>0</v>
      </c>
      <c r="L148" s="35">
        <f t="shared" si="55"/>
        <v>117.708</v>
      </c>
      <c r="M148" s="91"/>
      <c r="N148" s="35">
        <f t="shared" si="67"/>
        <v>0</v>
      </c>
      <c r="O148" s="35">
        <f t="shared" si="56"/>
        <v>117.708</v>
      </c>
      <c r="P148" s="91"/>
      <c r="Q148" s="35">
        <f t="shared" si="68"/>
        <v>0</v>
      </c>
      <c r="R148" s="35">
        <f t="shared" si="57"/>
        <v>117.708</v>
      </c>
      <c r="S148" s="91"/>
      <c r="T148" s="35">
        <f t="shared" si="69"/>
        <v>0</v>
      </c>
      <c r="U148" s="35">
        <f t="shared" si="58"/>
        <v>117.708</v>
      </c>
      <c r="V148" s="91"/>
      <c r="W148" s="35">
        <f t="shared" si="70"/>
        <v>0</v>
      </c>
      <c r="X148" s="35">
        <f t="shared" si="59"/>
        <v>117.708</v>
      </c>
      <c r="Y148" s="91"/>
      <c r="Z148" s="35">
        <f t="shared" si="71"/>
        <v>0</v>
      </c>
      <c r="AA148" s="35">
        <f t="shared" si="72"/>
        <v>117.708</v>
      </c>
      <c r="AB148" s="91"/>
      <c r="AC148" s="32">
        <f t="shared" si="73"/>
        <v>0</v>
      </c>
      <c r="AD148" s="35">
        <f t="shared" si="60"/>
        <v>117.708</v>
      </c>
      <c r="AE148" s="91"/>
      <c r="AF148" s="32">
        <f t="shared" si="74"/>
        <v>0</v>
      </c>
      <c r="AG148" s="35">
        <f t="shared" si="61"/>
        <v>117.708</v>
      </c>
      <c r="AH148" s="91"/>
      <c r="AI148" s="32">
        <f t="shared" si="78"/>
        <v>0</v>
      </c>
      <c r="AJ148" s="35">
        <f t="shared" si="62"/>
        <v>117.708</v>
      </c>
      <c r="AK148" s="91"/>
      <c r="AL148" s="32">
        <f t="shared" si="79"/>
        <v>0</v>
      </c>
      <c r="AM148" s="35">
        <f t="shared" si="63"/>
        <v>117.708</v>
      </c>
      <c r="AN148" s="91"/>
      <c r="AO148" s="32">
        <f t="shared" si="80"/>
        <v>0</v>
      </c>
      <c r="AP148" s="35">
        <f t="shared" si="64"/>
        <v>117.708</v>
      </c>
      <c r="AQ148" s="91"/>
      <c r="AR148" s="2">
        <f t="shared" si="75"/>
        <v>0</v>
      </c>
      <c r="AS148" s="32">
        <f t="shared" si="76"/>
        <v>706.2479999999999</v>
      </c>
      <c r="AT148" s="72">
        <f t="shared" si="65"/>
        <v>706.2479999999999</v>
      </c>
      <c r="AU148" s="72">
        <v>1897.7324000000003</v>
      </c>
      <c r="AV148" s="1"/>
      <c r="AW148" s="35"/>
      <c r="AX148" s="1"/>
      <c r="AY148" s="1"/>
      <c r="AZ148" s="1"/>
      <c r="BA148" s="72">
        <f t="shared" si="77"/>
        <v>2603.9804000000004</v>
      </c>
      <c r="BB148" s="1"/>
    </row>
    <row r="149" spans="1:54" ht="12.75">
      <c r="A149" s="1">
        <v>145</v>
      </c>
      <c r="B149" s="1"/>
      <c r="C149" s="1" t="s">
        <v>129</v>
      </c>
      <c r="D149" s="3">
        <v>4492</v>
      </c>
      <c r="E149" s="3">
        <v>84.4</v>
      </c>
      <c r="F149" s="3">
        <v>4576.4</v>
      </c>
      <c r="G149" s="1">
        <v>0.12</v>
      </c>
      <c r="H149" s="1">
        <v>0.12</v>
      </c>
      <c r="I149" s="35">
        <f t="shared" si="54"/>
        <v>549.1679999999999</v>
      </c>
      <c r="J149" s="91"/>
      <c r="K149" s="35">
        <f t="shared" si="66"/>
        <v>0</v>
      </c>
      <c r="L149" s="35">
        <f t="shared" si="55"/>
        <v>549.1679999999999</v>
      </c>
      <c r="M149" s="91"/>
      <c r="N149" s="35">
        <f t="shared" si="67"/>
        <v>0</v>
      </c>
      <c r="O149" s="35">
        <f t="shared" si="56"/>
        <v>549.1679999999999</v>
      </c>
      <c r="P149" s="91"/>
      <c r="Q149" s="35">
        <f t="shared" si="68"/>
        <v>0</v>
      </c>
      <c r="R149" s="35">
        <f t="shared" si="57"/>
        <v>549.1679999999999</v>
      </c>
      <c r="S149" s="91"/>
      <c r="T149" s="35">
        <f t="shared" si="69"/>
        <v>0</v>
      </c>
      <c r="U149" s="35">
        <f t="shared" si="58"/>
        <v>549.1679999999999</v>
      </c>
      <c r="V149" s="91"/>
      <c r="W149" s="35">
        <f t="shared" si="70"/>
        <v>0</v>
      </c>
      <c r="X149" s="35">
        <f t="shared" si="59"/>
        <v>549.1679999999999</v>
      </c>
      <c r="Y149" s="91"/>
      <c r="Z149" s="35">
        <f t="shared" si="71"/>
        <v>0</v>
      </c>
      <c r="AA149" s="35">
        <f t="shared" si="72"/>
        <v>549.1679999999999</v>
      </c>
      <c r="AB149" s="91"/>
      <c r="AC149" s="32">
        <f t="shared" si="73"/>
        <v>0</v>
      </c>
      <c r="AD149" s="35">
        <f t="shared" si="60"/>
        <v>549.1679999999999</v>
      </c>
      <c r="AE149" s="91"/>
      <c r="AF149" s="32">
        <f t="shared" si="74"/>
        <v>0</v>
      </c>
      <c r="AG149" s="35">
        <f t="shared" si="61"/>
        <v>549.1679999999999</v>
      </c>
      <c r="AH149" s="91"/>
      <c r="AI149" s="32">
        <f t="shared" si="78"/>
        <v>0</v>
      </c>
      <c r="AJ149" s="35">
        <f t="shared" si="62"/>
        <v>549.1679999999999</v>
      </c>
      <c r="AK149" s="91"/>
      <c r="AL149" s="32">
        <f t="shared" si="79"/>
        <v>0</v>
      </c>
      <c r="AM149" s="35">
        <f t="shared" si="63"/>
        <v>549.1679999999999</v>
      </c>
      <c r="AN149" s="91"/>
      <c r="AO149" s="32">
        <f t="shared" si="80"/>
        <v>0</v>
      </c>
      <c r="AP149" s="35">
        <f t="shared" si="64"/>
        <v>549.1679999999999</v>
      </c>
      <c r="AQ149" s="91"/>
      <c r="AR149" s="2">
        <f t="shared" si="75"/>
        <v>0</v>
      </c>
      <c r="AS149" s="32">
        <f t="shared" si="76"/>
        <v>3295.007999999999</v>
      </c>
      <c r="AT149" s="72">
        <f t="shared" si="65"/>
        <v>3295.007999999999</v>
      </c>
      <c r="AU149" s="72">
        <v>8851.624399999999</v>
      </c>
      <c r="AV149" s="1"/>
      <c r="AW149" s="35"/>
      <c r="AX149" s="1"/>
      <c r="AY149" s="1"/>
      <c r="AZ149" s="1"/>
      <c r="BA149" s="72">
        <f t="shared" si="77"/>
        <v>12146.632399999999</v>
      </c>
      <c r="BB149" s="1"/>
    </row>
    <row r="150" spans="1:54" ht="12.75">
      <c r="A150" s="1">
        <v>146</v>
      </c>
      <c r="B150" s="1"/>
      <c r="C150" s="1" t="s">
        <v>130</v>
      </c>
      <c r="D150" s="3">
        <v>4425</v>
      </c>
      <c r="E150" s="3">
        <v>96.8</v>
      </c>
      <c r="F150" s="3">
        <v>4521.8</v>
      </c>
      <c r="G150" s="1">
        <v>0.12</v>
      </c>
      <c r="H150" s="1">
        <v>0.12</v>
      </c>
      <c r="I150" s="35">
        <f t="shared" si="54"/>
        <v>542.616</v>
      </c>
      <c r="J150" s="91"/>
      <c r="K150" s="35">
        <f t="shared" si="66"/>
        <v>0</v>
      </c>
      <c r="L150" s="35">
        <f t="shared" si="55"/>
        <v>542.616</v>
      </c>
      <c r="M150" s="91"/>
      <c r="N150" s="35">
        <f t="shared" si="67"/>
        <v>0</v>
      </c>
      <c r="O150" s="35">
        <f t="shared" si="56"/>
        <v>542.616</v>
      </c>
      <c r="P150" s="91"/>
      <c r="Q150" s="35">
        <f t="shared" si="68"/>
        <v>0</v>
      </c>
      <c r="R150" s="35">
        <f t="shared" si="57"/>
        <v>542.616</v>
      </c>
      <c r="S150" s="91"/>
      <c r="T150" s="35">
        <f t="shared" si="69"/>
        <v>0</v>
      </c>
      <c r="U150" s="35">
        <f t="shared" si="58"/>
        <v>542.616</v>
      </c>
      <c r="V150" s="91"/>
      <c r="W150" s="35">
        <f t="shared" si="70"/>
        <v>0</v>
      </c>
      <c r="X150" s="35">
        <f t="shared" si="59"/>
        <v>542.616</v>
      </c>
      <c r="Y150" s="91"/>
      <c r="Z150" s="35">
        <f t="shared" si="71"/>
        <v>0</v>
      </c>
      <c r="AA150" s="35">
        <f t="shared" si="72"/>
        <v>542.616</v>
      </c>
      <c r="AB150" s="91"/>
      <c r="AC150" s="32">
        <f t="shared" si="73"/>
        <v>0</v>
      </c>
      <c r="AD150" s="35">
        <f t="shared" si="60"/>
        <v>542.616</v>
      </c>
      <c r="AE150" s="91"/>
      <c r="AF150" s="32">
        <f t="shared" si="74"/>
        <v>0</v>
      </c>
      <c r="AG150" s="35">
        <f t="shared" si="61"/>
        <v>542.616</v>
      </c>
      <c r="AH150" s="91"/>
      <c r="AI150" s="32">
        <f t="shared" si="78"/>
        <v>0</v>
      </c>
      <c r="AJ150" s="35">
        <f t="shared" si="62"/>
        <v>542.616</v>
      </c>
      <c r="AK150" s="91"/>
      <c r="AL150" s="32">
        <f t="shared" si="79"/>
        <v>0</v>
      </c>
      <c r="AM150" s="35">
        <f t="shared" si="63"/>
        <v>542.616</v>
      </c>
      <c r="AN150" s="91"/>
      <c r="AO150" s="32">
        <f t="shared" si="80"/>
        <v>0</v>
      </c>
      <c r="AP150" s="35">
        <f t="shared" si="64"/>
        <v>542.616</v>
      </c>
      <c r="AQ150" s="91"/>
      <c r="AR150" s="2">
        <f t="shared" si="75"/>
        <v>0</v>
      </c>
      <c r="AS150" s="32">
        <f t="shared" si="76"/>
        <v>3255.696</v>
      </c>
      <c r="AT150" s="72">
        <f t="shared" si="65"/>
        <v>3255.696</v>
      </c>
      <c r="AU150" s="72">
        <v>8743.380400000002</v>
      </c>
      <c r="AV150" s="1"/>
      <c r="AW150" s="35"/>
      <c r="AX150" s="1"/>
      <c r="AY150" s="1"/>
      <c r="AZ150" s="1"/>
      <c r="BA150" s="72">
        <f t="shared" si="77"/>
        <v>11999.076400000002</v>
      </c>
      <c r="BB150" s="1"/>
    </row>
    <row r="151" spans="1:54" ht="12.75">
      <c r="A151" s="1">
        <v>147</v>
      </c>
      <c r="B151" s="1"/>
      <c r="C151" s="1" t="s">
        <v>131</v>
      </c>
      <c r="D151" s="3">
        <v>5243.6</v>
      </c>
      <c r="E151" s="3">
        <v>0</v>
      </c>
      <c r="F151" s="3">
        <v>5243.6</v>
      </c>
      <c r="G151" s="1">
        <v>0.12</v>
      </c>
      <c r="H151" s="1">
        <v>0.12</v>
      </c>
      <c r="I151" s="35">
        <f t="shared" si="54"/>
        <v>629.232</v>
      </c>
      <c r="J151" s="91"/>
      <c r="K151" s="35">
        <f t="shared" si="66"/>
        <v>0</v>
      </c>
      <c r="L151" s="35">
        <f t="shared" si="55"/>
        <v>629.232</v>
      </c>
      <c r="M151" s="91"/>
      <c r="N151" s="35">
        <f t="shared" si="67"/>
        <v>0</v>
      </c>
      <c r="O151" s="35">
        <f t="shared" si="56"/>
        <v>629.232</v>
      </c>
      <c r="P151" s="91"/>
      <c r="Q151" s="35">
        <f t="shared" si="68"/>
        <v>0</v>
      </c>
      <c r="R151" s="35">
        <f t="shared" si="57"/>
        <v>629.232</v>
      </c>
      <c r="S151" s="91"/>
      <c r="T151" s="35">
        <f t="shared" si="69"/>
        <v>0</v>
      </c>
      <c r="U151" s="35">
        <f t="shared" si="58"/>
        <v>629.232</v>
      </c>
      <c r="V151" s="91"/>
      <c r="W151" s="35">
        <f t="shared" si="70"/>
        <v>0</v>
      </c>
      <c r="X151" s="35">
        <f t="shared" si="59"/>
        <v>629.232</v>
      </c>
      <c r="Y151" s="91"/>
      <c r="Z151" s="35">
        <f t="shared" si="71"/>
        <v>0</v>
      </c>
      <c r="AA151" s="35">
        <f t="shared" si="72"/>
        <v>629.232</v>
      </c>
      <c r="AB151" s="91"/>
      <c r="AC151" s="32">
        <f t="shared" si="73"/>
        <v>0</v>
      </c>
      <c r="AD151" s="35">
        <f t="shared" si="60"/>
        <v>629.232</v>
      </c>
      <c r="AE151" s="91"/>
      <c r="AF151" s="32">
        <f t="shared" si="74"/>
        <v>0</v>
      </c>
      <c r="AG151" s="35">
        <f t="shared" si="61"/>
        <v>629.232</v>
      </c>
      <c r="AH151" s="91"/>
      <c r="AI151" s="32">
        <f t="shared" si="78"/>
        <v>0</v>
      </c>
      <c r="AJ151" s="35">
        <f t="shared" si="62"/>
        <v>629.232</v>
      </c>
      <c r="AK151" s="91"/>
      <c r="AL151" s="32">
        <f t="shared" si="79"/>
        <v>0</v>
      </c>
      <c r="AM151" s="35">
        <f t="shared" si="63"/>
        <v>629.232</v>
      </c>
      <c r="AN151" s="91"/>
      <c r="AO151" s="32">
        <f t="shared" si="80"/>
        <v>0</v>
      </c>
      <c r="AP151" s="35">
        <f t="shared" si="64"/>
        <v>629.232</v>
      </c>
      <c r="AQ151" s="91"/>
      <c r="AR151" s="2">
        <f t="shared" si="75"/>
        <v>0</v>
      </c>
      <c r="AS151" s="32">
        <f t="shared" si="76"/>
        <v>3775.392</v>
      </c>
      <c r="AT151" s="72">
        <f t="shared" si="65"/>
        <v>3775.392</v>
      </c>
      <c r="AU151" s="72">
        <v>10144.7296</v>
      </c>
      <c r="AV151" s="1"/>
      <c r="AW151" s="35"/>
      <c r="AX151" s="1"/>
      <c r="AY151" s="1"/>
      <c r="AZ151" s="1"/>
      <c r="BA151" s="72">
        <f t="shared" si="77"/>
        <v>13920.1216</v>
      </c>
      <c r="BB151" s="1"/>
    </row>
    <row r="152" spans="1:54" ht="12.75">
      <c r="A152" s="1">
        <v>148</v>
      </c>
      <c r="B152" s="1"/>
      <c r="C152" s="1" t="s">
        <v>132</v>
      </c>
      <c r="D152" s="3">
        <v>2520.9</v>
      </c>
      <c r="E152" s="3">
        <v>0</v>
      </c>
      <c r="F152" s="3">
        <v>2520.9</v>
      </c>
      <c r="G152" s="1">
        <v>0.12</v>
      </c>
      <c r="H152" s="1">
        <v>0.12</v>
      </c>
      <c r="I152" s="35">
        <f t="shared" si="54"/>
        <v>302.508</v>
      </c>
      <c r="J152" s="91"/>
      <c r="K152" s="35">
        <f t="shared" si="66"/>
        <v>0</v>
      </c>
      <c r="L152" s="35">
        <f t="shared" si="55"/>
        <v>302.508</v>
      </c>
      <c r="M152" s="91"/>
      <c r="N152" s="35">
        <f t="shared" si="67"/>
        <v>0</v>
      </c>
      <c r="O152" s="35">
        <f t="shared" si="56"/>
        <v>302.508</v>
      </c>
      <c r="P152" s="91"/>
      <c r="Q152" s="35">
        <f t="shared" si="68"/>
        <v>0</v>
      </c>
      <c r="R152" s="35">
        <f t="shared" si="57"/>
        <v>302.508</v>
      </c>
      <c r="S152" s="91"/>
      <c r="T152" s="35">
        <f t="shared" si="69"/>
        <v>0</v>
      </c>
      <c r="U152" s="35">
        <f t="shared" si="58"/>
        <v>302.508</v>
      </c>
      <c r="V152" s="91"/>
      <c r="W152" s="35">
        <f t="shared" si="70"/>
        <v>0</v>
      </c>
      <c r="X152" s="35">
        <f t="shared" si="59"/>
        <v>302.508</v>
      </c>
      <c r="Y152" s="91"/>
      <c r="Z152" s="35">
        <f t="shared" si="71"/>
        <v>0</v>
      </c>
      <c r="AA152" s="35">
        <f t="shared" si="72"/>
        <v>302.508</v>
      </c>
      <c r="AB152" s="91"/>
      <c r="AC152" s="32">
        <f t="shared" si="73"/>
        <v>0</v>
      </c>
      <c r="AD152" s="35">
        <f t="shared" si="60"/>
        <v>302.508</v>
      </c>
      <c r="AE152" s="91"/>
      <c r="AF152" s="32">
        <f t="shared" si="74"/>
        <v>0</v>
      </c>
      <c r="AG152" s="35">
        <f t="shared" si="61"/>
        <v>302.508</v>
      </c>
      <c r="AH152" s="91"/>
      <c r="AI152" s="32">
        <f t="shared" si="78"/>
        <v>0</v>
      </c>
      <c r="AJ152" s="35">
        <f t="shared" si="62"/>
        <v>302.508</v>
      </c>
      <c r="AK152" s="91"/>
      <c r="AL152" s="32">
        <f t="shared" si="79"/>
        <v>0</v>
      </c>
      <c r="AM152" s="35">
        <f t="shared" si="63"/>
        <v>302.508</v>
      </c>
      <c r="AN152" s="91"/>
      <c r="AO152" s="32">
        <f t="shared" si="80"/>
        <v>0</v>
      </c>
      <c r="AP152" s="35">
        <f t="shared" si="64"/>
        <v>302.508</v>
      </c>
      <c r="AQ152" s="91"/>
      <c r="AR152" s="2">
        <f t="shared" si="75"/>
        <v>0</v>
      </c>
      <c r="AS152" s="32">
        <f t="shared" si="76"/>
        <v>1815.048</v>
      </c>
      <c r="AT152" s="72">
        <f t="shared" si="65"/>
        <v>1815.048</v>
      </c>
      <c r="AU152" s="72">
        <v>4877.152400000001</v>
      </c>
      <c r="AV152" s="1"/>
      <c r="AW152" s="35"/>
      <c r="AX152" s="1"/>
      <c r="AY152" s="1"/>
      <c r="AZ152" s="1"/>
      <c r="BA152" s="72">
        <f t="shared" si="77"/>
        <v>6692.200400000001</v>
      </c>
      <c r="BB152" s="1"/>
    </row>
    <row r="153" spans="1:54" ht="12.75">
      <c r="A153" s="1">
        <v>149</v>
      </c>
      <c r="B153" s="1"/>
      <c r="C153" s="1" t="s">
        <v>133</v>
      </c>
      <c r="D153" s="3">
        <v>6040.3</v>
      </c>
      <c r="E153" s="3">
        <v>0</v>
      </c>
      <c r="F153" s="3">
        <v>6040.3</v>
      </c>
      <c r="G153" s="1">
        <v>0.12</v>
      </c>
      <c r="H153" s="1">
        <v>0.12</v>
      </c>
      <c r="I153" s="35">
        <f t="shared" si="54"/>
        <v>724.836</v>
      </c>
      <c r="J153" s="91"/>
      <c r="K153" s="35">
        <f t="shared" si="66"/>
        <v>0</v>
      </c>
      <c r="L153" s="35">
        <f t="shared" si="55"/>
        <v>724.836</v>
      </c>
      <c r="M153" s="91"/>
      <c r="N153" s="35">
        <f t="shared" si="67"/>
        <v>0</v>
      </c>
      <c r="O153" s="35">
        <f t="shared" si="56"/>
        <v>724.836</v>
      </c>
      <c r="P153" s="91"/>
      <c r="Q153" s="35">
        <f t="shared" si="68"/>
        <v>0</v>
      </c>
      <c r="R153" s="35">
        <f t="shared" si="57"/>
        <v>724.836</v>
      </c>
      <c r="S153" s="91"/>
      <c r="T153" s="35">
        <f t="shared" si="69"/>
        <v>0</v>
      </c>
      <c r="U153" s="35">
        <f t="shared" si="58"/>
        <v>724.836</v>
      </c>
      <c r="V153" s="91"/>
      <c r="W153" s="35">
        <f t="shared" si="70"/>
        <v>0</v>
      </c>
      <c r="X153" s="35">
        <f t="shared" si="59"/>
        <v>724.836</v>
      </c>
      <c r="Y153" s="91"/>
      <c r="Z153" s="35">
        <f t="shared" si="71"/>
        <v>0</v>
      </c>
      <c r="AA153" s="35">
        <f t="shared" si="72"/>
        <v>724.836</v>
      </c>
      <c r="AB153" s="91"/>
      <c r="AC153" s="32">
        <f t="shared" si="73"/>
        <v>0</v>
      </c>
      <c r="AD153" s="35">
        <f t="shared" si="60"/>
        <v>724.836</v>
      </c>
      <c r="AE153" s="91"/>
      <c r="AF153" s="32">
        <f t="shared" si="74"/>
        <v>0</v>
      </c>
      <c r="AG153" s="35">
        <f t="shared" si="61"/>
        <v>724.836</v>
      </c>
      <c r="AH153" s="91"/>
      <c r="AI153" s="32">
        <f t="shared" si="78"/>
        <v>0</v>
      </c>
      <c r="AJ153" s="35">
        <f t="shared" si="62"/>
        <v>724.836</v>
      </c>
      <c r="AK153" s="91"/>
      <c r="AL153" s="32">
        <f t="shared" si="79"/>
        <v>0</v>
      </c>
      <c r="AM153" s="35">
        <f t="shared" si="63"/>
        <v>724.836</v>
      </c>
      <c r="AN153" s="91"/>
      <c r="AO153" s="32">
        <f t="shared" si="80"/>
        <v>0</v>
      </c>
      <c r="AP153" s="35">
        <f t="shared" si="64"/>
        <v>724.836</v>
      </c>
      <c r="AQ153" s="91"/>
      <c r="AR153" s="2">
        <f t="shared" si="75"/>
        <v>0</v>
      </c>
      <c r="AS153" s="32">
        <f t="shared" si="76"/>
        <v>4349.0160000000005</v>
      </c>
      <c r="AT153" s="72">
        <f t="shared" si="65"/>
        <v>4349.0160000000005</v>
      </c>
      <c r="AU153" s="72">
        <v>-172675.89919999999</v>
      </c>
      <c r="AV153" s="1"/>
      <c r="AW153" s="35"/>
      <c r="AX153" s="1"/>
      <c r="AY153" s="1"/>
      <c r="AZ153" s="1"/>
      <c r="BA153" s="72">
        <f t="shared" si="77"/>
        <v>-168326.88319999998</v>
      </c>
      <c r="BB153" s="1"/>
    </row>
    <row r="154" spans="1:54" ht="12.75">
      <c r="A154" s="1">
        <v>150</v>
      </c>
      <c r="B154" s="1"/>
      <c r="C154" s="1" t="s">
        <v>134</v>
      </c>
      <c r="D154" s="3">
        <v>495</v>
      </c>
      <c r="E154" s="3">
        <v>115.3</v>
      </c>
      <c r="F154" s="3">
        <v>610.3</v>
      </c>
      <c r="G154" s="1">
        <v>0.12</v>
      </c>
      <c r="H154" s="1">
        <v>0.12</v>
      </c>
      <c r="I154" s="35">
        <f t="shared" si="54"/>
        <v>73.23599999999999</v>
      </c>
      <c r="J154" s="91"/>
      <c r="K154" s="35">
        <f t="shared" si="66"/>
        <v>0</v>
      </c>
      <c r="L154" s="35">
        <f t="shared" si="55"/>
        <v>73.23599999999999</v>
      </c>
      <c r="M154" s="91"/>
      <c r="N154" s="35">
        <f t="shared" si="67"/>
        <v>0</v>
      </c>
      <c r="O154" s="35">
        <f t="shared" si="56"/>
        <v>73.23599999999999</v>
      </c>
      <c r="P154" s="91"/>
      <c r="Q154" s="35">
        <f t="shared" si="68"/>
        <v>0</v>
      </c>
      <c r="R154" s="35">
        <f t="shared" si="57"/>
        <v>73.23599999999999</v>
      </c>
      <c r="S154" s="91"/>
      <c r="T154" s="35">
        <f t="shared" si="69"/>
        <v>0</v>
      </c>
      <c r="U154" s="35">
        <f t="shared" si="58"/>
        <v>73.23599999999999</v>
      </c>
      <c r="V154" s="91"/>
      <c r="W154" s="35">
        <f t="shared" si="70"/>
        <v>0</v>
      </c>
      <c r="X154" s="35">
        <f t="shared" si="59"/>
        <v>73.23599999999999</v>
      </c>
      <c r="Y154" s="91"/>
      <c r="Z154" s="35">
        <f t="shared" si="71"/>
        <v>0</v>
      </c>
      <c r="AA154" s="35">
        <f t="shared" si="72"/>
        <v>73.23599999999999</v>
      </c>
      <c r="AB154" s="91"/>
      <c r="AC154" s="32">
        <f t="shared" si="73"/>
        <v>0</v>
      </c>
      <c r="AD154" s="35">
        <f t="shared" si="60"/>
        <v>73.23599999999999</v>
      </c>
      <c r="AE154" s="91"/>
      <c r="AF154" s="32">
        <f t="shared" si="74"/>
        <v>0</v>
      </c>
      <c r="AG154" s="35">
        <f t="shared" si="61"/>
        <v>73.23599999999999</v>
      </c>
      <c r="AH154" s="91"/>
      <c r="AI154" s="32">
        <f t="shared" si="78"/>
        <v>0</v>
      </c>
      <c r="AJ154" s="35">
        <f t="shared" si="62"/>
        <v>73.23599999999999</v>
      </c>
      <c r="AK154" s="91"/>
      <c r="AL154" s="32">
        <f t="shared" si="79"/>
        <v>0</v>
      </c>
      <c r="AM154" s="35">
        <f t="shared" si="63"/>
        <v>73.23599999999999</v>
      </c>
      <c r="AN154" s="91"/>
      <c r="AO154" s="32">
        <f t="shared" si="80"/>
        <v>0</v>
      </c>
      <c r="AP154" s="35">
        <f t="shared" si="64"/>
        <v>73.23599999999999</v>
      </c>
      <c r="AQ154" s="91"/>
      <c r="AR154" s="2">
        <f t="shared" si="75"/>
        <v>0</v>
      </c>
      <c r="AS154" s="32">
        <f t="shared" si="76"/>
        <v>439.41599999999994</v>
      </c>
      <c r="AT154" s="72">
        <f t="shared" si="65"/>
        <v>439.41599999999994</v>
      </c>
      <c r="AU154" s="72">
        <v>1180.7407999999998</v>
      </c>
      <c r="AV154" s="1"/>
      <c r="AW154" s="35"/>
      <c r="AX154" s="1"/>
      <c r="AY154" s="1"/>
      <c r="AZ154" s="1"/>
      <c r="BA154" s="72">
        <f t="shared" si="77"/>
        <v>1620.1567999999997</v>
      </c>
      <c r="BB154" s="1"/>
    </row>
    <row r="155" spans="1:54" ht="12.75">
      <c r="A155" s="1">
        <v>151</v>
      </c>
      <c r="B155" s="1"/>
      <c r="C155" s="1" t="s">
        <v>135</v>
      </c>
      <c r="D155" s="3">
        <v>473.8</v>
      </c>
      <c r="E155" s="3">
        <v>0</v>
      </c>
      <c r="F155" s="3">
        <v>473.8</v>
      </c>
      <c r="G155" s="1">
        <v>0.12</v>
      </c>
      <c r="H155" s="1">
        <v>0.12</v>
      </c>
      <c r="I155" s="35">
        <f t="shared" si="54"/>
        <v>56.856</v>
      </c>
      <c r="J155" s="91"/>
      <c r="K155" s="35">
        <f t="shared" si="66"/>
        <v>0</v>
      </c>
      <c r="L155" s="35">
        <f t="shared" si="55"/>
        <v>56.856</v>
      </c>
      <c r="M155" s="91"/>
      <c r="N155" s="35">
        <f t="shared" si="67"/>
        <v>0</v>
      </c>
      <c r="O155" s="35">
        <f t="shared" si="56"/>
        <v>56.856</v>
      </c>
      <c r="P155" s="91"/>
      <c r="Q155" s="35">
        <f t="shared" si="68"/>
        <v>0</v>
      </c>
      <c r="R155" s="35">
        <f t="shared" si="57"/>
        <v>56.856</v>
      </c>
      <c r="S155" s="91"/>
      <c r="T155" s="35">
        <f t="shared" si="69"/>
        <v>0</v>
      </c>
      <c r="U155" s="35">
        <f t="shared" si="58"/>
        <v>56.856</v>
      </c>
      <c r="V155" s="91"/>
      <c r="W155" s="35">
        <f t="shared" si="70"/>
        <v>0</v>
      </c>
      <c r="X155" s="35">
        <f t="shared" si="59"/>
        <v>56.856</v>
      </c>
      <c r="Y155" s="91"/>
      <c r="Z155" s="35">
        <f t="shared" si="71"/>
        <v>0</v>
      </c>
      <c r="AA155" s="35">
        <f t="shared" si="72"/>
        <v>56.856</v>
      </c>
      <c r="AB155" s="91"/>
      <c r="AC155" s="32">
        <f t="shared" si="73"/>
        <v>0</v>
      </c>
      <c r="AD155" s="35">
        <f t="shared" si="60"/>
        <v>56.856</v>
      </c>
      <c r="AE155" s="91"/>
      <c r="AF155" s="32">
        <f t="shared" si="74"/>
        <v>0</v>
      </c>
      <c r="AG155" s="35">
        <f t="shared" si="61"/>
        <v>56.856</v>
      </c>
      <c r="AH155" s="91"/>
      <c r="AI155" s="32">
        <f t="shared" si="78"/>
        <v>0</v>
      </c>
      <c r="AJ155" s="35">
        <f t="shared" si="62"/>
        <v>56.856</v>
      </c>
      <c r="AK155" s="91"/>
      <c r="AL155" s="32">
        <f t="shared" si="79"/>
        <v>0</v>
      </c>
      <c r="AM155" s="35">
        <f t="shared" si="63"/>
        <v>56.856</v>
      </c>
      <c r="AN155" s="91"/>
      <c r="AO155" s="32">
        <f t="shared" si="80"/>
        <v>0</v>
      </c>
      <c r="AP155" s="35">
        <f t="shared" si="64"/>
        <v>56.856</v>
      </c>
      <c r="AQ155" s="91"/>
      <c r="AR155" s="2">
        <f t="shared" si="75"/>
        <v>0</v>
      </c>
      <c r="AS155" s="32">
        <f t="shared" si="76"/>
        <v>341.136</v>
      </c>
      <c r="AT155" s="72">
        <f t="shared" si="65"/>
        <v>341.136</v>
      </c>
      <c r="AU155" s="72">
        <v>916.6568</v>
      </c>
      <c r="AV155" s="1"/>
      <c r="AW155" s="35"/>
      <c r="AX155" s="1"/>
      <c r="AY155" s="1"/>
      <c r="AZ155" s="1"/>
      <c r="BA155" s="72">
        <f t="shared" si="77"/>
        <v>1257.7928</v>
      </c>
      <c r="BB155" s="1"/>
    </row>
    <row r="156" spans="1:54" ht="12.75">
      <c r="A156" s="1">
        <v>152</v>
      </c>
      <c r="B156" s="1"/>
      <c r="C156" s="1" t="s">
        <v>136</v>
      </c>
      <c r="D156" s="3">
        <v>2769.9</v>
      </c>
      <c r="E156" s="3">
        <v>767</v>
      </c>
      <c r="F156" s="3">
        <v>3536.9</v>
      </c>
      <c r="G156" s="1">
        <v>0.12</v>
      </c>
      <c r="H156" s="1">
        <v>0.12</v>
      </c>
      <c r="I156" s="35">
        <f t="shared" si="54"/>
        <v>424.428</v>
      </c>
      <c r="J156" s="91"/>
      <c r="K156" s="35">
        <f t="shared" si="66"/>
        <v>0</v>
      </c>
      <c r="L156" s="35">
        <f t="shared" si="55"/>
        <v>424.428</v>
      </c>
      <c r="M156" s="91"/>
      <c r="N156" s="35">
        <f t="shared" si="67"/>
        <v>0</v>
      </c>
      <c r="O156" s="35">
        <f t="shared" si="56"/>
        <v>424.428</v>
      </c>
      <c r="P156" s="91"/>
      <c r="Q156" s="35">
        <f t="shared" si="68"/>
        <v>0</v>
      </c>
      <c r="R156" s="35">
        <f t="shared" si="57"/>
        <v>424.428</v>
      </c>
      <c r="S156" s="91"/>
      <c r="T156" s="35">
        <f t="shared" si="69"/>
        <v>0</v>
      </c>
      <c r="U156" s="35">
        <f t="shared" si="58"/>
        <v>424.428</v>
      </c>
      <c r="V156" s="91"/>
      <c r="W156" s="35">
        <f t="shared" si="70"/>
        <v>0</v>
      </c>
      <c r="X156" s="35">
        <f t="shared" si="59"/>
        <v>424.428</v>
      </c>
      <c r="Y156" s="91"/>
      <c r="Z156" s="35">
        <f t="shared" si="71"/>
        <v>0</v>
      </c>
      <c r="AA156" s="35">
        <f t="shared" si="72"/>
        <v>424.428</v>
      </c>
      <c r="AB156" s="91"/>
      <c r="AC156" s="32">
        <f t="shared" si="73"/>
        <v>0</v>
      </c>
      <c r="AD156" s="35">
        <f t="shared" si="60"/>
        <v>424.428</v>
      </c>
      <c r="AE156" s="91"/>
      <c r="AF156" s="32">
        <f t="shared" si="74"/>
        <v>0</v>
      </c>
      <c r="AG156" s="35">
        <f t="shared" si="61"/>
        <v>424.428</v>
      </c>
      <c r="AH156" s="91"/>
      <c r="AI156" s="32">
        <f t="shared" si="78"/>
        <v>0</v>
      </c>
      <c r="AJ156" s="35">
        <f t="shared" si="62"/>
        <v>424.428</v>
      </c>
      <c r="AK156" s="91"/>
      <c r="AL156" s="32">
        <f t="shared" si="79"/>
        <v>0</v>
      </c>
      <c r="AM156" s="35">
        <f t="shared" si="63"/>
        <v>424.428</v>
      </c>
      <c r="AN156" s="91"/>
      <c r="AO156" s="32">
        <f t="shared" si="80"/>
        <v>0</v>
      </c>
      <c r="AP156" s="35">
        <f t="shared" si="64"/>
        <v>424.428</v>
      </c>
      <c r="AQ156" s="91"/>
      <c r="AR156" s="2">
        <f t="shared" si="75"/>
        <v>0</v>
      </c>
      <c r="AS156" s="32">
        <f t="shared" si="76"/>
        <v>2546.5679999999998</v>
      </c>
      <c r="AT156" s="72">
        <f t="shared" si="65"/>
        <v>2546.5679999999998</v>
      </c>
      <c r="AU156" s="72">
        <v>6842.6048</v>
      </c>
      <c r="AV156" s="1"/>
      <c r="AW156" s="35"/>
      <c r="AX156" s="1"/>
      <c r="AY156" s="1"/>
      <c r="AZ156" s="1"/>
      <c r="BA156" s="72">
        <f t="shared" si="77"/>
        <v>9389.1728</v>
      </c>
      <c r="BB156" s="1"/>
    </row>
    <row r="157" spans="1:54" ht="12.75">
      <c r="A157" s="1">
        <v>153</v>
      </c>
      <c r="B157" s="1"/>
      <c r="C157" s="1" t="s">
        <v>137</v>
      </c>
      <c r="D157" s="3">
        <v>402.7</v>
      </c>
      <c r="E157" s="3">
        <v>0</v>
      </c>
      <c r="F157" s="3">
        <v>402.7</v>
      </c>
      <c r="G157" s="1">
        <v>0.12</v>
      </c>
      <c r="H157" s="1">
        <v>0.12</v>
      </c>
      <c r="I157" s="35">
        <f t="shared" si="54"/>
        <v>48.324</v>
      </c>
      <c r="J157" s="91"/>
      <c r="K157" s="35">
        <f t="shared" si="66"/>
        <v>0</v>
      </c>
      <c r="L157" s="35">
        <f t="shared" si="55"/>
        <v>48.324</v>
      </c>
      <c r="M157" s="91"/>
      <c r="N157" s="35">
        <f t="shared" si="67"/>
        <v>0</v>
      </c>
      <c r="O157" s="35">
        <f t="shared" si="56"/>
        <v>48.324</v>
      </c>
      <c r="P157" s="91"/>
      <c r="Q157" s="35">
        <f t="shared" si="68"/>
        <v>0</v>
      </c>
      <c r="R157" s="35">
        <f t="shared" si="57"/>
        <v>48.324</v>
      </c>
      <c r="S157" s="91"/>
      <c r="T157" s="35">
        <f t="shared" si="69"/>
        <v>0</v>
      </c>
      <c r="U157" s="35">
        <f t="shared" si="58"/>
        <v>48.324</v>
      </c>
      <c r="V157" s="91"/>
      <c r="W157" s="35">
        <f t="shared" si="70"/>
        <v>0</v>
      </c>
      <c r="X157" s="35">
        <f t="shared" si="59"/>
        <v>48.324</v>
      </c>
      <c r="Y157" s="91"/>
      <c r="Z157" s="35">
        <f t="shared" si="71"/>
        <v>0</v>
      </c>
      <c r="AA157" s="35">
        <f t="shared" si="72"/>
        <v>48.324</v>
      </c>
      <c r="AB157" s="91"/>
      <c r="AC157" s="32">
        <f t="shared" si="73"/>
        <v>0</v>
      </c>
      <c r="AD157" s="35">
        <f t="shared" si="60"/>
        <v>48.324</v>
      </c>
      <c r="AE157" s="91"/>
      <c r="AF157" s="32">
        <f t="shared" si="74"/>
        <v>0</v>
      </c>
      <c r="AG157" s="35">
        <f t="shared" si="61"/>
        <v>48.324</v>
      </c>
      <c r="AH157" s="91"/>
      <c r="AI157" s="32">
        <f t="shared" si="78"/>
        <v>0</v>
      </c>
      <c r="AJ157" s="35">
        <f t="shared" si="62"/>
        <v>48.324</v>
      </c>
      <c r="AK157" s="91"/>
      <c r="AL157" s="32">
        <f t="shared" si="79"/>
        <v>0</v>
      </c>
      <c r="AM157" s="35">
        <f t="shared" si="63"/>
        <v>48.324</v>
      </c>
      <c r="AN157" s="91"/>
      <c r="AO157" s="32">
        <f t="shared" si="80"/>
        <v>0</v>
      </c>
      <c r="AP157" s="35">
        <f t="shared" si="64"/>
        <v>48.324</v>
      </c>
      <c r="AQ157" s="91"/>
      <c r="AR157" s="2">
        <f t="shared" si="75"/>
        <v>0</v>
      </c>
      <c r="AS157" s="32">
        <f t="shared" si="76"/>
        <v>289.944</v>
      </c>
      <c r="AT157" s="72">
        <f t="shared" si="65"/>
        <v>289.944</v>
      </c>
      <c r="AU157" s="72">
        <v>779.0971999999999</v>
      </c>
      <c r="AV157" s="1"/>
      <c r="AW157" s="35"/>
      <c r="AX157" s="1"/>
      <c r="AY157" s="1"/>
      <c r="AZ157" s="1"/>
      <c r="BA157" s="72">
        <f t="shared" si="77"/>
        <v>1069.0412</v>
      </c>
      <c r="BB157" s="1"/>
    </row>
    <row r="158" spans="1:54" ht="12.75">
      <c r="A158" s="1">
        <v>154</v>
      </c>
      <c r="B158" s="1"/>
      <c r="C158" s="1" t="s">
        <v>138</v>
      </c>
      <c r="D158" s="3">
        <v>3976</v>
      </c>
      <c r="E158" s="3">
        <v>824.9</v>
      </c>
      <c r="F158" s="3">
        <v>4800.9</v>
      </c>
      <c r="G158" s="1">
        <v>0.12</v>
      </c>
      <c r="H158" s="1">
        <v>0.12</v>
      </c>
      <c r="I158" s="35">
        <f t="shared" si="54"/>
        <v>576.108</v>
      </c>
      <c r="J158" s="91"/>
      <c r="K158" s="35">
        <f t="shared" si="66"/>
        <v>0</v>
      </c>
      <c r="L158" s="35">
        <f t="shared" si="55"/>
        <v>576.108</v>
      </c>
      <c r="M158" s="91"/>
      <c r="N158" s="35">
        <f t="shared" si="67"/>
        <v>0</v>
      </c>
      <c r="O158" s="35">
        <f t="shared" si="56"/>
        <v>576.108</v>
      </c>
      <c r="P158" s="91"/>
      <c r="Q158" s="35">
        <f t="shared" si="68"/>
        <v>0</v>
      </c>
      <c r="R158" s="35">
        <f t="shared" si="57"/>
        <v>576.108</v>
      </c>
      <c r="S158" s="91"/>
      <c r="T158" s="35">
        <f t="shared" si="69"/>
        <v>0</v>
      </c>
      <c r="U158" s="35">
        <f t="shared" si="58"/>
        <v>576.108</v>
      </c>
      <c r="V158" s="91"/>
      <c r="W158" s="35">
        <f t="shared" si="70"/>
        <v>0</v>
      </c>
      <c r="X158" s="35">
        <f t="shared" si="59"/>
        <v>576.108</v>
      </c>
      <c r="Y158" s="91"/>
      <c r="Z158" s="35">
        <f t="shared" si="71"/>
        <v>0</v>
      </c>
      <c r="AA158" s="35">
        <f t="shared" si="72"/>
        <v>576.108</v>
      </c>
      <c r="AB158" s="91"/>
      <c r="AC158" s="32">
        <f t="shared" si="73"/>
        <v>0</v>
      </c>
      <c r="AD158" s="35">
        <f t="shared" si="60"/>
        <v>576.108</v>
      </c>
      <c r="AE158" s="91"/>
      <c r="AF158" s="32">
        <f t="shared" si="74"/>
        <v>0</v>
      </c>
      <c r="AG158" s="35">
        <f t="shared" si="61"/>
        <v>576.108</v>
      </c>
      <c r="AH158" s="91"/>
      <c r="AI158" s="32">
        <f t="shared" si="78"/>
        <v>0</v>
      </c>
      <c r="AJ158" s="35">
        <f t="shared" si="62"/>
        <v>576.108</v>
      </c>
      <c r="AK158" s="91"/>
      <c r="AL158" s="32">
        <f t="shared" si="79"/>
        <v>0</v>
      </c>
      <c r="AM158" s="35">
        <f t="shared" si="63"/>
        <v>576.108</v>
      </c>
      <c r="AN158" s="91"/>
      <c r="AO158" s="32">
        <f t="shared" si="80"/>
        <v>0</v>
      </c>
      <c r="AP158" s="35">
        <f t="shared" si="64"/>
        <v>576.108</v>
      </c>
      <c r="AQ158" s="91"/>
      <c r="AR158" s="2">
        <f t="shared" si="75"/>
        <v>0</v>
      </c>
      <c r="AS158" s="32">
        <f t="shared" si="76"/>
        <v>3456.648</v>
      </c>
      <c r="AT158" s="72">
        <f t="shared" si="65"/>
        <v>3456.648</v>
      </c>
      <c r="AU158" s="72">
        <v>9288.2424</v>
      </c>
      <c r="AV158" s="1"/>
      <c r="AW158" s="35"/>
      <c r="AX158" s="1"/>
      <c r="AY158" s="1"/>
      <c r="AZ158" s="1"/>
      <c r="BA158" s="72">
        <f t="shared" si="77"/>
        <v>12744.8904</v>
      </c>
      <c r="BB158" s="1"/>
    </row>
    <row r="159" spans="1:54" ht="12.75">
      <c r="A159" s="1">
        <v>155</v>
      </c>
      <c r="B159" s="1"/>
      <c r="C159" s="1" t="s">
        <v>139</v>
      </c>
      <c r="D159" s="3">
        <v>504.9</v>
      </c>
      <c r="E159" s="3">
        <v>284.8</v>
      </c>
      <c r="F159" s="3">
        <v>789.7</v>
      </c>
      <c r="G159" s="1">
        <v>0.12</v>
      </c>
      <c r="H159" s="1">
        <v>0.12</v>
      </c>
      <c r="I159" s="35">
        <f t="shared" si="54"/>
        <v>94.764</v>
      </c>
      <c r="J159" s="91"/>
      <c r="K159" s="35">
        <f t="shared" si="66"/>
        <v>0</v>
      </c>
      <c r="L159" s="35">
        <f t="shared" si="55"/>
        <v>94.764</v>
      </c>
      <c r="M159" s="91"/>
      <c r="N159" s="35">
        <f t="shared" si="67"/>
        <v>0</v>
      </c>
      <c r="O159" s="35">
        <f t="shared" si="56"/>
        <v>94.764</v>
      </c>
      <c r="P159" s="91"/>
      <c r="Q159" s="35">
        <f t="shared" si="68"/>
        <v>0</v>
      </c>
      <c r="R159" s="35">
        <f t="shared" si="57"/>
        <v>94.764</v>
      </c>
      <c r="S159" s="91"/>
      <c r="T159" s="35">
        <f t="shared" si="69"/>
        <v>0</v>
      </c>
      <c r="U159" s="35">
        <f t="shared" si="58"/>
        <v>94.764</v>
      </c>
      <c r="V159" s="91"/>
      <c r="W159" s="35">
        <f t="shared" si="70"/>
        <v>0</v>
      </c>
      <c r="X159" s="35">
        <f t="shared" si="59"/>
        <v>94.764</v>
      </c>
      <c r="Y159" s="91"/>
      <c r="Z159" s="35">
        <f t="shared" si="71"/>
        <v>0</v>
      </c>
      <c r="AA159" s="35">
        <f t="shared" si="72"/>
        <v>94.764</v>
      </c>
      <c r="AB159" s="91"/>
      <c r="AC159" s="32">
        <f t="shared" si="73"/>
        <v>0</v>
      </c>
      <c r="AD159" s="35">
        <f t="shared" si="60"/>
        <v>94.764</v>
      </c>
      <c r="AE159" s="91"/>
      <c r="AF159" s="32">
        <f t="shared" si="74"/>
        <v>0</v>
      </c>
      <c r="AG159" s="35">
        <f t="shared" si="61"/>
        <v>94.764</v>
      </c>
      <c r="AH159" s="91"/>
      <c r="AI159" s="32">
        <f t="shared" si="78"/>
        <v>0</v>
      </c>
      <c r="AJ159" s="35">
        <f t="shared" si="62"/>
        <v>94.764</v>
      </c>
      <c r="AK159" s="91"/>
      <c r="AL159" s="32">
        <f t="shared" si="79"/>
        <v>0</v>
      </c>
      <c r="AM159" s="35">
        <f t="shared" si="63"/>
        <v>94.764</v>
      </c>
      <c r="AN159" s="91"/>
      <c r="AO159" s="32">
        <f t="shared" si="80"/>
        <v>0</v>
      </c>
      <c r="AP159" s="35">
        <f t="shared" si="64"/>
        <v>94.764</v>
      </c>
      <c r="AQ159" s="91"/>
      <c r="AR159" s="2">
        <f t="shared" si="75"/>
        <v>0</v>
      </c>
      <c r="AS159" s="32">
        <f t="shared" si="76"/>
        <v>568.584</v>
      </c>
      <c r="AT159" s="72">
        <f t="shared" si="65"/>
        <v>568.584</v>
      </c>
      <c r="AU159" s="72">
        <v>1527.8192</v>
      </c>
      <c r="AV159" s="1"/>
      <c r="AW159" s="35"/>
      <c r="AX159" s="1"/>
      <c r="AY159" s="1"/>
      <c r="AZ159" s="1"/>
      <c r="BA159" s="72">
        <f t="shared" si="77"/>
        <v>2096.4031999999997</v>
      </c>
      <c r="BB159" s="1"/>
    </row>
    <row r="160" spans="1:54" ht="12.75">
      <c r="A160" s="1">
        <v>156</v>
      </c>
      <c r="B160" s="1"/>
      <c r="C160" s="1" t="s">
        <v>140</v>
      </c>
      <c r="D160" s="3">
        <v>455.8</v>
      </c>
      <c r="E160" s="3">
        <v>0</v>
      </c>
      <c r="F160" s="3">
        <v>455.8</v>
      </c>
      <c r="G160" s="1">
        <v>0.12</v>
      </c>
      <c r="H160" s="1">
        <v>0.12</v>
      </c>
      <c r="I160" s="35">
        <f t="shared" si="54"/>
        <v>54.696</v>
      </c>
      <c r="J160" s="91"/>
      <c r="K160" s="35">
        <f t="shared" si="66"/>
        <v>0</v>
      </c>
      <c r="L160" s="35">
        <f t="shared" si="55"/>
        <v>54.696</v>
      </c>
      <c r="M160" s="91"/>
      <c r="N160" s="35">
        <f t="shared" si="67"/>
        <v>0</v>
      </c>
      <c r="O160" s="35">
        <f t="shared" si="56"/>
        <v>54.696</v>
      </c>
      <c r="P160" s="91"/>
      <c r="Q160" s="35">
        <f t="shared" si="68"/>
        <v>0</v>
      </c>
      <c r="R160" s="35">
        <f t="shared" si="57"/>
        <v>54.696</v>
      </c>
      <c r="S160" s="91"/>
      <c r="T160" s="35">
        <f t="shared" si="69"/>
        <v>0</v>
      </c>
      <c r="U160" s="35">
        <f t="shared" si="58"/>
        <v>54.696</v>
      </c>
      <c r="V160" s="91"/>
      <c r="W160" s="35">
        <f t="shared" si="70"/>
        <v>0</v>
      </c>
      <c r="X160" s="35">
        <f t="shared" si="59"/>
        <v>54.696</v>
      </c>
      <c r="Y160" s="91"/>
      <c r="Z160" s="35">
        <f t="shared" si="71"/>
        <v>0</v>
      </c>
      <c r="AA160" s="35">
        <f t="shared" si="72"/>
        <v>54.696</v>
      </c>
      <c r="AB160" s="91"/>
      <c r="AC160" s="32">
        <f t="shared" si="73"/>
        <v>0</v>
      </c>
      <c r="AD160" s="35">
        <f t="shared" si="60"/>
        <v>54.696</v>
      </c>
      <c r="AE160" s="91"/>
      <c r="AF160" s="32">
        <f t="shared" si="74"/>
        <v>0</v>
      </c>
      <c r="AG160" s="35">
        <f t="shared" si="61"/>
        <v>54.696</v>
      </c>
      <c r="AH160" s="91"/>
      <c r="AI160" s="32">
        <f t="shared" si="78"/>
        <v>0</v>
      </c>
      <c r="AJ160" s="35">
        <f t="shared" si="62"/>
        <v>54.696</v>
      </c>
      <c r="AK160" s="91"/>
      <c r="AL160" s="32">
        <f t="shared" si="79"/>
        <v>0</v>
      </c>
      <c r="AM160" s="35">
        <f t="shared" si="63"/>
        <v>54.696</v>
      </c>
      <c r="AN160" s="91"/>
      <c r="AO160" s="32">
        <f t="shared" si="80"/>
        <v>0</v>
      </c>
      <c r="AP160" s="35">
        <f t="shared" si="64"/>
        <v>54.696</v>
      </c>
      <c r="AQ160" s="91"/>
      <c r="AR160" s="2">
        <f t="shared" si="75"/>
        <v>0</v>
      </c>
      <c r="AS160" s="32">
        <f t="shared" si="76"/>
        <v>328.17600000000004</v>
      </c>
      <c r="AT160" s="72">
        <f t="shared" si="65"/>
        <v>328.17600000000004</v>
      </c>
      <c r="AU160" s="72">
        <v>881.8288</v>
      </c>
      <c r="AV160" s="1"/>
      <c r="AW160" s="35"/>
      <c r="AX160" s="1"/>
      <c r="AY160" s="1"/>
      <c r="AZ160" s="1"/>
      <c r="BA160" s="72">
        <f t="shared" si="77"/>
        <v>1210.0048000000002</v>
      </c>
      <c r="BB160" s="1"/>
    </row>
    <row r="161" spans="1:54" ht="12.75">
      <c r="A161" s="1">
        <v>157</v>
      </c>
      <c r="B161" s="1"/>
      <c r="C161" s="1" t="s">
        <v>141</v>
      </c>
      <c r="D161" s="3">
        <v>537.3</v>
      </c>
      <c r="E161" s="3">
        <v>0</v>
      </c>
      <c r="F161" s="3">
        <v>537.3</v>
      </c>
      <c r="G161" s="1">
        <v>0.12</v>
      </c>
      <c r="H161" s="1">
        <v>0.12</v>
      </c>
      <c r="I161" s="35">
        <f t="shared" si="54"/>
        <v>64.476</v>
      </c>
      <c r="J161" s="91"/>
      <c r="K161" s="35">
        <f t="shared" si="66"/>
        <v>0</v>
      </c>
      <c r="L161" s="35">
        <f t="shared" si="55"/>
        <v>64.476</v>
      </c>
      <c r="M161" s="91"/>
      <c r="N161" s="35">
        <f t="shared" si="67"/>
        <v>0</v>
      </c>
      <c r="O161" s="35">
        <f t="shared" si="56"/>
        <v>64.476</v>
      </c>
      <c r="P161" s="91"/>
      <c r="Q161" s="35">
        <f t="shared" si="68"/>
        <v>0</v>
      </c>
      <c r="R161" s="35">
        <f t="shared" si="57"/>
        <v>64.476</v>
      </c>
      <c r="S161" s="91"/>
      <c r="T161" s="35">
        <f t="shared" si="69"/>
        <v>0</v>
      </c>
      <c r="U161" s="35">
        <f t="shared" si="58"/>
        <v>64.476</v>
      </c>
      <c r="V161" s="91"/>
      <c r="W161" s="35">
        <f t="shared" si="70"/>
        <v>0</v>
      </c>
      <c r="X161" s="35">
        <f t="shared" si="59"/>
        <v>64.476</v>
      </c>
      <c r="Y161" s="91"/>
      <c r="Z161" s="35">
        <f t="shared" si="71"/>
        <v>0</v>
      </c>
      <c r="AA161" s="35">
        <f t="shared" si="72"/>
        <v>64.476</v>
      </c>
      <c r="AB161" s="91"/>
      <c r="AC161" s="32">
        <f t="shared" si="73"/>
        <v>0</v>
      </c>
      <c r="AD161" s="35">
        <f t="shared" si="60"/>
        <v>64.476</v>
      </c>
      <c r="AE161" s="91"/>
      <c r="AF161" s="32">
        <f t="shared" si="74"/>
        <v>0</v>
      </c>
      <c r="AG161" s="35">
        <f t="shared" si="61"/>
        <v>64.476</v>
      </c>
      <c r="AH161" s="91"/>
      <c r="AI161" s="32">
        <f t="shared" si="78"/>
        <v>0</v>
      </c>
      <c r="AJ161" s="35">
        <f t="shared" si="62"/>
        <v>64.476</v>
      </c>
      <c r="AK161" s="91"/>
      <c r="AL161" s="32">
        <f t="shared" si="79"/>
        <v>0</v>
      </c>
      <c r="AM161" s="35">
        <f t="shared" si="63"/>
        <v>64.476</v>
      </c>
      <c r="AN161" s="91"/>
      <c r="AO161" s="32">
        <f t="shared" si="80"/>
        <v>0</v>
      </c>
      <c r="AP161" s="35">
        <f t="shared" si="64"/>
        <v>64.476</v>
      </c>
      <c r="AQ161" s="91"/>
      <c r="AR161" s="2">
        <f t="shared" si="75"/>
        <v>0</v>
      </c>
      <c r="AS161" s="32">
        <f t="shared" si="76"/>
        <v>386.856</v>
      </c>
      <c r="AT161" s="72">
        <f t="shared" si="65"/>
        <v>386.856</v>
      </c>
      <c r="AU161" s="72">
        <v>1039.5128000000002</v>
      </c>
      <c r="AV161" s="1"/>
      <c r="AW161" s="35"/>
      <c r="AX161" s="1"/>
      <c r="AY161" s="1"/>
      <c r="AZ161" s="1"/>
      <c r="BA161" s="72">
        <f t="shared" si="77"/>
        <v>1426.3688000000002</v>
      </c>
      <c r="BB161" s="1"/>
    </row>
    <row r="162" spans="1:54" ht="12.75">
      <c r="A162" s="1">
        <v>158</v>
      </c>
      <c r="B162" s="1"/>
      <c r="C162" s="1" t="s">
        <v>142</v>
      </c>
      <c r="D162" s="3">
        <v>462.1</v>
      </c>
      <c r="E162" s="3">
        <v>0</v>
      </c>
      <c r="F162" s="3">
        <v>462.1</v>
      </c>
      <c r="G162" s="1">
        <v>0.12</v>
      </c>
      <c r="H162" s="1">
        <v>0.12</v>
      </c>
      <c r="I162" s="35">
        <f t="shared" si="54"/>
        <v>55.452</v>
      </c>
      <c r="J162" s="91"/>
      <c r="K162" s="35">
        <f t="shared" si="66"/>
        <v>0</v>
      </c>
      <c r="L162" s="35">
        <f t="shared" si="55"/>
        <v>55.452</v>
      </c>
      <c r="M162" s="91"/>
      <c r="N162" s="35">
        <f t="shared" si="67"/>
        <v>0</v>
      </c>
      <c r="O162" s="35">
        <f t="shared" si="56"/>
        <v>55.452</v>
      </c>
      <c r="P162" s="91"/>
      <c r="Q162" s="35">
        <f t="shared" si="68"/>
        <v>0</v>
      </c>
      <c r="R162" s="35">
        <f t="shared" si="57"/>
        <v>55.452</v>
      </c>
      <c r="S162" s="91"/>
      <c r="T162" s="35">
        <f t="shared" si="69"/>
        <v>0</v>
      </c>
      <c r="U162" s="35">
        <f t="shared" si="58"/>
        <v>55.452</v>
      </c>
      <c r="V162" s="91"/>
      <c r="W162" s="35">
        <f t="shared" si="70"/>
        <v>0</v>
      </c>
      <c r="X162" s="35">
        <f t="shared" si="59"/>
        <v>55.452</v>
      </c>
      <c r="Y162" s="91"/>
      <c r="Z162" s="35">
        <f t="shared" si="71"/>
        <v>0</v>
      </c>
      <c r="AA162" s="35">
        <f t="shared" si="72"/>
        <v>55.452</v>
      </c>
      <c r="AB162" s="91"/>
      <c r="AC162" s="32">
        <f t="shared" si="73"/>
        <v>0</v>
      </c>
      <c r="AD162" s="35">
        <f t="shared" si="60"/>
        <v>55.452</v>
      </c>
      <c r="AE162" s="91"/>
      <c r="AF162" s="32">
        <f t="shared" si="74"/>
        <v>0</v>
      </c>
      <c r="AG162" s="35">
        <f t="shared" si="61"/>
        <v>55.452</v>
      </c>
      <c r="AH162" s="91"/>
      <c r="AI162" s="32">
        <f t="shared" si="78"/>
        <v>0</v>
      </c>
      <c r="AJ162" s="35">
        <f t="shared" si="62"/>
        <v>55.452</v>
      </c>
      <c r="AK162" s="91"/>
      <c r="AL162" s="32">
        <f t="shared" si="79"/>
        <v>0</v>
      </c>
      <c r="AM162" s="35">
        <f t="shared" si="63"/>
        <v>55.452</v>
      </c>
      <c r="AN162" s="91"/>
      <c r="AO162" s="32">
        <f t="shared" si="80"/>
        <v>0</v>
      </c>
      <c r="AP162" s="35">
        <f t="shared" si="64"/>
        <v>55.452</v>
      </c>
      <c r="AQ162" s="91"/>
      <c r="AR162" s="2">
        <f t="shared" si="75"/>
        <v>0</v>
      </c>
      <c r="AS162" s="32">
        <f t="shared" si="76"/>
        <v>332.712</v>
      </c>
      <c r="AT162" s="72">
        <f t="shared" si="65"/>
        <v>332.712</v>
      </c>
      <c r="AU162" s="72">
        <v>894.0156000000001</v>
      </c>
      <c r="AV162" s="1"/>
      <c r="AW162" s="35"/>
      <c r="AX162" s="1"/>
      <c r="AY162" s="1"/>
      <c r="AZ162" s="1"/>
      <c r="BA162" s="72">
        <f t="shared" si="77"/>
        <v>1226.7276000000002</v>
      </c>
      <c r="BB162" s="1"/>
    </row>
    <row r="163" spans="1:54" ht="12.75">
      <c r="A163" s="1">
        <v>159</v>
      </c>
      <c r="B163" s="1"/>
      <c r="C163" s="1" t="s">
        <v>303</v>
      </c>
      <c r="D163" s="3">
        <v>382</v>
      </c>
      <c r="E163" s="3">
        <v>0</v>
      </c>
      <c r="F163" s="3">
        <v>382</v>
      </c>
      <c r="G163" s="1">
        <v>0.12</v>
      </c>
      <c r="H163" s="1">
        <v>0.12</v>
      </c>
      <c r="I163" s="35">
        <f t="shared" si="54"/>
        <v>45.839999999999996</v>
      </c>
      <c r="J163" s="91"/>
      <c r="K163" s="35">
        <f t="shared" si="66"/>
        <v>0</v>
      </c>
      <c r="L163" s="35">
        <f t="shared" si="55"/>
        <v>45.839999999999996</v>
      </c>
      <c r="M163" s="91"/>
      <c r="N163" s="35">
        <f t="shared" si="67"/>
        <v>0</v>
      </c>
      <c r="O163" s="35">
        <f t="shared" si="56"/>
        <v>45.839999999999996</v>
      </c>
      <c r="P163" s="91"/>
      <c r="Q163" s="35">
        <f t="shared" si="68"/>
        <v>0</v>
      </c>
      <c r="R163" s="35">
        <f t="shared" si="57"/>
        <v>45.839999999999996</v>
      </c>
      <c r="S163" s="91"/>
      <c r="T163" s="35">
        <f t="shared" si="69"/>
        <v>0</v>
      </c>
      <c r="U163" s="35">
        <f t="shared" si="58"/>
        <v>45.839999999999996</v>
      </c>
      <c r="V163" s="91"/>
      <c r="W163" s="35">
        <f t="shared" si="70"/>
        <v>0</v>
      </c>
      <c r="X163" s="35">
        <f t="shared" si="59"/>
        <v>45.839999999999996</v>
      </c>
      <c r="Y163" s="91"/>
      <c r="Z163" s="35">
        <f t="shared" si="71"/>
        <v>0</v>
      </c>
      <c r="AA163" s="35">
        <f t="shared" si="72"/>
        <v>45.839999999999996</v>
      </c>
      <c r="AB163" s="91"/>
      <c r="AC163" s="32">
        <f t="shared" si="73"/>
        <v>0</v>
      </c>
      <c r="AD163" s="35">
        <f t="shared" si="60"/>
        <v>45.839999999999996</v>
      </c>
      <c r="AE163" s="91"/>
      <c r="AF163" s="32">
        <f t="shared" si="74"/>
        <v>0</v>
      </c>
      <c r="AG163" s="35">
        <f t="shared" si="61"/>
        <v>45.839999999999996</v>
      </c>
      <c r="AH163" s="91"/>
      <c r="AI163" s="32">
        <f t="shared" si="78"/>
        <v>0</v>
      </c>
      <c r="AJ163" s="35">
        <f t="shared" si="62"/>
        <v>45.839999999999996</v>
      </c>
      <c r="AK163" s="91"/>
      <c r="AL163" s="32">
        <f t="shared" si="79"/>
        <v>0</v>
      </c>
      <c r="AM163" s="35">
        <f t="shared" si="63"/>
        <v>45.839999999999996</v>
      </c>
      <c r="AN163" s="91"/>
      <c r="AO163" s="32">
        <f t="shared" si="80"/>
        <v>0</v>
      </c>
      <c r="AP163" s="35">
        <f t="shared" si="64"/>
        <v>45.839999999999996</v>
      </c>
      <c r="AQ163" s="91"/>
      <c r="AR163" s="2">
        <f t="shared" si="75"/>
        <v>0</v>
      </c>
      <c r="AS163" s="32">
        <f t="shared" si="76"/>
        <v>275.03999999999996</v>
      </c>
      <c r="AT163" s="72">
        <f t="shared" si="65"/>
        <v>275.03999999999996</v>
      </c>
      <c r="AU163" s="72">
        <v>739.0519999999999</v>
      </c>
      <c r="AV163" s="1"/>
      <c r="AW163" s="35"/>
      <c r="AX163" s="1"/>
      <c r="AY163" s="1"/>
      <c r="AZ163" s="1"/>
      <c r="BA163" s="72">
        <f t="shared" si="77"/>
        <v>1014.0919999999999</v>
      </c>
      <c r="BB163" s="1"/>
    </row>
    <row r="164" spans="1:54" ht="12.75">
      <c r="A164" s="1">
        <v>160</v>
      </c>
      <c r="B164" s="1"/>
      <c r="C164" s="1" t="s">
        <v>143</v>
      </c>
      <c r="D164" s="3">
        <v>1426.5</v>
      </c>
      <c r="E164" s="3">
        <v>337</v>
      </c>
      <c r="F164" s="3">
        <v>1763.5</v>
      </c>
      <c r="G164" s="1">
        <v>0.12</v>
      </c>
      <c r="H164" s="1">
        <v>0.12</v>
      </c>
      <c r="I164" s="35">
        <f t="shared" si="54"/>
        <v>211.62</v>
      </c>
      <c r="J164" s="91"/>
      <c r="K164" s="35">
        <f t="shared" si="66"/>
        <v>0</v>
      </c>
      <c r="L164" s="35">
        <f t="shared" si="55"/>
        <v>211.62</v>
      </c>
      <c r="M164" s="91"/>
      <c r="N164" s="35">
        <f t="shared" si="67"/>
        <v>0</v>
      </c>
      <c r="O164" s="35">
        <f t="shared" si="56"/>
        <v>211.62</v>
      </c>
      <c r="P164" s="91"/>
      <c r="Q164" s="35">
        <f t="shared" si="68"/>
        <v>0</v>
      </c>
      <c r="R164" s="35">
        <f t="shared" si="57"/>
        <v>211.62</v>
      </c>
      <c r="S164" s="91"/>
      <c r="T164" s="35">
        <f t="shared" si="69"/>
        <v>0</v>
      </c>
      <c r="U164" s="35">
        <f t="shared" si="58"/>
        <v>211.62</v>
      </c>
      <c r="V164" s="91"/>
      <c r="W164" s="35">
        <f t="shared" si="70"/>
        <v>0</v>
      </c>
      <c r="X164" s="35">
        <f t="shared" si="59"/>
        <v>211.62</v>
      </c>
      <c r="Y164" s="91"/>
      <c r="Z164" s="35">
        <f t="shared" si="71"/>
        <v>0</v>
      </c>
      <c r="AA164" s="35">
        <f t="shared" si="72"/>
        <v>211.62</v>
      </c>
      <c r="AB164" s="91"/>
      <c r="AC164" s="32">
        <f t="shared" si="73"/>
        <v>0</v>
      </c>
      <c r="AD164" s="35">
        <f t="shared" si="60"/>
        <v>211.62</v>
      </c>
      <c r="AE164" s="91"/>
      <c r="AF164" s="32">
        <f t="shared" si="74"/>
        <v>0</v>
      </c>
      <c r="AG164" s="35">
        <f t="shared" si="61"/>
        <v>211.62</v>
      </c>
      <c r="AH164" s="91"/>
      <c r="AI164" s="32">
        <f t="shared" si="78"/>
        <v>0</v>
      </c>
      <c r="AJ164" s="35">
        <f t="shared" si="62"/>
        <v>211.62</v>
      </c>
      <c r="AK164" s="91"/>
      <c r="AL164" s="32">
        <f t="shared" si="79"/>
        <v>0</v>
      </c>
      <c r="AM164" s="35">
        <f t="shared" si="63"/>
        <v>211.62</v>
      </c>
      <c r="AN164" s="91"/>
      <c r="AO164" s="32">
        <f t="shared" si="80"/>
        <v>0</v>
      </c>
      <c r="AP164" s="35">
        <f t="shared" si="64"/>
        <v>211.62</v>
      </c>
      <c r="AQ164" s="91"/>
      <c r="AR164" s="2">
        <f t="shared" si="75"/>
        <v>0</v>
      </c>
      <c r="AS164" s="32">
        <f t="shared" si="76"/>
        <v>1269.7199999999998</v>
      </c>
      <c r="AT164" s="72">
        <f t="shared" si="65"/>
        <v>1269.7199999999998</v>
      </c>
      <c r="AU164" s="72">
        <v>3410.4707999999996</v>
      </c>
      <c r="AV164" s="1"/>
      <c r="AW164" s="35"/>
      <c r="AX164" s="1"/>
      <c r="AY164" s="1"/>
      <c r="AZ164" s="1"/>
      <c r="BA164" s="72">
        <f t="shared" si="77"/>
        <v>4680.190799999999</v>
      </c>
      <c r="BB164" s="1"/>
    </row>
    <row r="165" spans="1:54" ht="12.75">
      <c r="A165" s="1">
        <v>161</v>
      </c>
      <c r="B165" s="1"/>
      <c r="C165" s="1" t="s">
        <v>144</v>
      </c>
      <c r="D165" s="3">
        <v>629</v>
      </c>
      <c r="E165" s="3">
        <v>0</v>
      </c>
      <c r="F165" s="3">
        <v>629</v>
      </c>
      <c r="G165" s="1">
        <v>0.12</v>
      </c>
      <c r="H165" s="1">
        <v>0.12</v>
      </c>
      <c r="I165" s="35">
        <f t="shared" si="54"/>
        <v>75.48</v>
      </c>
      <c r="J165" s="91"/>
      <c r="K165" s="35">
        <f t="shared" si="66"/>
        <v>0</v>
      </c>
      <c r="L165" s="35">
        <f t="shared" si="55"/>
        <v>75.48</v>
      </c>
      <c r="M165" s="91"/>
      <c r="N165" s="35">
        <f t="shared" si="67"/>
        <v>0</v>
      </c>
      <c r="O165" s="35">
        <f t="shared" si="56"/>
        <v>75.48</v>
      </c>
      <c r="P165" s="91"/>
      <c r="Q165" s="35">
        <f t="shared" si="68"/>
        <v>0</v>
      </c>
      <c r="R165" s="35">
        <f t="shared" si="57"/>
        <v>75.48</v>
      </c>
      <c r="S165" s="91"/>
      <c r="T165" s="35">
        <f t="shared" si="69"/>
        <v>0</v>
      </c>
      <c r="U165" s="35">
        <f t="shared" si="58"/>
        <v>75.48</v>
      </c>
      <c r="V165" s="91"/>
      <c r="W165" s="35">
        <f t="shared" si="70"/>
        <v>0</v>
      </c>
      <c r="X165" s="35">
        <f t="shared" si="59"/>
        <v>75.48</v>
      </c>
      <c r="Y165" s="91"/>
      <c r="Z165" s="35">
        <f t="shared" si="71"/>
        <v>0</v>
      </c>
      <c r="AA165" s="35">
        <f t="shared" si="72"/>
        <v>75.48</v>
      </c>
      <c r="AB165" s="91"/>
      <c r="AC165" s="32">
        <f t="shared" si="73"/>
        <v>0</v>
      </c>
      <c r="AD165" s="35">
        <f t="shared" si="60"/>
        <v>75.48</v>
      </c>
      <c r="AE165" s="91"/>
      <c r="AF165" s="32">
        <f t="shared" si="74"/>
        <v>0</v>
      </c>
      <c r="AG165" s="35">
        <f t="shared" si="61"/>
        <v>75.48</v>
      </c>
      <c r="AH165" s="91"/>
      <c r="AI165" s="32">
        <f t="shared" si="78"/>
        <v>0</v>
      </c>
      <c r="AJ165" s="35">
        <f t="shared" si="62"/>
        <v>75.48</v>
      </c>
      <c r="AK165" s="91"/>
      <c r="AL165" s="32">
        <f t="shared" si="79"/>
        <v>0</v>
      </c>
      <c r="AM165" s="35">
        <f t="shared" si="63"/>
        <v>75.48</v>
      </c>
      <c r="AN165" s="91"/>
      <c r="AO165" s="32">
        <f t="shared" si="80"/>
        <v>0</v>
      </c>
      <c r="AP165" s="35">
        <f t="shared" si="64"/>
        <v>75.48</v>
      </c>
      <c r="AQ165" s="91"/>
      <c r="AR165" s="2">
        <f t="shared" si="75"/>
        <v>0</v>
      </c>
      <c r="AS165" s="32">
        <f t="shared" si="76"/>
        <v>452.88000000000005</v>
      </c>
      <c r="AT165" s="72">
        <f t="shared" si="65"/>
        <v>452.88000000000005</v>
      </c>
      <c r="AU165" s="72">
        <v>1216.9140000000002</v>
      </c>
      <c r="AV165" s="1"/>
      <c r="AW165" s="35"/>
      <c r="AX165" s="1"/>
      <c r="AY165" s="1"/>
      <c r="AZ165" s="1"/>
      <c r="BA165" s="72">
        <f t="shared" si="77"/>
        <v>1669.7940000000003</v>
      </c>
      <c r="BB165" s="1"/>
    </row>
    <row r="166" spans="1:54" ht="12.75">
      <c r="A166" s="1">
        <v>162</v>
      </c>
      <c r="B166" s="1"/>
      <c r="C166" s="1" t="s">
        <v>304</v>
      </c>
      <c r="D166" s="3">
        <v>539.9</v>
      </c>
      <c r="E166" s="3">
        <v>0</v>
      </c>
      <c r="F166" s="3">
        <v>539.9</v>
      </c>
      <c r="G166" s="1">
        <v>0.12</v>
      </c>
      <c r="H166" s="1">
        <v>0.12</v>
      </c>
      <c r="I166" s="35">
        <f t="shared" si="54"/>
        <v>64.788</v>
      </c>
      <c r="J166" s="91"/>
      <c r="K166" s="35">
        <f t="shared" si="66"/>
        <v>0</v>
      </c>
      <c r="L166" s="35">
        <f t="shared" si="55"/>
        <v>64.788</v>
      </c>
      <c r="M166" s="91"/>
      <c r="N166" s="35">
        <f t="shared" si="67"/>
        <v>0</v>
      </c>
      <c r="O166" s="35">
        <f t="shared" si="56"/>
        <v>64.788</v>
      </c>
      <c r="P166" s="91"/>
      <c r="Q166" s="35">
        <f t="shared" si="68"/>
        <v>0</v>
      </c>
      <c r="R166" s="35">
        <f t="shared" si="57"/>
        <v>64.788</v>
      </c>
      <c r="S166" s="91"/>
      <c r="T166" s="35">
        <f t="shared" si="69"/>
        <v>0</v>
      </c>
      <c r="U166" s="35">
        <f t="shared" si="58"/>
        <v>64.788</v>
      </c>
      <c r="V166" s="91"/>
      <c r="W166" s="35">
        <f t="shared" si="70"/>
        <v>0</v>
      </c>
      <c r="X166" s="35">
        <f t="shared" si="59"/>
        <v>64.788</v>
      </c>
      <c r="Y166" s="91"/>
      <c r="Z166" s="35">
        <f t="shared" si="71"/>
        <v>0</v>
      </c>
      <c r="AA166" s="35">
        <f t="shared" si="72"/>
        <v>64.788</v>
      </c>
      <c r="AB166" s="91"/>
      <c r="AC166" s="32">
        <f t="shared" si="73"/>
        <v>0</v>
      </c>
      <c r="AD166" s="35">
        <f t="shared" si="60"/>
        <v>64.788</v>
      </c>
      <c r="AE166" s="91"/>
      <c r="AF166" s="32">
        <f t="shared" si="74"/>
        <v>0</v>
      </c>
      <c r="AG166" s="35">
        <f t="shared" si="61"/>
        <v>64.788</v>
      </c>
      <c r="AH166" s="91"/>
      <c r="AI166" s="32">
        <f t="shared" si="78"/>
        <v>0</v>
      </c>
      <c r="AJ166" s="35">
        <f t="shared" si="62"/>
        <v>64.788</v>
      </c>
      <c r="AK166" s="91"/>
      <c r="AL166" s="32">
        <f t="shared" si="79"/>
        <v>0</v>
      </c>
      <c r="AM166" s="35">
        <f t="shared" si="63"/>
        <v>64.788</v>
      </c>
      <c r="AN166" s="91"/>
      <c r="AO166" s="32">
        <f t="shared" si="80"/>
        <v>0</v>
      </c>
      <c r="AP166" s="35">
        <f t="shared" si="64"/>
        <v>64.788</v>
      </c>
      <c r="AQ166" s="91"/>
      <c r="AR166" s="2">
        <f t="shared" si="75"/>
        <v>0</v>
      </c>
      <c r="AS166" s="32">
        <f t="shared" si="76"/>
        <v>388.728</v>
      </c>
      <c r="AT166" s="72">
        <f t="shared" si="65"/>
        <v>388.728</v>
      </c>
      <c r="AU166" s="72">
        <v>1044.5364</v>
      </c>
      <c r="AV166" s="1"/>
      <c r="AW166" s="35"/>
      <c r="AX166" s="1"/>
      <c r="AY166" s="1"/>
      <c r="AZ166" s="1"/>
      <c r="BA166" s="72">
        <f t="shared" si="77"/>
        <v>1433.2644</v>
      </c>
      <c r="BB166" s="1"/>
    </row>
    <row r="167" spans="1:54" ht="12.75">
      <c r="A167" s="1">
        <v>163</v>
      </c>
      <c r="B167" s="1"/>
      <c r="C167" s="1" t="s">
        <v>145</v>
      </c>
      <c r="D167" s="3">
        <v>2020.2</v>
      </c>
      <c r="E167" s="3">
        <v>0</v>
      </c>
      <c r="F167" s="3">
        <v>2020.2</v>
      </c>
      <c r="G167" s="1">
        <v>0.12</v>
      </c>
      <c r="H167" s="1">
        <v>0.12</v>
      </c>
      <c r="I167" s="35">
        <f t="shared" si="54"/>
        <v>242.424</v>
      </c>
      <c r="J167" s="91"/>
      <c r="K167" s="35">
        <f t="shared" si="66"/>
        <v>0</v>
      </c>
      <c r="L167" s="35">
        <f t="shared" si="55"/>
        <v>242.424</v>
      </c>
      <c r="M167" s="91"/>
      <c r="N167" s="35">
        <f t="shared" si="67"/>
        <v>0</v>
      </c>
      <c r="O167" s="35">
        <f t="shared" si="56"/>
        <v>242.424</v>
      </c>
      <c r="P167" s="91"/>
      <c r="Q167" s="35">
        <f t="shared" si="68"/>
        <v>0</v>
      </c>
      <c r="R167" s="35">
        <f t="shared" si="57"/>
        <v>242.424</v>
      </c>
      <c r="S167" s="91"/>
      <c r="T167" s="35">
        <f t="shared" si="69"/>
        <v>0</v>
      </c>
      <c r="U167" s="35">
        <f t="shared" si="58"/>
        <v>242.424</v>
      </c>
      <c r="V167" s="91"/>
      <c r="W167" s="35">
        <f t="shared" si="70"/>
        <v>0</v>
      </c>
      <c r="X167" s="35">
        <f t="shared" si="59"/>
        <v>242.424</v>
      </c>
      <c r="Y167" s="91"/>
      <c r="Z167" s="35">
        <f t="shared" si="71"/>
        <v>0</v>
      </c>
      <c r="AA167" s="35">
        <f t="shared" si="72"/>
        <v>242.424</v>
      </c>
      <c r="AB167" s="91"/>
      <c r="AC167" s="32">
        <f t="shared" si="73"/>
        <v>0</v>
      </c>
      <c r="AD167" s="35">
        <f t="shared" si="60"/>
        <v>242.424</v>
      </c>
      <c r="AE167" s="91"/>
      <c r="AF167" s="32">
        <f t="shared" si="74"/>
        <v>0</v>
      </c>
      <c r="AG167" s="35">
        <f t="shared" si="61"/>
        <v>242.424</v>
      </c>
      <c r="AH167" s="91"/>
      <c r="AI167" s="32">
        <f t="shared" si="78"/>
        <v>0</v>
      </c>
      <c r="AJ167" s="35">
        <f t="shared" si="62"/>
        <v>242.424</v>
      </c>
      <c r="AK167" s="91"/>
      <c r="AL167" s="32">
        <f t="shared" si="79"/>
        <v>0</v>
      </c>
      <c r="AM167" s="35">
        <f t="shared" si="63"/>
        <v>242.424</v>
      </c>
      <c r="AN167" s="91"/>
      <c r="AO167" s="32">
        <f t="shared" si="80"/>
        <v>0</v>
      </c>
      <c r="AP167" s="35">
        <f t="shared" si="64"/>
        <v>242.424</v>
      </c>
      <c r="AQ167" s="91"/>
      <c r="AR167" s="2">
        <f t="shared" si="75"/>
        <v>0</v>
      </c>
      <c r="AS167" s="32">
        <f t="shared" si="76"/>
        <v>1454.544</v>
      </c>
      <c r="AT167" s="72">
        <f t="shared" si="65"/>
        <v>1454.544</v>
      </c>
      <c r="AU167" s="72">
        <v>3908.4572</v>
      </c>
      <c r="AV167" s="1"/>
      <c r="AW167" s="35"/>
      <c r="AX167" s="1"/>
      <c r="AY167" s="1"/>
      <c r="AZ167" s="1"/>
      <c r="BA167" s="72">
        <f t="shared" si="77"/>
        <v>5363.0012</v>
      </c>
      <c r="BB167" s="1"/>
    </row>
    <row r="168" spans="1:54" ht="12.75">
      <c r="A168" s="1">
        <v>164</v>
      </c>
      <c r="B168" s="1"/>
      <c r="C168" s="1" t="s">
        <v>146</v>
      </c>
      <c r="D168" s="3">
        <v>2007.8</v>
      </c>
      <c r="E168" s="3">
        <v>0</v>
      </c>
      <c r="F168" s="3">
        <v>2007.8</v>
      </c>
      <c r="G168" s="1">
        <v>0.12</v>
      </c>
      <c r="H168" s="1">
        <v>0.12</v>
      </c>
      <c r="I168" s="35">
        <f t="shared" si="54"/>
        <v>240.93599999999998</v>
      </c>
      <c r="J168" s="91"/>
      <c r="K168" s="35">
        <f t="shared" si="66"/>
        <v>0</v>
      </c>
      <c r="L168" s="35">
        <f t="shared" si="55"/>
        <v>240.93599999999998</v>
      </c>
      <c r="M168" s="91"/>
      <c r="N168" s="35">
        <f t="shared" si="67"/>
        <v>0</v>
      </c>
      <c r="O168" s="35">
        <f t="shared" si="56"/>
        <v>240.93599999999998</v>
      </c>
      <c r="P168" s="91"/>
      <c r="Q168" s="35">
        <f t="shared" si="68"/>
        <v>0</v>
      </c>
      <c r="R168" s="35">
        <f t="shared" si="57"/>
        <v>240.93599999999998</v>
      </c>
      <c r="S168" s="91"/>
      <c r="T168" s="35">
        <f t="shared" si="69"/>
        <v>0</v>
      </c>
      <c r="U168" s="35">
        <f t="shared" si="58"/>
        <v>240.93599999999998</v>
      </c>
      <c r="V168" s="91"/>
      <c r="W168" s="35">
        <f t="shared" si="70"/>
        <v>0</v>
      </c>
      <c r="X168" s="35">
        <f t="shared" si="59"/>
        <v>240.93599999999998</v>
      </c>
      <c r="Y168" s="91"/>
      <c r="Z168" s="35">
        <f t="shared" si="71"/>
        <v>0</v>
      </c>
      <c r="AA168" s="35">
        <f t="shared" si="72"/>
        <v>240.93599999999998</v>
      </c>
      <c r="AB168" s="91"/>
      <c r="AC168" s="32">
        <f t="shared" si="73"/>
        <v>0</v>
      </c>
      <c r="AD168" s="35">
        <f t="shared" si="60"/>
        <v>240.93599999999998</v>
      </c>
      <c r="AE168" s="91"/>
      <c r="AF168" s="32">
        <f t="shared" si="74"/>
        <v>0</v>
      </c>
      <c r="AG168" s="35">
        <f t="shared" si="61"/>
        <v>240.93599999999998</v>
      </c>
      <c r="AH168" s="91"/>
      <c r="AI168" s="32">
        <f t="shared" si="78"/>
        <v>0</v>
      </c>
      <c r="AJ168" s="35">
        <f t="shared" si="62"/>
        <v>240.93599999999998</v>
      </c>
      <c r="AK168" s="91"/>
      <c r="AL168" s="32">
        <f t="shared" si="79"/>
        <v>0</v>
      </c>
      <c r="AM168" s="35">
        <f t="shared" si="63"/>
        <v>240.93599999999998</v>
      </c>
      <c r="AN168" s="91"/>
      <c r="AO168" s="32">
        <f t="shared" si="80"/>
        <v>0</v>
      </c>
      <c r="AP168" s="35">
        <f t="shared" si="64"/>
        <v>240.93599999999998</v>
      </c>
      <c r="AQ168" s="91"/>
      <c r="AR168" s="2">
        <f t="shared" si="75"/>
        <v>0</v>
      </c>
      <c r="AS168" s="32">
        <f t="shared" si="76"/>
        <v>1445.6159999999998</v>
      </c>
      <c r="AT168" s="72">
        <f t="shared" si="65"/>
        <v>1445.6159999999998</v>
      </c>
      <c r="AU168" s="72">
        <v>3883.5027999999998</v>
      </c>
      <c r="AV168" s="1"/>
      <c r="AW168" s="35"/>
      <c r="AX168" s="1"/>
      <c r="AY168" s="1"/>
      <c r="AZ168" s="1"/>
      <c r="BA168" s="72">
        <f t="shared" si="77"/>
        <v>5329.118799999999</v>
      </c>
      <c r="BB168" s="1"/>
    </row>
    <row r="169" spans="1:54" ht="12.75">
      <c r="A169" s="1">
        <v>165</v>
      </c>
      <c r="B169" s="1"/>
      <c r="C169" s="1" t="s">
        <v>147</v>
      </c>
      <c r="D169" s="3">
        <v>629.1</v>
      </c>
      <c r="E169" s="3">
        <v>0</v>
      </c>
      <c r="F169" s="3">
        <v>629.1</v>
      </c>
      <c r="G169" s="1">
        <v>0.12</v>
      </c>
      <c r="H169" s="1">
        <v>0.12</v>
      </c>
      <c r="I169" s="35">
        <f t="shared" si="54"/>
        <v>75.492</v>
      </c>
      <c r="J169" s="91"/>
      <c r="K169" s="35">
        <f t="shared" si="66"/>
        <v>0</v>
      </c>
      <c r="L169" s="35">
        <f t="shared" si="55"/>
        <v>75.492</v>
      </c>
      <c r="M169" s="91"/>
      <c r="N169" s="35">
        <f t="shared" si="67"/>
        <v>0</v>
      </c>
      <c r="O169" s="35">
        <f t="shared" si="56"/>
        <v>75.492</v>
      </c>
      <c r="P169" s="91"/>
      <c r="Q169" s="35">
        <f t="shared" si="68"/>
        <v>0</v>
      </c>
      <c r="R169" s="35">
        <f t="shared" si="57"/>
        <v>75.492</v>
      </c>
      <c r="S169" s="91"/>
      <c r="T169" s="35">
        <f t="shared" si="69"/>
        <v>0</v>
      </c>
      <c r="U169" s="35">
        <f t="shared" si="58"/>
        <v>75.492</v>
      </c>
      <c r="V169" s="91"/>
      <c r="W169" s="35">
        <f t="shared" si="70"/>
        <v>0</v>
      </c>
      <c r="X169" s="35">
        <f t="shared" si="59"/>
        <v>75.492</v>
      </c>
      <c r="Y169" s="91"/>
      <c r="Z169" s="35">
        <f t="shared" si="71"/>
        <v>0</v>
      </c>
      <c r="AA169" s="35">
        <f t="shared" si="72"/>
        <v>75.492</v>
      </c>
      <c r="AB169" s="91"/>
      <c r="AC169" s="32">
        <f t="shared" si="73"/>
        <v>0</v>
      </c>
      <c r="AD169" s="35">
        <f t="shared" si="60"/>
        <v>75.492</v>
      </c>
      <c r="AE169" s="91"/>
      <c r="AF169" s="32">
        <f t="shared" si="74"/>
        <v>0</v>
      </c>
      <c r="AG169" s="35">
        <f t="shared" si="61"/>
        <v>75.492</v>
      </c>
      <c r="AH169" s="91"/>
      <c r="AI169" s="32">
        <f t="shared" si="78"/>
        <v>0</v>
      </c>
      <c r="AJ169" s="35">
        <f t="shared" si="62"/>
        <v>75.492</v>
      </c>
      <c r="AK169" s="91"/>
      <c r="AL169" s="32">
        <f t="shared" si="79"/>
        <v>0</v>
      </c>
      <c r="AM169" s="35">
        <f t="shared" si="63"/>
        <v>75.492</v>
      </c>
      <c r="AN169" s="91"/>
      <c r="AO169" s="32">
        <f t="shared" si="80"/>
        <v>0</v>
      </c>
      <c r="AP169" s="35">
        <f t="shared" si="64"/>
        <v>75.492</v>
      </c>
      <c r="AQ169" s="91"/>
      <c r="AR169" s="2">
        <f t="shared" si="75"/>
        <v>0</v>
      </c>
      <c r="AS169" s="32">
        <f t="shared" si="76"/>
        <v>452.95200000000006</v>
      </c>
      <c r="AT169" s="72">
        <f t="shared" si="65"/>
        <v>452.95200000000006</v>
      </c>
      <c r="AU169" s="72">
        <v>1216.6976</v>
      </c>
      <c r="AV169" s="1"/>
      <c r="AW169" s="35"/>
      <c r="AX169" s="1"/>
      <c r="AY169" s="1"/>
      <c r="AZ169" s="1"/>
      <c r="BA169" s="72">
        <f t="shared" si="77"/>
        <v>1669.6496</v>
      </c>
      <c r="BB169" s="1"/>
    </row>
    <row r="170" spans="1:54" ht="12.75">
      <c r="A170" s="1">
        <v>166</v>
      </c>
      <c r="B170" s="1"/>
      <c r="C170" s="1" t="s">
        <v>148</v>
      </c>
      <c r="D170" s="3">
        <v>405.1</v>
      </c>
      <c r="E170" s="3">
        <v>0</v>
      </c>
      <c r="F170" s="3">
        <v>405.1</v>
      </c>
      <c r="G170" s="1">
        <v>0.12</v>
      </c>
      <c r="H170" s="1">
        <v>0.12</v>
      </c>
      <c r="I170" s="35">
        <f t="shared" si="54"/>
        <v>48.612</v>
      </c>
      <c r="J170" s="91"/>
      <c r="K170" s="35">
        <f t="shared" si="66"/>
        <v>0</v>
      </c>
      <c r="L170" s="35">
        <f t="shared" si="55"/>
        <v>48.612</v>
      </c>
      <c r="M170" s="91"/>
      <c r="N170" s="35">
        <f t="shared" si="67"/>
        <v>0</v>
      </c>
      <c r="O170" s="35">
        <f t="shared" si="56"/>
        <v>48.612</v>
      </c>
      <c r="P170" s="91"/>
      <c r="Q170" s="35">
        <f t="shared" si="68"/>
        <v>0</v>
      </c>
      <c r="R170" s="35">
        <f t="shared" si="57"/>
        <v>48.612</v>
      </c>
      <c r="S170" s="91"/>
      <c r="T170" s="35">
        <f t="shared" si="69"/>
        <v>0</v>
      </c>
      <c r="U170" s="35">
        <f t="shared" si="58"/>
        <v>48.612</v>
      </c>
      <c r="V170" s="91"/>
      <c r="W170" s="35">
        <f t="shared" si="70"/>
        <v>0</v>
      </c>
      <c r="X170" s="35">
        <f t="shared" si="59"/>
        <v>48.612</v>
      </c>
      <c r="Y170" s="91"/>
      <c r="Z170" s="35">
        <f t="shared" si="71"/>
        <v>0</v>
      </c>
      <c r="AA170" s="35">
        <f t="shared" si="72"/>
        <v>48.612</v>
      </c>
      <c r="AB170" s="91"/>
      <c r="AC170" s="32">
        <f t="shared" si="73"/>
        <v>0</v>
      </c>
      <c r="AD170" s="35">
        <f t="shared" si="60"/>
        <v>48.612</v>
      </c>
      <c r="AE170" s="91"/>
      <c r="AF170" s="32">
        <f t="shared" si="74"/>
        <v>0</v>
      </c>
      <c r="AG170" s="35">
        <f t="shared" si="61"/>
        <v>48.612</v>
      </c>
      <c r="AH170" s="91"/>
      <c r="AI170" s="32">
        <f t="shared" si="78"/>
        <v>0</v>
      </c>
      <c r="AJ170" s="35">
        <f t="shared" si="62"/>
        <v>48.612</v>
      </c>
      <c r="AK170" s="91"/>
      <c r="AL170" s="32">
        <f t="shared" si="79"/>
        <v>0</v>
      </c>
      <c r="AM170" s="35">
        <f t="shared" si="63"/>
        <v>48.612</v>
      </c>
      <c r="AN170" s="91"/>
      <c r="AO170" s="32">
        <f t="shared" si="80"/>
        <v>0</v>
      </c>
      <c r="AP170" s="35">
        <f t="shared" si="64"/>
        <v>48.612</v>
      </c>
      <c r="AQ170" s="91"/>
      <c r="AR170" s="2">
        <f t="shared" si="75"/>
        <v>0</v>
      </c>
      <c r="AS170" s="32">
        <f t="shared" si="76"/>
        <v>291.672</v>
      </c>
      <c r="AT170" s="72">
        <f t="shared" si="65"/>
        <v>291.672</v>
      </c>
      <c r="AU170" s="72">
        <v>784.8636000000001</v>
      </c>
      <c r="AV170" s="1"/>
      <c r="AW170" s="35"/>
      <c r="AX170" s="1"/>
      <c r="AY170" s="1"/>
      <c r="AZ170" s="1"/>
      <c r="BA170" s="72">
        <f t="shared" si="77"/>
        <v>1076.5356000000002</v>
      </c>
      <c r="BB170" s="1"/>
    </row>
    <row r="171" spans="1:54" ht="12.75">
      <c r="A171" s="1">
        <v>167</v>
      </c>
      <c r="B171" s="1"/>
      <c r="C171" s="1" t="s">
        <v>149</v>
      </c>
      <c r="D171" s="3">
        <v>1286.3</v>
      </c>
      <c r="E171" s="3">
        <v>0</v>
      </c>
      <c r="F171" s="3">
        <v>1286.3</v>
      </c>
      <c r="G171" s="1">
        <v>0.12</v>
      </c>
      <c r="H171" s="1">
        <v>0.12</v>
      </c>
      <c r="I171" s="35">
        <f t="shared" si="54"/>
        <v>154.356</v>
      </c>
      <c r="J171" s="91"/>
      <c r="K171" s="35">
        <f t="shared" si="66"/>
        <v>0</v>
      </c>
      <c r="L171" s="35">
        <f t="shared" si="55"/>
        <v>154.356</v>
      </c>
      <c r="M171" s="91"/>
      <c r="N171" s="35">
        <f t="shared" si="67"/>
        <v>0</v>
      </c>
      <c r="O171" s="35">
        <f t="shared" si="56"/>
        <v>154.356</v>
      </c>
      <c r="P171" s="91"/>
      <c r="Q171" s="35">
        <f t="shared" si="68"/>
        <v>0</v>
      </c>
      <c r="R171" s="35">
        <f t="shared" si="57"/>
        <v>154.356</v>
      </c>
      <c r="S171" s="91"/>
      <c r="T171" s="35">
        <f t="shared" si="69"/>
        <v>0</v>
      </c>
      <c r="U171" s="35">
        <f t="shared" si="58"/>
        <v>154.356</v>
      </c>
      <c r="V171" s="91"/>
      <c r="W171" s="35">
        <f t="shared" si="70"/>
        <v>0</v>
      </c>
      <c r="X171" s="35">
        <f t="shared" si="59"/>
        <v>154.356</v>
      </c>
      <c r="Y171" s="91"/>
      <c r="Z171" s="35">
        <f t="shared" si="71"/>
        <v>0</v>
      </c>
      <c r="AA171" s="35">
        <f t="shared" si="72"/>
        <v>154.356</v>
      </c>
      <c r="AB171" s="91"/>
      <c r="AC171" s="32">
        <f t="shared" si="73"/>
        <v>0</v>
      </c>
      <c r="AD171" s="35">
        <f t="shared" si="60"/>
        <v>154.356</v>
      </c>
      <c r="AE171" s="91"/>
      <c r="AF171" s="32">
        <f t="shared" si="74"/>
        <v>0</v>
      </c>
      <c r="AG171" s="35">
        <f t="shared" si="61"/>
        <v>154.356</v>
      </c>
      <c r="AH171" s="91"/>
      <c r="AI171" s="32">
        <f t="shared" si="78"/>
        <v>0</v>
      </c>
      <c r="AJ171" s="35">
        <f t="shared" si="62"/>
        <v>154.356</v>
      </c>
      <c r="AK171" s="91"/>
      <c r="AL171" s="32">
        <f t="shared" si="79"/>
        <v>0</v>
      </c>
      <c r="AM171" s="35">
        <f t="shared" si="63"/>
        <v>154.356</v>
      </c>
      <c r="AN171" s="91"/>
      <c r="AO171" s="32">
        <f t="shared" si="80"/>
        <v>0</v>
      </c>
      <c r="AP171" s="35">
        <f t="shared" si="64"/>
        <v>154.356</v>
      </c>
      <c r="AQ171" s="91"/>
      <c r="AR171" s="2">
        <f t="shared" si="75"/>
        <v>0</v>
      </c>
      <c r="AS171" s="32">
        <f t="shared" si="76"/>
        <v>926.136</v>
      </c>
      <c r="AT171" s="72">
        <f t="shared" si="65"/>
        <v>926.136</v>
      </c>
      <c r="AU171" s="72">
        <v>2489.1304</v>
      </c>
      <c r="AV171" s="1"/>
      <c r="AW171" s="35"/>
      <c r="AX171" s="1"/>
      <c r="AY171" s="1"/>
      <c r="AZ171" s="1"/>
      <c r="BA171" s="72">
        <f t="shared" si="77"/>
        <v>3415.2664</v>
      </c>
      <c r="BB171" s="1"/>
    </row>
    <row r="172" spans="1:54" ht="12.75">
      <c r="A172" s="1">
        <v>168</v>
      </c>
      <c r="B172" s="1"/>
      <c r="C172" s="1" t="s">
        <v>150</v>
      </c>
      <c r="D172" s="3">
        <v>945.5</v>
      </c>
      <c r="E172" s="3">
        <v>0</v>
      </c>
      <c r="F172" s="3">
        <v>945.5</v>
      </c>
      <c r="G172" s="1">
        <v>0.12</v>
      </c>
      <c r="H172" s="1">
        <v>0.12</v>
      </c>
      <c r="I172" s="35">
        <f t="shared" si="54"/>
        <v>113.46</v>
      </c>
      <c r="J172" s="91"/>
      <c r="K172" s="35">
        <f t="shared" si="66"/>
        <v>0</v>
      </c>
      <c r="L172" s="35">
        <f t="shared" si="55"/>
        <v>113.46</v>
      </c>
      <c r="M172" s="91"/>
      <c r="N172" s="35">
        <f t="shared" si="67"/>
        <v>0</v>
      </c>
      <c r="O172" s="35">
        <f t="shared" si="56"/>
        <v>113.46</v>
      </c>
      <c r="P172" s="91"/>
      <c r="Q172" s="35">
        <f t="shared" si="68"/>
        <v>0</v>
      </c>
      <c r="R172" s="35">
        <f t="shared" si="57"/>
        <v>113.46</v>
      </c>
      <c r="S172" s="91"/>
      <c r="T172" s="35">
        <f t="shared" si="69"/>
        <v>0</v>
      </c>
      <c r="U172" s="35">
        <f t="shared" si="58"/>
        <v>113.46</v>
      </c>
      <c r="V172" s="91"/>
      <c r="W172" s="35">
        <f t="shared" si="70"/>
        <v>0</v>
      </c>
      <c r="X172" s="35">
        <f t="shared" si="59"/>
        <v>113.46</v>
      </c>
      <c r="Y172" s="91"/>
      <c r="Z172" s="35">
        <f t="shared" si="71"/>
        <v>0</v>
      </c>
      <c r="AA172" s="35">
        <f t="shared" si="72"/>
        <v>113.46</v>
      </c>
      <c r="AB172" s="91"/>
      <c r="AC172" s="32">
        <f t="shared" si="73"/>
        <v>0</v>
      </c>
      <c r="AD172" s="35">
        <f t="shared" si="60"/>
        <v>113.46</v>
      </c>
      <c r="AE172" s="91"/>
      <c r="AF172" s="32">
        <f t="shared" si="74"/>
        <v>0</v>
      </c>
      <c r="AG172" s="35">
        <f t="shared" si="61"/>
        <v>113.46</v>
      </c>
      <c r="AH172" s="91"/>
      <c r="AI172" s="32">
        <f t="shared" si="78"/>
        <v>0</v>
      </c>
      <c r="AJ172" s="35">
        <f t="shared" si="62"/>
        <v>113.46</v>
      </c>
      <c r="AK172" s="91"/>
      <c r="AL172" s="32">
        <f t="shared" si="79"/>
        <v>0</v>
      </c>
      <c r="AM172" s="35">
        <f t="shared" si="63"/>
        <v>113.46</v>
      </c>
      <c r="AN172" s="91"/>
      <c r="AO172" s="32">
        <f t="shared" si="80"/>
        <v>0</v>
      </c>
      <c r="AP172" s="35">
        <f t="shared" si="64"/>
        <v>113.46</v>
      </c>
      <c r="AQ172" s="91"/>
      <c r="AR172" s="2">
        <f t="shared" si="75"/>
        <v>0</v>
      </c>
      <c r="AS172" s="32">
        <f t="shared" si="76"/>
        <v>680.76</v>
      </c>
      <c r="AT172" s="72">
        <f t="shared" si="65"/>
        <v>680.76</v>
      </c>
      <c r="AU172" s="72">
        <v>1829.248</v>
      </c>
      <c r="AV172" s="1"/>
      <c r="AW172" s="35"/>
      <c r="AX172" s="1"/>
      <c r="AY172" s="1"/>
      <c r="AZ172" s="1"/>
      <c r="BA172" s="72">
        <f t="shared" si="77"/>
        <v>2510.008</v>
      </c>
      <c r="BB172" s="1"/>
    </row>
    <row r="173" spans="1:54" ht="12.75">
      <c r="A173" s="1">
        <v>169</v>
      </c>
      <c r="B173" s="1"/>
      <c r="C173" s="1" t="s">
        <v>151</v>
      </c>
      <c r="D173" s="3">
        <v>397.3</v>
      </c>
      <c r="E173" s="3">
        <v>0</v>
      </c>
      <c r="F173" s="3">
        <v>397.3</v>
      </c>
      <c r="G173" s="1">
        <v>0.12</v>
      </c>
      <c r="H173" s="1">
        <v>0.12</v>
      </c>
      <c r="I173" s="35">
        <f t="shared" si="54"/>
        <v>47.676</v>
      </c>
      <c r="J173" s="91"/>
      <c r="K173" s="35">
        <f t="shared" si="66"/>
        <v>0</v>
      </c>
      <c r="L173" s="35">
        <f t="shared" si="55"/>
        <v>47.676</v>
      </c>
      <c r="M173" s="91"/>
      <c r="N173" s="35">
        <f t="shared" si="67"/>
        <v>0</v>
      </c>
      <c r="O173" s="35">
        <f t="shared" si="56"/>
        <v>47.676</v>
      </c>
      <c r="P173" s="91"/>
      <c r="Q173" s="35">
        <f t="shared" si="68"/>
        <v>0</v>
      </c>
      <c r="R173" s="35">
        <f t="shared" si="57"/>
        <v>47.676</v>
      </c>
      <c r="S173" s="91"/>
      <c r="T173" s="35">
        <f t="shared" si="69"/>
        <v>0</v>
      </c>
      <c r="U173" s="35">
        <f t="shared" si="58"/>
        <v>47.676</v>
      </c>
      <c r="V173" s="91"/>
      <c r="W173" s="35">
        <f t="shared" si="70"/>
        <v>0</v>
      </c>
      <c r="X173" s="35">
        <f t="shared" si="59"/>
        <v>47.676</v>
      </c>
      <c r="Y173" s="91"/>
      <c r="Z173" s="35">
        <f t="shared" si="71"/>
        <v>0</v>
      </c>
      <c r="AA173" s="35">
        <f t="shared" si="72"/>
        <v>47.676</v>
      </c>
      <c r="AB173" s="91"/>
      <c r="AC173" s="32">
        <f t="shared" si="73"/>
        <v>0</v>
      </c>
      <c r="AD173" s="35">
        <f t="shared" si="60"/>
        <v>47.676</v>
      </c>
      <c r="AE173" s="91"/>
      <c r="AF173" s="32">
        <f t="shared" si="74"/>
        <v>0</v>
      </c>
      <c r="AG173" s="35">
        <f t="shared" si="61"/>
        <v>47.676</v>
      </c>
      <c r="AH173" s="91"/>
      <c r="AI173" s="32">
        <f t="shared" si="78"/>
        <v>0</v>
      </c>
      <c r="AJ173" s="35">
        <f t="shared" si="62"/>
        <v>47.676</v>
      </c>
      <c r="AK173" s="91"/>
      <c r="AL173" s="32">
        <f t="shared" si="79"/>
        <v>0</v>
      </c>
      <c r="AM173" s="35">
        <f t="shared" si="63"/>
        <v>47.676</v>
      </c>
      <c r="AN173" s="91"/>
      <c r="AO173" s="32">
        <f t="shared" si="80"/>
        <v>0</v>
      </c>
      <c r="AP173" s="35">
        <f t="shared" si="64"/>
        <v>47.676</v>
      </c>
      <c r="AQ173" s="91"/>
      <c r="AR173" s="2">
        <f t="shared" si="75"/>
        <v>0</v>
      </c>
      <c r="AS173" s="32">
        <f t="shared" si="76"/>
        <v>286.056</v>
      </c>
      <c r="AT173" s="72">
        <f t="shared" si="65"/>
        <v>286.056</v>
      </c>
      <c r="AU173" s="72">
        <v>768.6528000000001</v>
      </c>
      <c r="AV173" s="1"/>
      <c r="AW173" s="35"/>
      <c r="AX173" s="1"/>
      <c r="AY173" s="1"/>
      <c r="AZ173" s="1"/>
      <c r="BA173" s="72">
        <f t="shared" si="77"/>
        <v>1054.7088</v>
      </c>
      <c r="BB173" s="1"/>
    </row>
    <row r="174" spans="1:54" ht="12.75">
      <c r="A174" s="1">
        <v>170</v>
      </c>
      <c r="B174" s="1"/>
      <c r="C174" s="1" t="s">
        <v>152</v>
      </c>
      <c r="D174" s="3">
        <v>594.5</v>
      </c>
      <c r="E174" s="3">
        <v>0</v>
      </c>
      <c r="F174" s="3">
        <v>594.5</v>
      </c>
      <c r="G174" s="1">
        <v>0.12</v>
      </c>
      <c r="H174" s="1">
        <v>0.12</v>
      </c>
      <c r="I174" s="35">
        <f t="shared" si="54"/>
        <v>71.34</v>
      </c>
      <c r="J174" s="91"/>
      <c r="K174" s="35">
        <f t="shared" si="66"/>
        <v>0</v>
      </c>
      <c r="L174" s="35">
        <f t="shared" si="55"/>
        <v>71.34</v>
      </c>
      <c r="M174" s="91"/>
      <c r="N174" s="35">
        <f t="shared" si="67"/>
        <v>0</v>
      </c>
      <c r="O174" s="35">
        <f t="shared" si="56"/>
        <v>71.34</v>
      </c>
      <c r="P174" s="91"/>
      <c r="Q174" s="35">
        <f t="shared" si="68"/>
        <v>0</v>
      </c>
      <c r="R174" s="35">
        <f t="shared" si="57"/>
        <v>71.34</v>
      </c>
      <c r="S174" s="91"/>
      <c r="T174" s="35">
        <f t="shared" si="69"/>
        <v>0</v>
      </c>
      <c r="U174" s="35">
        <f t="shared" si="58"/>
        <v>71.34</v>
      </c>
      <c r="V174" s="91"/>
      <c r="W174" s="35">
        <f t="shared" si="70"/>
        <v>0</v>
      </c>
      <c r="X174" s="35">
        <f t="shared" si="59"/>
        <v>71.34</v>
      </c>
      <c r="Y174" s="91"/>
      <c r="Z174" s="35">
        <f t="shared" si="71"/>
        <v>0</v>
      </c>
      <c r="AA174" s="35">
        <f t="shared" si="72"/>
        <v>71.34</v>
      </c>
      <c r="AB174" s="91"/>
      <c r="AC174" s="32">
        <f t="shared" si="73"/>
        <v>0</v>
      </c>
      <c r="AD174" s="35">
        <f t="shared" si="60"/>
        <v>71.34</v>
      </c>
      <c r="AE174" s="91"/>
      <c r="AF174" s="32">
        <f t="shared" si="74"/>
        <v>0</v>
      </c>
      <c r="AG174" s="35">
        <f t="shared" si="61"/>
        <v>71.34</v>
      </c>
      <c r="AH174" s="91"/>
      <c r="AI174" s="32">
        <f t="shared" si="78"/>
        <v>0</v>
      </c>
      <c r="AJ174" s="35">
        <f t="shared" si="62"/>
        <v>71.34</v>
      </c>
      <c r="AK174" s="91"/>
      <c r="AL174" s="32">
        <f t="shared" si="79"/>
        <v>0</v>
      </c>
      <c r="AM174" s="35">
        <f t="shared" si="63"/>
        <v>71.34</v>
      </c>
      <c r="AN174" s="91"/>
      <c r="AO174" s="32">
        <f t="shared" si="80"/>
        <v>0</v>
      </c>
      <c r="AP174" s="35">
        <f t="shared" si="64"/>
        <v>71.34</v>
      </c>
      <c r="AQ174" s="91"/>
      <c r="AR174" s="2">
        <f t="shared" si="75"/>
        <v>0</v>
      </c>
      <c r="AS174" s="32">
        <f t="shared" si="76"/>
        <v>428.0400000000001</v>
      </c>
      <c r="AT174" s="72">
        <f t="shared" si="65"/>
        <v>428.0400000000001</v>
      </c>
      <c r="AU174" s="72">
        <v>1150.172</v>
      </c>
      <c r="AV174" s="1"/>
      <c r="AW174" s="35"/>
      <c r="AX174" s="1"/>
      <c r="AY174" s="1"/>
      <c r="AZ174" s="1"/>
      <c r="BA174" s="72">
        <f t="shared" si="77"/>
        <v>1578.212</v>
      </c>
      <c r="BB174" s="1"/>
    </row>
    <row r="175" spans="1:54" ht="12.75">
      <c r="A175" s="1">
        <v>171</v>
      </c>
      <c r="B175" s="1"/>
      <c r="C175" s="1" t="s">
        <v>153</v>
      </c>
      <c r="D175" s="3">
        <v>1334.1</v>
      </c>
      <c r="E175" s="3">
        <v>0</v>
      </c>
      <c r="F175" s="3">
        <v>1334.1</v>
      </c>
      <c r="G175" s="1">
        <v>0.12</v>
      </c>
      <c r="H175" s="1">
        <v>0.12</v>
      </c>
      <c r="I175" s="35">
        <f t="shared" si="54"/>
        <v>160.09199999999998</v>
      </c>
      <c r="J175" s="91"/>
      <c r="K175" s="35">
        <f t="shared" si="66"/>
        <v>0</v>
      </c>
      <c r="L175" s="35">
        <f t="shared" si="55"/>
        <v>160.09199999999998</v>
      </c>
      <c r="M175" s="91"/>
      <c r="N175" s="35">
        <f t="shared" si="67"/>
        <v>0</v>
      </c>
      <c r="O175" s="35">
        <f t="shared" si="56"/>
        <v>160.09199999999998</v>
      </c>
      <c r="P175" s="91"/>
      <c r="Q175" s="35">
        <f t="shared" si="68"/>
        <v>0</v>
      </c>
      <c r="R175" s="35">
        <f t="shared" si="57"/>
        <v>160.09199999999998</v>
      </c>
      <c r="S175" s="91"/>
      <c r="T175" s="35">
        <f t="shared" si="69"/>
        <v>0</v>
      </c>
      <c r="U175" s="35">
        <f t="shared" si="58"/>
        <v>160.09199999999998</v>
      </c>
      <c r="V175" s="91"/>
      <c r="W175" s="35">
        <f t="shared" si="70"/>
        <v>0</v>
      </c>
      <c r="X175" s="35">
        <f t="shared" si="59"/>
        <v>160.09199999999998</v>
      </c>
      <c r="Y175" s="91"/>
      <c r="Z175" s="35">
        <f t="shared" si="71"/>
        <v>0</v>
      </c>
      <c r="AA175" s="35">
        <f t="shared" si="72"/>
        <v>160.09199999999998</v>
      </c>
      <c r="AB175" s="91"/>
      <c r="AC175" s="32">
        <f t="shared" si="73"/>
        <v>0</v>
      </c>
      <c r="AD175" s="35">
        <f t="shared" si="60"/>
        <v>160.09199999999998</v>
      </c>
      <c r="AE175" s="91"/>
      <c r="AF175" s="32">
        <f t="shared" si="74"/>
        <v>0</v>
      </c>
      <c r="AG175" s="35">
        <f t="shared" si="61"/>
        <v>160.09199999999998</v>
      </c>
      <c r="AH175" s="91"/>
      <c r="AI175" s="32">
        <f t="shared" si="78"/>
        <v>0</v>
      </c>
      <c r="AJ175" s="35">
        <f t="shared" si="62"/>
        <v>160.09199999999998</v>
      </c>
      <c r="AK175" s="91"/>
      <c r="AL175" s="32">
        <f t="shared" si="79"/>
        <v>0</v>
      </c>
      <c r="AM175" s="35">
        <f t="shared" si="63"/>
        <v>160.09199999999998</v>
      </c>
      <c r="AN175" s="91"/>
      <c r="AO175" s="32">
        <f t="shared" si="80"/>
        <v>0</v>
      </c>
      <c r="AP175" s="35">
        <f t="shared" si="64"/>
        <v>160.09199999999998</v>
      </c>
      <c r="AQ175" s="91"/>
      <c r="AR175" s="2">
        <f t="shared" si="75"/>
        <v>0</v>
      </c>
      <c r="AS175" s="32">
        <f t="shared" si="76"/>
        <v>960.5519999999999</v>
      </c>
      <c r="AT175" s="72">
        <f t="shared" si="65"/>
        <v>960.5519999999999</v>
      </c>
      <c r="AU175" s="72">
        <v>2581.0675999999994</v>
      </c>
      <c r="AV175" s="1"/>
      <c r="AW175" s="35"/>
      <c r="AX175" s="1"/>
      <c r="AY175" s="1"/>
      <c r="AZ175" s="1"/>
      <c r="BA175" s="72">
        <f t="shared" si="77"/>
        <v>3541.619599999999</v>
      </c>
      <c r="BB175" s="1"/>
    </row>
    <row r="176" spans="1:54" ht="12.75">
      <c r="A176" s="1">
        <v>172</v>
      </c>
      <c r="B176" s="1"/>
      <c r="C176" s="1" t="s">
        <v>154</v>
      </c>
      <c r="D176" s="3">
        <v>466.4</v>
      </c>
      <c r="E176" s="3">
        <v>0</v>
      </c>
      <c r="F176" s="3">
        <v>466.4</v>
      </c>
      <c r="G176" s="1">
        <v>0.12</v>
      </c>
      <c r="H176" s="1">
        <v>0.12</v>
      </c>
      <c r="I176" s="35">
        <f t="shared" si="54"/>
        <v>55.967999999999996</v>
      </c>
      <c r="J176" s="91"/>
      <c r="K176" s="35">
        <f t="shared" si="66"/>
        <v>0</v>
      </c>
      <c r="L176" s="35">
        <f t="shared" si="55"/>
        <v>55.967999999999996</v>
      </c>
      <c r="M176" s="91"/>
      <c r="N176" s="35">
        <f t="shared" si="67"/>
        <v>0</v>
      </c>
      <c r="O176" s="35">
        <f t="shared" si="56"/>
        <v>55.967999999999996</v>
      </c>
      <c r="P176" s="91"/>
      <c r="Q176" s="35">
        <f t="shared" si="68"/>
        <v>0</v>
      </c>
      <c r="R176" s="35">
        <f t="shared" si="57"/>
        <v>55.967999999999996</v>
      </c>
      <c r="S176" s="91"/>
      <c r="T176" s="35">
        <f t="shared" si="69"/>
        <v>0</v>
      </c>
      <c r="U176" s="35">
        <f t="shared" si="58"/>
        <v>55.967999999999996</v>
      </c>
      <c r="V176" s="91"/>
      <c r="W176" s="35">
        <f t="shared" si="70"/>
        <v>0</v>
      </c>
      <c r="X176" s="35">
        <f t="shared" si="59"/>
        <v>55.967999999999996</v>
      </c>
      <c r="Y176" s="91"/>
      <c r="Z176" s="35">
        <f t="shared" si="71"/>
        <v>0</v>
      </c>
      <c r="AA176" s="35">
        <f t="shared" si="72"/>
        <v>55.967999999999996</v>
      </c>
      <c r="AB176" s="91"/>
      <c r="AC176" s="32">
        <f t="shared" si="73"/>
        <v>0</v>
      </c>
      <c r="AD176" s="35">
        <f t="shared" si="60"/>
        <v>55.967999999999996</v>
      </c>
      <c r="AE176" s="91"/>
      <c r="AF176" s="32">
        <f t="shared" si="74"/>
        <v>0</v>
      </c>
      <c r="AG176" s="35">
        <f t="shared" si="61"/>
        <v>55.967999999999996</v>
      </c>
      <c r="AH176" s="91"/>
      <c r="AI176" s="32">
        <f t="shared" si="78"/>
        <v>0</v>
      </c>
      <c r="AJ176" s="35">
        <f t="shared" si="62"/>
        <v>55.967999999999996</v>
      </c>
      <c r="AK176" s="91"/>
      <c r="AL176" s="32">
        <f t="shared" si="79"/>
        <v>0</v>
      </c>
      <c r="AM176" s="35">
        <f t="shared" si="63"/>
        <v>55.967999999999996</v>
      </c>
      <c r="AN176" s="91"/>
      <c r="AO176" s="32">
        <f t="shared" si="80"/>
        <v>0</v>
      </c>
      <c r="AP176" s="35">
        <f t="shared" si="64"/>
        <v>55.967999999999996</v>
      </c>
      <c r="AQ176" s="91"/>
      <c r="AR176" s="2">
        <f t="shared" si="75"/>
        <v>0</v>
      </c>
      <c r="AS176" s="32">
        <f t="shared" si="76"/>
        <v>335.808</v>
      </c>
      <c r="AT176" s="72">
        <f t="shared" si="65"/>
        <v>335.808</v>
      </c>
      <c r="AU176" s="72">
        <v>902.3403999999999</v>
      </c>
      <c r="AV176" s="1"/>
      <c r="AW176" s="35"/>
      <c r="AX176" s="1"/>
      <c r="AY176" s="1"/>
      <c r="AZ176" s="1"/>
      <c r="BA176" s="72">
        <f t="shared" si="77"/>
        <v>1238.1484</v>
      </c>
      <c r="BB176" s="1"/>
    </row>
    <row r="177" spans="1:54" ht="12.75">
      <c r="A177" s="1">
        <v>173</v>
      </c>
      <c r="B177" s="1"/>
      <c r="C177" s="1" t="s">
        <v>155</v>
      </c>
      <c r="D177" s="3">
        <v>606.2</v>
      </c>
      <c r="E177" s="3">
        <v>1164.5</v>
      </c>
      <c r="F177" s="3">
        <v>1770.7</v>
      </c>
      <c r="G177" s="1">
        <v>0.12</v>
      </c>
      <c r="H177" s="1">
        <v>0.12</v>
      </c>
      <c r="I177" s="35">
        <f t="shared" si="54"/>
        <v>212.484</v>
      </c>
      <c r="J177" s="91"/>
      <c r="K177" s="35">
        <f t="shared" si="66"/>
        <v>0</v>
      </c>
      <c r="L177" s="35">
        <f t="shared" si="55"/>
        <v>212.484</v>
      </c>
      <c r="M177" s="91"/>
      <c r="N177" s="35">
        <f t="shared" si="67"/>
        <v>0</v>
      </c>
      <c r="O177" s="35">
        <f t="shared" si="56"/>
        <v>212.484</v>
      </c>
      <c r="P177" s="91"/>
      <c r="Q177" s="35">
        <f t="shared" si="68"/>
        <v>0</v>
      </c>
      <c r="R177" s="35">
        <f t="shared" si="57"/>
        <v>212.484</v>
      </c>
      <c r="S177" s="91"/>
      <c r="T177" s="35">
        <f t="shared" si="69"/>
        <v>0</v>
      </c>
      <c r="U177" s="35">
        <f t="shared" si="58"/>
        <v>212.484</v>
      </c>
      <c r="V177" s="91"/>
      <c r="W177" s="35">
        <f t="shared" si="70"/>
        <v>0</v>
      </c>
      <c r="X177" s="35">
        <f t="shared" si="59"/>
        <v>212.484</v>
      </c>
      <c r="Y177" s="91"/>
      <c r="Z177" s="35">
        <f t="shared" si="71"/>
        <v>0</v>
      </c>
      <c r="AA177" s="35">
        <f t="shared" si="72"/>
        <v>212.484</v>
      </c>
      <c r="AB177" s="91"/>
      <c r="AC177" s="32">
        <f t="shared" si="73"/>
        <v>0</v>
      </c>
      <c r="AD177" s="35">
        <f t="shared" si="60"/>
        <v>212.484</v>
      </c>
      <c r="AE177" s="91"/>
      <c r="AF177" s="32">
        <f t="shared" si="74"/>
        <v>0</v>
      </c>
      <c r="AG177" s="35">
        <f t="shared" si="61"/>
        <v>212.484</v>
      </c>
      <c r="AH177" s="91"/>
      <c r="AI177" s="32">
        <f t="shared" si="78"/>
        <v>0</v>
      </c>
      <c r="AJ177" s="35">
        <f t="shared" si="62"/>
        <v>212.484</v>
      </c>
      <c r="AK177" s="91"/>
      <c r="AL177" s="32">
        <f t="shared" si="79"/>
        <v>0</v>
      </c>
      <c r="AM177" s="35">
        <f t="shared" si="63"/>
        <v>212.484</v>
      </c>
      <c r="AN177" s="91"/>
      <c r="AO177" s="32">
        <f t="shared" si="80"/>
        <v>0</v>
      </c>
      <c r="AP177" s="35">
        <f t="shared" si="64"/>
        <v>212.484</v>
      </c>
      <c r="AQ177" s="91"/>
      <c r="AR177" s="2">
        <f t="shared" si="75"/>
        <v>0</v>
      </c>
      <c r="AS177" s="32">
        <f t="shared" si="76"/>
        <v>1274.904</v>
      </c>
      <c r="AT177" s="72">
        <f t="shared" si="65"/>
        <v>1274.904</v>
      </c>
      <c r="AU177" s="72">
        <v>3475.8576000000003</v>
      </c>
      <c r="AV177" s="1"/>
      <c r="AW177" s="35"/>
      <c r="AX177" s="1"/>
      <c r="AY177" s="1"/>
      <c r="AZ177" s="1"/>
      <c r="BA177" s="72">
        <f t="shared" si="77"/>
        <v>4750.7616</v>
      </c>
      <c r="BB177" s="1"/>
    </row>
    <row r="178" spans="1:54" ht="12.75">
      <c r="A178" s="1">
        <v>174</v>
      </c>
      <c r="B178" s="1"/>
      <c r="C178" s="1" t="s">
        <v>156</v>
      </c>
      <c r="D178" s="3">
        <v>396.5</v>
      </c>
      <c r="E178" s="3">
        <v>0</v>
      </c>
      <c r="F178" s="3">
        <v>396.5</v>
      </c>
      <c r="G178" s="1">
        <v>0.12</v>
      </c>
      <c r="H178" s="1">
        <v>0.12</v>
      </c>
      <c r="I178" s="35">
        <f t="shared" si="54"/>
        <v>47.58</v>
      </c>
      <c r="J178" s="91"/>
      <c r="K178" s="35">
        <f t="shared" si="66"/>
        <v>0</v>
      </c>
      <c r="L178" s="35">
        <f t="shared" si="55"/>
        <v>47.58</v>
      </c>
      <c r="M178" s="91"/>
      <c r="N178" s="35">
        <f t="shared" si="67"/>
        <v>0</v>
      </c>
      <c r="O178" s="35">
        <f t="shared" si="56"/>
        <v>47.58</v>
      </c>
      <c r="P178" s="91"/>
      <c r="Q178" s="35">
        <f t="shared" si="68"/>
        <v>0</v>
      </c>
      <c r="R178" s="35">
        <f t="shared" si="57"/>
        <v>47.58</v>
      </c>
      <c r="S178" s="91"/>
      <c r="T178" s="35">
        <f t="shared" si="69"/>
        <v>0</v>
      </c>
      <c r="U178" s="35">
        <f t="shared" si="58"/>
        <v>47.58</v>
      </c>
      <c r="V178" s="91"/>
      <c r="W178" s="35">
        <f t="shared" si="70"/>
        <v>0</v>
      </c>
      <c r="X178" s="35">
        <f t="shared" si="59"/>
        <v>47.58</v>
      </c>
      <c r="Y178" s="91"/>
      <c r="Z178" s="35">
        <f t="shared" si="71"/>
        <v>0</v>
      </c>
      <c r="AA178" s="35">
        <f t="shared" si="72"/>
        <v>47.58</v>
      </c>
      <c r="AB178" s="91"/>
      <c r="AC178" s="32">
        <f t="shared" si="73"/>
        <v>0</v>
      </c>
      <c r="AD178" s="35">
        <f t="shared" si="60"/>
        <v>47.58</v>
      </c>
      <c r="AE178" s="91"/>
      <c r="AF178" s="32">
        <f t="shared" si="74"/>
        <v>0</v>
      </c>
      <c r="AG178" s="35">
        <f t="shared" si="61"/>
        <v>47.58</v>
      </c>
      <c r="AH178" s="91"/>
      <c r="AI178" s="32">
        <f t="shared" si="78"/>
        <v>0</v>
      </c>
      <c r="AJ178" s="35">
        <f t="shared" si="62"/>
        <v>47.58</v>
      </c>
      <c r="AK178" s="91"/>
      <c r="AL178" s="32">
        <f t="shared" si="79"/>
        <v>0</v>
      </c>
      <c r="AM178" s="35">
        <f t="shared" si="63"/>
        <v>47.58</v>
      </c>
      <c r="AN178" s="91"/>
      <c r="AO178" s="32">
        <f t="shared" si="80"/>
        <v>0</v>
      </c>
      <c r="AP178" s="35">
        <f t="shared" si="64"/>
        <v>47.58</v>
      </c>
      <c r="AQ178" s="91"/>
      <c r="AR178" s="2">
        <f t="shared" si="75"/>
        <v>0</v>
      </c>
      <c r="AS178" s="32">
        <f t="shared" si="76"/>
        <v>285.47999999999996</v>
      </c>
      <c r="AT178" s="72">
        <f t="shared" si="65"/>
        <v>285.47999999999996</v>
      </c>
      <c r="AU178" s="72">
        <v>767.1039999999998</v>
      </c>
      <c r="AV178" s="1"/>
      <c r="AW178" s="35"/>
      <c r="AX178" s="1"/>
      <c r="AY178" s="1"/>
      <c r="AZ178" s="1"/>
      <c r="BA178" s="72">
        <f t="shared" si="77"/>
        <v>1052.5839999999998</v>
      </c>
      <c r="BB178" s="1"/>
    </row>
    <row r="179" spans="1:54" ht="12.75">
      <c r="A179" s="1">
        <v>175</v>
      </c>
      <c r="B179" s="1"/>
      <c r="C179" s="1" t="s">
        <v>157</v>
      </c>
      <c r="D179" s="3">
        <v>1170.9</v>
      </c>
      <c r="E179" s="3">
        <v>183.1</v>
      </c>
      <c r="F179" s="3">
        <v>1354</v>
      </c>
      <c r="G179" s="1">
        <v>0.12</v>
      </c>
      <c r="H179" s="1">
        <v>0.12</v>
      </c>
      <c r="I179" s="35">
        <f t="shared" si="54"/>
        <v>162.48</v>
      </c>
      <c r="J179" s="91"/>
      <c r="K179" s="35">
        <f t="shared" si="66"/>
        <v>0</v>
      </c>
      <c r="L179" s="35">
        <f t="shared" si="55"/>
        <v>162.48</v>
      </c>
      <c r="M179" s="91"/>
      <c r="N179" s="35">
        <f t="shared" si="67"/>
        <v>0</v>
      </c>
      <c r="O179" s="35">
        <f t="shared" si="56"/>
        <v>162.48</v>
      </c>
      <c r="P179" s="91"/>
      <c r="Q179" s="35">
        <f t="shared" si="68"/>
        <v>0</v>
      </c>
      <c r="R179" s="35">
        <f t="shared" si="57"/>
        <v>162.48</v>
      </c>
      <c r="S179" s="91"/>
      <c r="T179" s="35">
        <f t="shared" si="69"/>
        <v>0</v>
      </c>
      <c r="U179" s="35">
        <f t="shared" si="58"/>
        <v>162.48</v>
      </c>
      <c r="V179" s="91"/>
      <c r="W179" s="35">
        <f t="shared" si="70"/>
        <v>0</v>
      </c>
      <c r="X179" s="35">
        <f t="shared" si="59"/>
        <v>162.48</v>
      </c>
      <c r="Y179" s="91"/>
      <c r="Z179" s="35">
        <f t="shared" si="71"/>
        <v>0</v>
      </c>
      <c r="AA179" s="35">
        <f t="shared" si="72"/>
        <v>162.48</v>
      </c>
      <c r="AB179" s="91"/>
      <c r="AC179" s="32">
        <f t="shared" si="73"/>
        <v>0</v>
      </c>
      <c r="AD179" s="35">
        <f t="shared" si="60"/>
        <v>162.48</v>
      </c>
      <c r="AE179" s="91"/>
      <c r="AF179" s="32">
        <f t="shared" si="74"/>
        <v>0</v>
      </c>
      <c r="AG179" s="35">
        <f t="shared" si="61"/>
        <v>162.48</v>
      </c>
      <c r="AH179" s="91"/>
      <c r="AI179" s="32">
        <f t="shared" si="78"/>
        <v>0</v>
      </c>
      <c r="AJ179" s="35">
        <f t="shared" si="62"/>
        <v>162.48</v>
      </c>
      <c r="AK179" s="91"/>
      <c r="AL179" s="32">
        <f t="shared" si="79"/>
        <v>0</v>
      </c>
      <c r="AM179" s="35">
        <f t="shared" si="63"/>
        <v>162.48</v>
      </c>
      <c r="AN179" s="91"/>
      <c r="AO179" s="32">
        <f t="shared" si="80"/>
        <v>0</v>
      </c>
      <c r="AP179" s="35">
        <f t="shared" si="64"/>
        <v>162.48</v>
      </c>
      <c r="AQ179" s="91"/>
      <c r="AR179" s="2">
        <f t="shared" si="75"/>
        <v>0</v>
      </c>
      <c r="AS179" s="32">
        <f t="shared" si="76"/>
        <v>974.88</v>
      </c>
      <c r="AT179" s="72">
        <f t="shared" si="65"/>
        <v>974.88</v>
      </c>
      <c r="AU179" s="72">
        <v>2619.5639999999994</v>
      </c>
      <c r="AV179" s="1"/>
      <c r="AW179" s="35"/>
      <c r="AX179" s="1"/>
      <c r="AY179" s="1"/>
      <c r="AZ179" s="1"/>
      <c r="BA179" s="72">
        <f t="shared" si="77"/>
        <v>3594.4439999999995</v>
      </c>
      <c r="BB179" s="1"/>
    </row>
    <row r="180" spans="1:54" ht="12.75">
      <c r="A180" s="1">
        <v>176</v>
      </c>
      <c r="B180" s="1"/>
      <c r="C180" s="1" t="s">
        <v>158</v>
      </c>
      <c r="D180" s="3">
        <v>418.2</v>
      </c>
      <c r="E180" s="3">
        <v>57.6</v>
      </c>
      <c r="F180" s="3">
        <v>475.8</v>
      </c>
      <c r="G180" s="1">
        <v>0.12</v>
      </c>
      <c r="H180" s="1">
        <v>0.12</v>
      </c>
      <c r="I180" s="35">
        <f t="shared" si="54"/>
        <v>57.096</v>
      </c>
      <c r="J180" s="91"/>
      <c r="K180" s="35">
        <f t="shared" si="66"/>
        <v>0</v>
      </c>
      <c r="L180" s="35">
        <f t="shared" si="55"/>
        <v>57.096</v>
      </c>
      <c r="M180" s="91"/>
      <c r="N180" s="35">
        <f t="shared" si="67"/>
        <v>0</v>
      </c>
      <c r="O180" s="35">
        <f t="shared" si="56"/>
        <v>57.096</v>
      </c>
      <c r="P180" s="91"/>
      <c r="Q180" s="35">
        <f t="shared" si="68"/>
        <v>0</v>
      </c>
      <c r="R180" s="35">
        <f t="shared" si="57"/>
        <v>57.096</v>
      </c>
      <c r="S180" s="91"/>
      <c r="T180" s="35">
        <f t="shared" si="69"/>
        <v>0</v>
      </c>
      <c r="U180" s="35">
        <f t="shared" si="58"/>
        <v>57.096</v>
      </c>
      <c r="V180" s="91"/>
      <c r="W180" s="35">
        <f t="shared" si="70"/>
        <v>0</v>
      </c>
      <c r="X180" s="35">
        <f t="shared" si="59"/>
        <v>57.096</v>
      </c>
      <c r="Y180" s="91"/>
      <c r="Z180" s="35">
        <f t="shared" si="71"/>
        <v>0</v>
      </c>
      <c r="AA180" s="35">
        <f t="shared" si="72"/>
        <v>57.096</v>
      </c>
      <c r="AB180" s="91"/>
      <c r="AC180" s="32">
        <f t="shared" si="73"/>
        <v>0</v>
      </c>
      <c r="AD180" s="35">
        <f t="shared" si="60"/>
        <v>57.096</v>
      </c>
      <c r="AE180" s="91"/>
      <c r="AF180" s="32">
        <f t="shared" si="74"/>
        <v>0</v>
      </c>
      <c r="AG180" s="35">
        <f t="shared" si="61"/>
        <v>57.096</v>
      </c>
      <c r="AH180" s="91"/>
      <c r="AI180" s="32">
        <f t="shared" si="78"/>
        <v>0</v>
      </c>
      <c r="AJ180" s="35">
        <f t="shared" si="62"/>
        <v>57.096</v>
      </c>
      <c r="AK180" s="91"/>
      <c r="AL180" s="32">
        <f t="shared" si="79"/>
        <v>0</v>
      </c>
      <c r="AM180" s="35">
        <f t="shared" si="63"/>
        <v>57.096</v>
      </c>
      <c r="AN180" s="91"/>
      <c r="AO180" s="32">
        <f t="shared" si="80"/>
        <v>0</v>
      </c>
      <c r="AP180" s="35">
        <f t="shared" si="64"/>
        <v>57.096</v>
      </c>
      <c r="AQ180" s="91"/>
      <c r="AR180" s="2">
        <f t="shared" si="75"/>
        <v>0</v>
      </c>
      <c r="AS180" s="32">
        <f t="shared" si="76"/>
        <v>342.57599999999996</v>
      </c>
      <c r="AT180" s="72">
        <f t="shared" si="65"/>
        <v>342.57599999999996</v>
      </c>
      <c r="AU180" s="72">
        <v>917.2376</v>
      </c>
      <c r="AV180" s="1"/>
      <c r="AW180" s="35"/>
      <c r="AX180" s="1"/>
      <c r="AY180" s="1"/>
      <c r="AZ180" s="1"/>
      <c r="BA180" s="72">
        <f t="shared" si="77"/>
        <v>1259.8136</v>
      </c>
      <c r="BB180" s="1"/>
    </row>
    <row r="181" spans="1:54" ht="12.75">
      <c r="A181" s="1">
        <v>177</v>
      </c>
      <c r="B181" s="1"/>
      <c r="C181" s="1" t="s">
        <v>305</v>
      </c>
      <c r="D181" s="3">
        <v>471.3</v>
      </c>
      <c r="E181" s="3">
        <v>0</v>
      </c>
      <c r="F181" s="3">
        <v>471.3</v>
      </c>
      <c r="G181" s="1">
        <v>0.12</v>
      </c>
      <c r="H181" s="1">
        <v>0.12</v>
      </c>
      <c r="I181" s="35">
        <f t="shared" si="54"/>
        <v>56.556</v>
      </c>
      <c r="J181" s="91"/>
      <c r="K181" s="35">
        <f t="shared" si="66"/>
        <v>0</v>
      </c>
      <c r="L181" s="35">
        <f t="shared" si="55"/>
        <v>56.556</v>
      </c>
      <c r="M181" s="91"/>
      <c r="N181" s="35">
        <f t="shared" si="67"/>
        <v>0</v>
      </c>
      <c r="O181" s="35">
        <f t="shared" si="56"/>
        <v>56.556</v>
      </c>
      <c r="P181" s="91"/>
      <c r="Q181" s="35">
        <f t="shared" si="68"/>
        <v>0</v>
      </c>
      <c r="R181" s="35">
        <f t="shared" si="57"/>
        <v>56.556</v>
      </c>
      <c r="S181" s="91"/>
      <c r="T181" s="35">
        <f t="shared" si="69"/>
        <v>0</v>
      </c>
      <c r="U181" s="35">
        <f t="shared" si="58"/>
        <v>56.556</v>
      </c>
      <c r="V181" s="91"/>
      <c r="W181" s="35">
        <f t="shared" si="70"/>
        <v>0</v>
      </c>
      <c r="X181" s="35">
        <f t="shared" si="59"/>
        <v>56.556</v>
      </c>
      <c r="Y181" s="91"/>
      <c r="Z181" s="35">
        <f t="shared" si="71"/>
        <v>0</v>
      </c>
      <c r="AA181" s="35">
        <f t="shared" si="72"/>
        <v>56.556</v>
      </c>
      <c r="AB181" s="91"/>
      <c r="AC181" s="32">
        <f t="shared" si="73"/>
        <v>0</v>
      </c>
      <c r="AD181" s="35">
        <f t="shared" si="60"/>
        <v>56.556</v>
      </c>
      <c r="AE181" s="91"/>
      <c r="AF181" s="32">
        <f t="shared" si="74"/>
        <v>0</v>
      </c>
      <c r="AG181" s="35">
        <f t="shared" si="61"/>
        <v>56.556</v>
      </c>
      <c r="AH181" s="91"/>
      <c r="AI181" s="32">
        <f t="shared" si="78"/>
        <v>0</v>
      </c>
      <c r="AJ181" s="35">
        <f t="shared" si="62"/>
        <v>56.556</v>
      </c>
      <c r="AK181" s="91"/>
      <c r="AL181" s="32">
        <f t="shared" si="79"/>
        <v>0</v>
      </c>
      <c r="AM181" s="35">
        <f t="shared" si="63"/>
        <v>56.556</v>
      </c>
      <c r="AN181" s="91"/>
      <c r="AO181" s="32">
        <f t="shared" si="80"/>
        <v>0</v>
      </c>
      <c r="AP181" s="35">
        <f t="shared" si="64"/>
        <v>56.556</v>
      </c>
      <c r="AQ181" s="91"/>
      <c r="AR181" s="2">
        <f t="shared" si="75"/>
        <v>0</v>
      </c>
      <c r="AS181" s="32">
        <f t="shared" si="76"/>
        <v>339.33599999999996</v>
      </c>
      <c r="AT181" s="72">
        <f t="shared" si="65"/>
        <v>339.33599999999996</v>
      </c>
      <c r="AU181" s="72">
        <v>911.8167999999998</v>
      </c>
      <c r="AV181" s="1"/>
      <c r="AW181" s="35"/>
      <c r="AX181" s="1"/>
      <c r="AY181" s="1"/>
      <c r="AZ181" s="1"/>
      <c r="BA181" s="72">
        <f t="shared" si="77"/>
        <v>1251.1527999999998</v>
      </c>
      <c r="BB181" s="1"/>
    </row>
    <row r="182" spans="1:54" ht="12.75">
      <c r="A182" s="1">
        <v>178</v>
      </c>
      <c r="B182" s="1"/>
      <c r="C182" s="1" t="s">
        <v>306</v>
      </c>
      <c r="D182" s="3">
        <v>508</v>
      </c>
      <c r="E182" s="3">
        <v>0</v>
      </c>
      <c r="F182" s="3">
        <v>508</v>
      </c>
      <c r="G182" s="1">
        <v>0.12</v>
      </c>
      <c r="H182" s="1">
        <v>0.12</v>
      </c>
      <c r="I182" s="35">
        <f t="shared" si="54"/>
        <v>60.96</v>
      </c>
      <c r="J182" s="91"/>
      <c r="K182" s="35">
        <f t="shared" si="66"/>
        <v>0</v>
      </c>
      <c r="L182" s="35">
        <f t="shared" si="55"/>
        <v>60.96</v>
      </c>
      <c r="M182" s="91"/>
      <c r="N182" s="35">
        <f t="shared" si="67"/>
        <v>0</v>
      </c>
      <c r="O182" s="35">
        <f t="shared" si="56"/>
        <v>60.96</v>
      </c>
      <c r="P182" s="91"/>
      <c r="Q182" s="35">
        <f t="shared" si="68"/>
        <v>0</v>
      </c>
      <c r="R182" s="35">
        <f t="shared" si="57"/>
        <v>60.96</v>
      </c>
      <c r="S182" s="91"/>
      <c r="T182" s="35">
        <f t="shared" si="69"/>
        <v>0</v>
      </c>
      <c r="U182" s="35">
        <f t="shared" si="58"/>
        <v>60.96</v>
      </c>
      <c r="V182" s="91"/>
      <c r="W182" s="35">
        <f t="shared" si="70"/>
        <v>0</v>
      </c>
      <c r="X182" s="35">
        <f t="shared" si="59"/>
        <v>60.96</v>
      </c>
      <c r="Y182" s="91"/>
      <c r="Z182" s="35">
        <f t="shared" si="71"/>
        <v>0</v>
      </c>
      <c r="AA182" s="35">
        <f t="shared" si="72"/>
        <v>60.96</v>
      </c>
      <c r="AB182" s="91"/>
      <c r="AC182" s="32">
        <f t="shared" si="73"/>
        <v>0</v>
      </c>
      <c r="AD182" s="35">
        <f t="shared" si="60"/>
        <v>60.96</v>
      </c>
      <c r="AE182" s="91"/>
      <c r="AF182" s="32">
        <f t="shared" si="74"/>
        <v>0</v>
      </c>
      <c r="AG182" s="35">
        <f t="shared" si="61"/>
        <v>60.96</v>
      </c>
      <c r="AH182" s="91"/>
      <c r="AI182" s="32">
        <f t="shared" si="78"/>
        <v>0</v>
      </c>
      <c r="AJ182" s="35">
        <f t="shared" si="62"/>
        <v>60.96</v>
      </c>
      <c r="AK182" s="91"/>
      <c r="AL182" s="32">
        <f t="shared" si="79"/>
        <v>0</v>
      </c>
      <c r="AM182" s="35">
        <f t="shared" si="63"/>
        <v>60.96</v>
      </c>
      <c r="AN182" s="91"/>
      <c r="AO182" s="32">
        <f t="shared" si="80"/>
        <v>0</v>
      </c>
      <c r="AP182" s="35">
        <f t="shared" si="64"/>
        <v>60.96</v>
      </c>
      <c r="AQ182" s="91"/>
      <c r="AR182" s="2">
        <f t="shared" si="75"/>
        <v>0</v>
      </c>
      <c r="AS182" s="32">
        <f t="shared" si="76"/>
        <v>365.76</v>
      </c>
      <c r="AT182" s="72">
        <f t="shared" si="65"/>
        <v>365.76</v>
      </c>
      <c r="AU182" s="72">
        <v>982.8180000000002</v>
      </c>
      <c r="AV182" s="1"/>
      <c r="AW182" s="35"/>
      <c r="AX182" s="1"/>
      <c r="AY182" s="1"/>
      <c r="AZ182" s="1"/>
      <c r="BA182" s="72">
        <f t="shared" si="77"/>
        <v>1348.5780000000002</v>
      </c>
      <c r="BB182" s="1"/>
    </row>
    <row r="183" spans="1:54" ht="12.75">
      <c r="A183" s="1">
        <v>179</v>
      </c>
      <c r="B183" s="1"/>
      <c r="C183" s="1" t="s">
        <v>159</v>
      </c>
      <c r="D183" s="3">
        <v>600.6</v>
      </c>
      <c r="E183" s="3">
        <v>0</v>
      </c>
      <c r="F183" s="3">
        <v>600.6</v>
      </c>
      <c r="G183" s="1">
        <v>0.12</v>
      </c>
      <c r="H183" s="1">
        <v>0.12</v>
      </c>
      <c r="I183" s="35">
        <f t="shared" si="54"/>
        <v>72.072</v>
      </c>
      <c r="J183" s="91"/>
      <c r="K183" s="35">
        <f t="shared" si="66"/>
        <v>0</v>
      </c>
      <c r="L183" s="35">
        <f t="shared" si="55"/>
        <v>72.072</v>
      </c>
      <c r="M183" s="91"/>
      <c r="N183" s="35">
        <f t="shared" si="67"/>
        <v>0</v>
      </c>
      <c r="O183" s="35">
        <f t="shared" si="56"/>
        <v>72.072</v>
      </c>
      <c r="P183" s="91"/>
      <c r="Q183" s="35">
        <f t="shared" si="68"/>
        <v>0</v>
      </c>
      <c r="R183" s="35">
        <f t="shared" si="57"/>
        <v>72.072</v>
      </c>
      <c r="S183" s="91"/>
      <c r="T183" s="35">
        <f t="shared" si="69"/>
        <v>0</v>
      </c>
      <c r="U183" s="35">
        <f t="shared" si="58"/>
        <v>72.072</v>
      </c>
      <c r="V183" s="91"/>
      <c r="W183" s="35">
        <f t="shared" si="70"/>
        <v>0</v>
      </c>
      <c r="X183" s="35">
        <f t="shared" si="59"/>
        <v>72.072</v>
      </c>
      <c r="Y183" s="91"/>
      <c r="Z183" s="35">
        <f t="shared" si="71"/>
        <v>0</v>
      </c>
      <c r="AA183" s="35">
        <f t="shared" si="72"/>
        <v>72.072</v>
      </c>
      <c r="AB183" s="91"/>
      <c r="AC183" s="32">
        <f t="shared" si="73"/>
        <v>0</v>
      </c>
      <c r="AD183" s="35">
        <f t="shared" si="60"/>
        <v>72.072</v>
      </c>
      <c r="AE183" s="91"/>
      <c r="AF183" s="32">
        <f t="shared" si="74"/>
        <v>0</v>
      </c>
      <c r="AG183" s="35">
        <f t="shared" si="61"/>
        <v>72.072</v>
      </c>
      <c r="AH183" s="91"/>
      <c r="AI183" s="32">
        <f t="shared" si="78"/>
        <v>0</v>
      </c>
      <c r="AJ183" s="35">
        <f t="shared" si="62"/>
        <v>72.072</v>
      </c>
      <c r="AK183" s="91"/>
      <c r="AL183" s="32">
        <f t="shared" si="79"/>
        <v>0</v>
      </c>
      <c r="AM183" s="35">
        <f t="shared" si="63"/>
        <v>72.072</v>
      </c>
      <c r="AN183" s="91"/>
      <c r="AO183" s="32">
        <f t="shared" si="80"/>
        <v>0</v>
      </c>
      <c r="AP183" s="35">
        <f t="shared" si="64"/>
        <v>72.072</v>
      </c>
      <c r="AQ183" s="91"/>
      <c r="AR183" s="2">
        <f t="shared" si="75"/>
        <v>0</v>
      </c>
      <c r="AS183" s="32">
        <f t="shared" si="76"/>
        <v>432.432</v>
      </c>
      <c r="AT183" s="72">
        <f t="shared" si="65"/>
        <v>432.432</v>
      </c>
      <c r="AU183" s="72">
        <v>1161.9716000000003</v>
      </c>
      <c r="AV183" s="1"/>
      <c r="AW183" s="35"/>
      <c r="AX183" s="1"/>
      <c r="AY183" s="1"/>
      <c r="AZ183" s="1"/>
      <c r="BA183" s="72">
        <f t="shared" si="77"/>
        <v>1594.4036000000003</v>
      </c>
      <c r="BB183" s="1"/>
    </row>
    <row r="184" spans="1:54" ht="12.75">
      <c r="A184" s="1">
        <v>180</v>
      </c>
      <c r="B184" s="1"/>
      <c r="C184" s="1" t="s">
        <v>307</v>
      </c>
      <c r="D184" s="3">
        <v>470.4</v>
      </c>
      <c r="E184" s="3">
        <v>0</v>
      </c>
      <c r="F184" s="3">
        <v>470.4</v>
      </c>
      <c r="G184" s="1">
        <v>0.12</v>
      </c>
      <c r="H184" s="1">
        <v>0.12</v>
      </c>
      <c r="I184" s="35">
        <f t="shared" si="54"/>
        <v>56.44799999999999</v>
      </c>
      <c r="J184" s="91"/>
      <c r="K184" s="35">
        <f t="shared" si="66"/>
        <v>0</v>
      </c>
      <c r="L184" s="35">
        <f t="shared" si="55"/>
        <v>56.44799999999999</v>
      </c>
      <c r="M184" s="91"/>
      <c r="N184" s="35">
        <f t="shared" si="67"/>
        <v>0</v>
      </c>
      <c r="O184" s="35">
        <f t="shared" si="56"/>
        <v>56.44799999999999</v>
      </c>
      <c r="P184" s="91"/>
      <c r="Q184" s="35">
        <f t="shared" si="68"/>
        <v>0</v>
      </c>
      <c r="R184" s="35">
        <f t="shared" si="57"/>
        <v>56.44799999999999</v>
      </c>
      <c r="S184" s="91"/>
      <c r="T184" s="35">
        <f t="shared" si="69"/>
        <v>0</v>
      </c>
      <c r="U184" s="35">
        <f t="shared" si="58"/>
        <v>56.44799999999999</v>
      </c>
      <c r="V184" s="91"/>
      <c r="W184" s="35">
        <f t="shared" si="70"/>
        <v>0</v>
      </c>
      <c r="X184" s="35">
        <f t="shared" si="59"/>
        <v>56.44799999999999</v>
      </c>
      <c r="Y184" s="91"/>
      <c r="Z184" s="35">
        <f t="shared" si="71"/>
        <v>0</v>
      </c>
      <c r="AA184" s="35">
        <f t="shared" si="72"/>
        <v>56.44799999999999</v>
      </c>
      <c r="AB184" s="91"/>
      <c r="AC184" s="32">
        <f t="shared" si="73"/>
        <v>0</v>
      </c>
      <c r="AD184" s="35">
        <f t="shared" si="60"/>
        <v>56.44799999999999</v>
      </c>
      <c r="AE184" s="91"/>
      <c r="AF184" s="32">
        <f t="shared" si="74"/>
        <v>0</v>
      </c>
      <c r="AG184" s="35">
        <f t="shared" si="61"/>
        <v>56.44799999999999</v>
      </c>
      <c r="AH184" s="91"/>
      <c r="AI184" s="32">
        <f t="shared" si="78"/>
        <v>0</v>
      </c>
      <c r="AJ184" s="35">
        <f t="shared" si="62"/>
        <v>56.44799999999999</v>
      </c>
      <c r="AK184" s="91"/>
      <c r="AL184" s="32">
        <f t="shared" si="79"/>
        <v>0</v>
      </c>
      <c r="AM184" s="35">
        <f t="shared" si="63"/>
        <v>56.44799999999999</v>
      </c>
      <c r="AN184" s="91"/>
      <c r="AO184" s="32">
        <f t="shared" si="80"/>
        <v>0</v>
      </c>
      <c r="AP184" s="35">
        <f t="shared" si="64"/>
        <v>56.44799999999999</v>
      </c>
      <c r="AQ184" s="91"/>
      <c r="AR184" s="2">
        <f t="shared" si="75"/>
        <v>0</v>
      </c>
      <c r="AS184" s="32">
        <f t="shared" si="76"/>
        <v>338.68799999999993</v>
      </c>
      <c r="AT184" s="72">
        <f t="shared" si="65"/>
        <v>338.68799999999993</v>
      </c>
      <c r="AU184" s="72">
        <v>910.0744</v>
      </c>
      <c r="AV184" s="1"/>
      <c r="AW184" s="35"/>
      <c r="AX184" s="1"/>
      <c r="AY184" s="1"/>
      <c r="AZ184" s="1"/>
      <c r="BA184" s="72">
        <f t="shared" si="77"/>
        <v>1248.7623999999998</v>
      </c>
      <c r="BB184" s="1"/>
    </row>
    <row r="185" spans="1:54" ht="12.75">
      <c r="A185" s="1">
        <v>181</v>
      </c>
      <c r="B185" s="1"/>
      <c r="C185" s="1" t="s">
        <v>160</v>
      </c>
      <c r="D185" s="3">
        <v>470.9</v>
      </c>
      <c r="E185" s="3">
        <v>0</v>
      </c>
      <c r="F185" s="3">
        <v>470.9</v>
      </c>
      <c r="G185" s="1">
        <v>0.12</v>
      </c>
      <c r="H185" s="1">
        <v>0.12</v>
      </c>
      <c r="I185" s="35">
        <f t="shared" si="54"/>
        <v>56.507999999999996</v>
      </c>
      <c r="J185" s="91"/>
      <c r="K185" s="35">
        <f t="shared" si="66"/>
        <v>0</v>
      </c>
      <c r="L185" s="35">
        <f t="shared" si="55"/>
        <v>56.507999999999996</v>
      </c>
      <c r="M185" s="91"/>
      <c r="N185" s="35">
        <f t="shared" si="67"/>
        <v>0</v>
      </c>
      <c r="O185" s="35">
        <f t="shared" si="56"/>
        <v>56.507999999999996</v>
      </c>
      <c r="P185" s="91"/>
      <c r="Q185" s="35">
        <f t="shared" si="68"/>
        <v>0</v>
      </c>
      <c r="R185" s="35">
        <f t="shared" si="57"/>
        <v>56.507999999999996</v>
      </c>
      <c r="S185" s="91"/>
      <c r="T185" s="35">
        <f t="shared" si="69"/>
        <v>0</v>
      </c>
      <c r="U185" s="35">
        <f t="shared" si="58"/>
        <v>56.507999999999996</v>
      </c>
      <c r="V185" s="91"/>
      <c r="W185" s="35">
        <f t="shared" si="70"/>
        <v>0</v>
      </c>
      <c r="X185" s="35">
        <f t="shared" si="59"/>
        <v>56.507999999999996</v>
      </c>
      <c r="Y185" s="91"/>
      <c r="Z185" s="35">
        <f t="shared" si="71"/>
        <v>0</v>
      </c>
      <c r="AA185" s="35">
        <f t="shared" si="72"/>
        <v>56.507999999999996</v>
      </c>
      <c r="AB185" s="91"/>
      <c r="AC185" s="32">
        <f t="shared" si="73"/>
        <v>0</v>
      </c>
      <c r="AD185" s="35">
        <f t="shared" si="60"/>
        <v>56.507999999999996</v>
      </c>
      <c r="AE185" s="91"/>
      <c r="AF185" s="32">
        <f t="shared" si="74"/>
        <v>0</v>
      </c>
      <c r="AG185" s="35">
        <f t="shared" si="61"/>
        <v>56.507999999999996</v>
      </c>
      <c r="AH185" s="91"/>
      <c r="AI185" s="32">
        <f t="shared" si="78"/>
        <v>0</v>
      </c>
      <c r="AJ185" s="35">
        <f t="shared" si="62"/>
        <v>56.507999999999996</v>
      </c>
      <c r="AK185" s="91"/>
      <c r="AL185" s="32">
        <f t="shared" si="79"/>
        <v>0</v>
      </c>
      <c r="AM185" s="35">
        <f t="shared" si="63"/>
        <v>56.507999999999996</v>
      </c>
      <c r="AN185" s="91"/>
      <c r="AO185" s="32">
        <f t="shared" si="80"/>
        <v>0</v>
      </c>
      <c r="AP185" s="35">
        <f t="shared" si="64"/>
        <v>56.507999999999996</v>
      </c>
      <c r="AQ185" s="91"/>
      <c r="AR185" s="2">
        <f t="shared" si="75"/>
        <v>0</v>
      </c>
      <c r="AS185" s="32">
        <f t="shared" si="76"/>
        <v>339.04799999999994</v>
      </c>
      <c r="AT185" s="72">
        <f t="shared" si="65"/>
        <v>339.04799999999994</v>
      </c>
      <c r="AU185" s="72">
        <v>911.0423999999999</v>
      </c>
      <c r="AV185" s="1"/>
      <c r="AW185" s="35"/>
      <c r="AX185" s="1"/>
      <c r="AY185" s="1"/>
      <c r="AZ185" s="1"/>
      <c r="BA185" s="72">
        <f t="shared" si="77"/>
        <v>1250.0903999999998</v>
      </c>
      <c r="BB185" s="1"/>
    </row>
    <row r="186" spans="1:54" ht="12.75">
      <c r="A186" s="1">
        <v>182</v>
      </c>
      <c r="B186" s="1"/>
      <c r="C186" s="1" t="s">
        <v>308</v>
      </c>
      <c r="D186" s="3">
        <v>514.1</v>
      </c>
      <c r="E186" s="3">
        <v>0</v>
      </c>
      <c r="F186" s="3">
        <v>514.1</v>
      </c>
      <c r="G186" s="1">
        <v>0.12</v>
      </c>
      <c r="H186" s="1">
        <v>0.12</v>
      </c>
      <c r="I186" s="35">
        <f t="shared" si="54"/>
        <v>61.692</v>
      </c>
      <c r="J186" s="91"/>
      <c r="K186" s="35">
        <f t="shared" si="66"/>
        <v>0</v>
      </c>
      <c r="L186" s="35">
        <f t="shared" si="55"/>
        <v>61.692</v>
      </c>
      <c r="M186" s="91"/>
      <c r="N186" s="35">
        <f t="shared" si="67"/>
        <v>0</v>
      </c>
      <c r="O186" s="35">
        <f t="shared" si="56"/>
        <v>61.692</v>
      </c>
      <c r="P186" s="91"/>
      <c r="Q186" s="35">
        <f t="shared" si="68"/>
        <v>0</v>
      </c>
      <c r="R186" s="35">
        <f t="shared" si="57"/>
        <v>61.692</v>
      </c>
      <c r="S186" s="91"/>
      <c r="T186" s="35">
        <f t="shared" si="69"/>
        <v>0</v>
      </c>
      <c r="U186" s="35">
        <f t="shared" si="58"/>
        <v>61.692</v>
      </c>
      <c r="V186" s="91"/>
      <c r="W186" s="35">
        <f t="shared" si="70"/>
        <v>0</v>
      </c>
      <c r="X186" s="35">
        <f t="shared" si="59"/>
        <v>61.692</v>
      </c>
      <c r="Y186" s="91"/>
      <c r="Z186" s="35">
        <f t="shared" si="71"/>
        <v>0</v>
      </c>
      <c r="AA186" s="35">
        <f t="shared" si="72"/>
        <v>61.692</v>
      </c>
      <c r="AB186" s="91"/>
      <c r="AC186" s="32">
        <f t="shared" si="73"/>
        <v>0</v>
      </c>
      <c r="AD186" s="35">
        <f t="shared" si="60"/>
        <v>61.692</v>
      </c>
      <c r="AE186" s="91"/>
      <c r="AF186" s="32">
        <f t="shared" si="74"/>
        <v>0</v>
      </c>
      <c r="AG186" s="35">
        <f t="shared" si="61"/>
        <v>61.692</v>
      </c>
      <c r="AH186" s="91"/>
      <c r="AI186" s="32">
        <f t="shared" si="78"/>
        <v>0</v>
      </c>
      <c r="AJ186" s="35">
        <f t="shared" si="62"/>
        <v>61.692</v>
      </c>
      <c r="AK186" s="91"/>
      <c r="AL186" s="32">
        <f t="shared" si="79"/>
        <v>0</v>
      </c>
      <c r="AM186" s="35">
        <f t="shared" si="63"/>
        <v>61.692</v>
      </c>
      <c r="AN186" s="91"/>
      <c r="AO186" s="32">
        <f t="shared" si="80"/>
        <v>0</v>
      </c>
      <c r="AP186" s="35">
        <f t="shared" si="64"/>
        <v>61.692</v>
      </c>
      <c r="AQ186" s="91"/>
      <c r="AR186" s="2">
        <f t="shared" si="75"/>
        <v>0</v>
      </c>
      <c r="AS186" s="32">
        <f t="shared" si="76"/>
        <v>370.152</v>
      </c>
      <c r="AT186" s="72">
        <f t="shared" si="65"/>
        <v>370.152</v>
      </c>
      <c r="AU186" s="72">
        <v>992.3043999999998</v>
      </c>
      <c r="AV186" s="1"/>
      <c r="AW186" s="35"/>
      <c r="AX186" s="1"/>
      <c r="AY186" s="1"/>
      <c r="AZ186" s="1"/>
      <c r="BA186" s="72">
        <f t="shared" si="77"/>
        <v>1362.4563999999998</v>
      </c>
      <c r="BB186" s="1"/>
    </row>
    <row r="187" spans="1:54" ht="12.75">
      <c r="A187" s="1">
        <v>183</v>
      </c>
      <c r="B187" s="1"/>
      <c r="C187" s="1" t="s">
        <v>161</v>
      </c>
      <c r="D187" s="3">
        <v>470.5</v>
      </c>
      <c r="E187" s="3">
        <v>0</v>
      </c>
      <c r="F187" s="3">
        <v>470.5</v>
      </c>
      <c r="G187" s="1">
        <v>0.12</v>
      </c>
      <c r="H187" s="1">
        <v>0.12</v>
      </c>
      <c r="I187" s="35">
        <f t="shared" si="54"/>
        <v>56.46</v>
      </c>
      <c r="J187" s="91"/>
      <c r="K187" s="35">
        <f t="shared" si="66"/>
        <v>0</v>
      </c>
      <c r="L187" s="35">
        <f t="shared" si="55"/>
        <v>56.46</v>
      </c>
      <c r="M187" s="91"/>
      <c r="N187" s="35">
        <f t="shared" si="67"/>
        <v>0</v>
      </c>
      <c r="O187" s="35">
        <f t="shared" si="56"/>
        <v>56.46</v>
      </c>
      <c r="P187" s="91"/>
      <c r="Q187" s="35">
        <f t="shared" si="68"/>
        <v>0</v>
      </c>
      <c r="R187" s="35">
        <f t="shared" si="57"/>
        <v>56.46</v>
      </c>
      <c r="S187" s="91"/>
      <c r="T187" s="35">
        <f t="shared" si="69"/>
        <v>0</v>
      </c>
      <c r="U187" s="35">
        <f t="shared" si="58"/>
        <v>56.46</v>
      </c>
      <c r="V187" s="91"/>
      <c r="W187" s="35">
        <f t="shared" si="70"/>
        <v>0</v>
      </c>
      <c r="X187" s="35">
        <f t="shared" si="59"/>
        <v>56.46</v>
      </c>
      <c r="Y187" s="91"/>
      <c r="Z187" s="35">
        <f t="shared" si="71"/>
        <v>0</v>
      </c>
      <c r="AA187" s="35">
        <f t="shared" si="72"/>
        <v>56.46</v>
      </c>
      <c r="AB187" s="91"/>
      <c r="AC187" s="32">
        <f t="shared" si="73"/>
        <v>0</v>
      </c>
      <c r="AD187" s="35">
        <f t="shared" si="60"/>
        <v>56.46</v>
      </c>
      <c r="AE187" s="91"/>
      <c r="AF187" s="32">
        <f t="shared" si="74"/>
        <v>0</v>
      </c>
      <c r="AG187" s="35">
        <f t="shared" si="61"/>
        <v>56.46</v>
      </c>
      <c r="AH187" s="91"/>
      <c r="AI187" s="32">
        <f t="shared" si="78"/>
        <v>0</v>
      </c>
      <c r="AJ187" s="35">
        <f t="shared" si="62"/>
        <v>56.46</v>
      </c>
      <c r="AK187" s="91"/>
      <c r="AL187" s="32">
        <f t="shared" si="79"/>
        <v>0</v>
      </c>
      <c r="AM187" s="35">
        <f t="shared" si="63"/>
        <v>56.46</v>
      </c>
      <c r="AN187" s="91"/>
      <c r="AO187" s="32">
        <f t="shared" si="80"/>
        <v>0</v>
      </c>
      <c r="AP187" s="35">
        <f t="shared" si="64"/>
        <v>56.46</v>
      </c>
      <c r="AQ187" s="91"/>
      <c r="AR187" s="2">
        <f t="shared" si="75"/>
        <v>0</v>
      </c>
      <c r="AS187" s="32">
        <f t="shared" si="76"/>
        <v>338.76</v>
      </c>
      <c r="AT187" s="72">
        <f t="shared" si="65"/>
        <v>338.76</v>
      </c>
      <c r="AU187" s="72">
        <v>910.2679999999999</v>
      </c>
      <c r="AV187" s="1"/>
      <c r="AW187" s="35"/>
      <c r="AX187" s="1"/>
      <c r="AY187" s="1"/>
      <c r="AZ187" s="1"/>
      <c r="BA187" s="72">
        <f t="shared" si="77"/>
        <v>1249.0279999999998</v>
      </c>
      <c r="BB187" s="1"/>
    </row>
    <row r="188" spans="1:54" ht="12.75">
      <c r="A188" s="1">
        <v>184</v>
      </c>
      <c r="B188" s="1"/>
      <c r="C188" s="1" t="s">
        <v>162</v>
      </c>
      <c r="D188" s="3">
        <v>348.8</v>
      </c>
      <c r="E188" s="3">
        <v>0</v>
      </c>
      <c r="F188" s="3">
        <v>348.8</v>
      </c>
      <c r="G188" s="1">
        <v>0.12</v>
      </c>
      <c r="H188" s="1">
        <v>0.12</v>
      </c>
      <c r="I188" s="35">
        <f t="shared" si="54"/>
        <v>41.856</v>
      </c>
      <c r="J188" s="91"/>
      <c r="K188" s="35">
        <f t="shared" si="66"/>
        <v>0</v>
      </c>
      <c r="L188" s="35">
        <f t="shared" si="55"/>
        <v>41.856</v>
      </c>
      <c r="M188" s="91"/>
      <c r="N188" s="35">
        <f t="shared" si="67"/>
        <v>0</v>
      </c>
      <c r="O188" s="35">
        <f t="shared" si="56"/>
        <v>41.856</v>
      </c>
      <c r="P188" s="91"/>
      <c r="Q188" s="35">
        <f t="shared" si="68"/>
        <v>0</v>
      </c>
      <c r="R188" s="35">
        <f t="shared" si="57"/>
        <v>41.856</v>
      </c>
      <c r="S188" s="91"/>
      <c r="T188" s="35">
        <f t="shared" si="69"/>
        <v>0</v>
      </c>
      <c r="U188" s="35">
        <f t="shared" si="58"/>
        <v>41.856</v>
      </c>
      <c r="V188" s="91"/>
      <c r="W188" s="35">
        <f t="shared" si="70"/>
        <v>0</v>
      </c>
      <c r="X188" s="35">
        <f t="shared" si="59"/>
        <v>41.856</v>
      </c>
      <c r="Y188" s="91"/>
      <c r="Z188" s="35">
        <f t="shared" si="71"/>
        <v>0</v>
      </c>
      <c r="AA188" s="35">
        <f t="shared" si="72"/>
        <v>41.856</v>
      </c>
      <c r="AB188" s="91"/>
      <c r="AC188" s="32">
        <f t="shared" si="73"/>
        <v>0</v>
      </c>
      <c r="AD188" s="35">
        <f t="shared" si="60"/>
        <v>41.856</v>
      </c>
      <c r="AE188" s="91"/>
      <c r="AF188" s="32">
        <f t="shared" si="74"/>
        <v>0</v>
      </c>
      <c r="AG188" s="35">
        <f t="shared" si="61"/>
        <v>41.856</v>
      </c>
      <c r="AH188" s="91"/>
      <c r="AI188" s="32">
        <f t="shared" si="78"/>
        <v>0</v>
      </c>
      <c r="AJ188" s="35">
        <f t="shared" si="62"/>
        <v>41.856</v>
      </c>
      <c r="AK188" s="91"/>
      <c r="AL188" s="32">
        <f t="shared" si="79"/>
        <v>0</v>
      </c>
      <c r="AM188" s="35">
        <f t="shared" si="63"/>
        <v>41.856</v>
      </c>
      <c r="AN188" s="91"/>
      <c r="AO188" s="32">
        <f t="shared" si="80"/>
        <v>0</v>
      </c>
      <c r="AP188" s="35">
        <f t="shared" si="64"/>
        <v>41.856</v>
      </c>
      <c r="AQ188" s="91"/>
      <c r="AR188" s="2">
        <f t="shared" si="75"/>
        <v>0</v>
      </c>
      <c r="AS188" s="32">
        <f t="shared" si="76"/>
        <v>251.136</v>
      </c>
      <c r="AT188" s="72">
        <f t="shared" si="65"/>
        <v>251.136</v>
      </c>
      <c r="AU188" s="72">
        <v>673.2679999999998</v>
      </c>
      <c r="AV188" s="1"/>
      <c r="AW188" s="35"/>
      <c r="AX188" s="1"/>
      <c r="AY188" s="1"/>
      <c r="AZ188" s="1"/>
      <c r="BA188" s="72">
        <f t="shared" si="77"/>
        <v>924.4039999999998</v>
      </c>
      <c r="BB188" s="1"/>
    </row>
    <row r="189" spans="1:54" ht="12.75">
      <c r="A189" s="1">
        <v>185</v>
      </c>
      <c r="B189" s="1"/>
      <c r="C189" s="1" t="s">
        <v>163</v>
      </c>
      <c r="D189" s="3">
        <v>7620.3</v>
      </c>
      <c r="E189" s="3">
        <v>159</v>
      </c>
      <c r="F189" s="3">
        <v>7779.3</v>
      </c>
      <c r="G189" s="1">
        <v>0.12</v>
      </c>
      <c r="H189" s="1">
        <v>0.12</v>
      </c>
      <c r="I189" s="35">
        <f t="shared" si="54"/>
        <v>933.516</v>
      </c>
      <c r="J189" s="91"/>
      <c r="K189" s="35">
        <f t="shared" si="66"/>
        <v>0</v>
      </c>
      <c r="L189" s="35">
        <f t="shared" si="55"/>
        <v>933.516</v>
      </c>
      <c r="M189" s="91"/>
      <c r="N189" s="35">
        <f t="shared" si="67"/>
        <v>0</v>
      </c>
      <c r="O189" s="35">
        <f t="shared" si="56"/>
        <v>933.516</v>
      </c>
      <c r="P189" s="91"/>
      <c r="Q189" s="35">
        <f t="shared" si="68"/>
        <v>0</v>
      </c>
      <c r="R189" s="35">
        <f t="shared" si="57"/>
        <v>933.516</v>
      </c>
      <c r="S189" s="91"/>
      <c r="T189" s="35">
        <f t="shared" si="69"/>
        <v>0</v>
      </c>
      <c r="U189" s="35">
        <f t="shared" si="58"/>
        <v>933.516</v>
      </c>
      <c r="V189" s="91"/>
      <c r="W189" s="35">
        <f t="shared" si="70"/>
        <v>0</v>
      </c>
      <c r="X189" s="35">
        <f t="shared" si="59"/>
        <v>933.516</v>
      </c>
      <c r="Y189" s="91"/>
      <c r="Z189" s="35">
        <f t="shared" si="71"/>
        <v>0</v>
      </c>
      <c r="AA189" s="35">
        <f t="shared" si="72"/>
        <v>933.516</v>
      </c>
      <c r="AB189" s="91"/>
      <c r="AC189" s="32">
        <f t="shared" si="73"/>
        <v>0</v>
      </c>
      <c r="AD189" s="35">
        <f t="shared" si="60"/>
        <v>933.516</v>
      </c>
      <c r="AE189" s="91"/>
      <c r="AF189" s="32">
        <f t="shared" si="74"/>
        <v>0</v>
      </c>
      <c r="AG189" s="35">
        <f t="shared" si="61"/>
        <v>933.516</v>
      </c>
      <c r="AH189" s="91"/>
      <c r="AI189" s="32">
        <f t="shared" si="78"/>
        <v>0</v>
      </c>
      <c r="AJ189" s="35">
        <f t="shared" si="62"/>
        <v>933.516</v>
      </c>
      <c r="AK189" s="91"/>
      <c r="AL189" s="32">
        <f t="shared" si="79"/>
        <v>0</v>
      </c>
      <c r="AM189" s="35">
        <f t="shared" si="63"/>
        <v>933.516</v>
      </c>
      <c r="AN189" s="91"/>
      <c r="AO189" s="32">
        <f t="shared" si="80"/>
        <v>0</v>
      </c>
      <c r="AP189" s="35">
        <f t="shared" si="64"/>
        <v>933.516</v>
      </c>
      <c r="AQ189" s="91"/>
      <c r="AR189" s="2">
        <f t="shared" si="75"/>
        <v>0</v>
      </c>
      <c r="AS189" s="32">
        <f t="shared" si="76"/>
        <v>5601.096</v>
      </c>
      <c r="AT189" s="72">
        <f t="shared" si="65"/>
        <v>5601.096</v>
      </c>
      <c r="AU189" s="72">
        <v>15050.1276</v>
      </c>
      <c r="AV189" s="1"/>
      <c r="AW189" s="35"/>
      <c r="AX189" s="1"/>
      <c r="AY189" s="1"/>
      <c r="AZ189" s="1"/>
      <c r="BA189" s="72">
        <f t="shared" si="77"/>
        <v>20651.223599999998</v>
      </c>
      <c r="BB189" s="1"/>
    </row>
    <row r="190" spans="1:54" ht="12.75">
      <c r="A190" s="1">
        <v>186</v>
      </c>
      <c r="B190" s="1"/>
      <c r="C190" s="1" t="s">
        <v>338</v>
      </c>
      <c r="D190" s="3">
        <v>2912.2</v>
      </c>
      <c r="E190" s="3">
        <v>0</v>
      </c>
      <c r="F190" s="3">
        <v>2912.2</v>
      </c>
      <c r="G190" s="1">
        <v>0.12</v>
      </c>
      <c r="H190" s="1">
        <v>0.12</v>
      </c>
      <c r="I190" s="35">
        <f t="shared" si="54"/>
        <v>349.46399999999994</v>
      </c>
      <c r="J190" s="91"/>
      <c r="K190" s="35">
        <f t="shared" si="66"/>
        <v>0</v>
      </c>
      <c r="L190" s="35">
        <f t="shared" si="55"/>
        <v>349.46399999999994</v>
      </c>
      <c r="M190" s="91"/>
      <c r="N190" s="35">
        <f t="shared" si="67"/>
        <v>0</v>
      </c>
      <c r="O190" s="35">
        <f t="shared" si="56"/>
        <v>349.46399999999994</v>
      </c>
      <c r="P190" s="91"/>
      <c r="Q190" s="35">
        <f t="shared" si="68"/>
        <v>0</v>
      </c>
      <c r="R190" s="35">
        <f t="shared" si="57"/>
        <v>349.46399999999994</v>
      </c>
      <c r="S190" s="91"/>
      <c r="T190" s="35">
        <f t="shared" si="69"/>
        <v>0</v>
      </c>
      <c r="U190" s="35">
        <f t="shared" si="58"/>
        <v>349.46399999999994</v>
      </c>
      <c r="V190" s="91"/>
      <c r="W190" s="35">
        <f t="shared" si="70"/>
        <v>0</v>
      </c>
      <c r="X190" s="35">
        <f t="shared" si="59"/>
        <v>349.46399999999994</v>
      </c>
      <c r="Y190" s="91"/>
      <c r="Z190" s="35">
        <f t="shared" si="71"/>
        <v>0</v>
      </c>
      <c r="AA190" s="35">
        <f t="shared" si="72"/>
        <v>349.46399999999994</v>
      </c>
      <c r="AB190" s="91"/>
      <c r="AC190" s="32">
        <f t="shared" si="73"/>
        <v>0</v>
      </c>
      <c r="AD190" s="35">
        <f t="shared" si="60"/>
        <v>349.46399999999994</v>
      </c>
      <c r="AE190" s="91"/>
      <c r="AF190" s="32">
        <f t="shared" si="74"/>
        <v>0</v>
      </c>
      <c r="AG190" s="35">
        <f t="shared" si="61"/>
        <v>349.46399999999994</v>
      </c>
      <c r="AH190" s="91"/>
      <c r="AI190" s="32">
        <f t="shared" si="78"/>
        <v>0</v>
      </c>
      <c r="AJ190" s="35">
        <f t="shared" si="62"/>
        <v>349.46399999999994</v>
      </c>
      <c r="AK190" s="91"/>
      <c r="AL190" s="32">
        <f t="shared" si="79"/>
        <v>0</v>
      </c>
      <c r="AM190" s="35">
        <f t="shared" si="63"/>
        <v>349.46399999999994</v>
      </c>
      <c r="AN190" s="91"/>
      <c r="AO190" s="32">
        <f t="shared" si="80"/>
        <v>0</v>
      </c>
      <c r="AP190" s="35">
        <f t="shared" si="64"/>
        <v>349.46399999999994</v>
      </c>
      <c r="AQ190" s="91"/>
      <c r="AR190" s="2">
        <f t="shared" si="75"/>
        <v>0</v>
      </c>
      <c r="AS190" s="32">
        <f t="shared" si="76"/>
        <v>2096.7839999999997</v>
      </c>
      <c r="AT190" s="72">
        <f t="shared" si="65"/>
        <v>2096.7839999999997</v>
      </c>
      <c r="AU190" s="72">
        <v>-172145.3532</v>
      </c>
      <c r="AV190" s="1"/>
      <c r="AW190" s="35"/>
      <c r="AX190" s="1"/>
      <c r="AY190" s="1"/>
      <c r="AZ190" s="1"/>
      <c r="BA190" s="72">
        <f t="shared" si="77"/>
        <v>-170048.56920000003</v>
      </c>
      <c r="BB190" s="1" t="s">
        <v>393</v>
      </c>
    </row>
    <row r="191" spans="1:54" ht="12.75">
      <c r="A191" s="1">
        <v>187</v>
      </c>
      <c r="B191" s="1"/>
      <c r="C191" s="1" t="s">
        <v>164</v>
      </c>
      <c r="D191" s="3">
        <v>577.3</v>
      </c>
      <c r="E191" s="3">
        <v>0</v>
      </c>
      <c r="F191" s="3">
        <v>577.3</v>
      </c>
      <c r="G191" s="1">
        <v>0.12</v>
      </c>
      <c r="H191" s="1">
        <v>0.12</v>
      </c>
      <c r="I191" s="35">
        <f t="shared" si="54"/>
        <v>69.276</v>
      </c>
      <c r="J191" s="91"/>
      <c r="K191" s="35">
        <f t="shared" si="66"/>
        <v>0</v>
      </c>
      <c r="L191" s="35">
        <f t="shared" si="55"/>
        <v>69.276</v>
      </c>
      <c r="M191" s="91"/>
      <c r="N191" s="35">
        <f t="shared" si="67"/>
        <v>0</v>
      </c>
      <c r="O191" s="35">
        <f t="shared" si="56"/>
        <v>69.276</v>
      </c>
      <c r="P191" s="91"/>
      <c r="Q191" s="35">
        <f t="shared" si="68"/>
        <v>0</v>
      </c>
      <c r="R191" s="35">
        <f t="shared" si="57"/>
        <v>69.276</v>
      </c>
      <c r="S191" s="91"/>
      <c r="T191" s="35">
        <f t="shared" si="69"/>
        <v>0</v>
      </c>
      <c r="U191" s="35">
        <f t="shared" si="58"/>
        <v>69.276</v>
      </c>
      <c r="V191" s="91"/>
      <c r="W191" s="35">
        <f t="shared" si="70"/>
        <v>0</v>
      </c>
      <c r="X191" s="35">
        <f t="shared" si="59"/>
        <v>69.276</v>
      </c>
      <c r="Y191" s="91"/>
      <c r="Z191" s="35">
        <f t="shared" si="71"/>
        <v>0</v>
      </c>
      <c r="AA191" s="35">
        <f t="shared" si="72"/>
        <v>69.276</v>
      </c>
      <c r="AB191" s="91"/>
      <c r="AC191" s="32">
        <f t="shared" si="73"/>
        <v>0</v>
      </c>
      <c r="AD191" s="35">
        <f t="shared" si="60"/>
        <v>69.276</v>
      </c>
      <c r="AE191" s="91"/>
      <c r="AF191" s="32">
        <f t="shared" si="74"/>
        <v>0</v>
      </c>
      <c r="AG191" s="35">
        <f t="shared" si="61"/>
        <v>69.276</v>
      </c>
      <c r="AH191" s="91"/>
      <c r="AI191" s="32">
        <f t="shared" si="78"/>
        <v>0</v>
      </c>
      <c r="AJ191" s="35">
        <f t="shared" si="62"/>
        <v>69.276</v>
      </c>
      <c r="AK191" s="91"/>
      <c r="AL191" s="32">
        <f t="shared" si="79"/>
        <v>0</v>
      </c>
      <c r="AM191" s="35">
        <f t="shared" si="63"/>
        <v>69.276</v>
      </c>
      <c r="AN191" s="91"/>
      <c r="AO191" s="32">
        <f t="shared" si="80"/>
        <v>0</v>
      </c>
      <c r="AP191" s="35">
        <f t="shared" si="64"/>
        <v>69.276</v>
      </c>
      <c r="AQ191" s="91"/>
      <c r="AR191" s="2">
        <f t="shared" si="75"/>
        <v>0</v>
      </c>
      <c r="AS191" s="32">
        <f t="shared" si="76"/>
        <v>415.656</v>
      </c>
      <c r="AT191" s="72">
        <f t="shared" si="65"/>
        <v>415.656</v>
      </c>
      <c r="AU191" s="72">
        <v>889.7575999999999</v>
      </c>
      <c r="AV191" s="1"/>
      <c r="AW191" s="35"/>
      <c r="AX191" s="1"/>
      <c r="AY191" s="1"/>
      <c r="AZ191" s="1"/>
      <c r="BA191" s="72">
        <f t="shared" si="77"/>
        <v>1305.4135999999999</v>
      </c>
      <c r="BB191" s="1"/>
    </row>
    <row r="192" spans="1:54" ht="12.75">
      <c r="A192" s="1">
        <v>188</v>
      </c>
      <c r="B192" s="1"/>
      <c r="C192" s="1" t="s">
        <v>165</v>
      </c>
      <c r="D192" s="3">
        <v>394.1</v>
      </c>
      <c r="E192" s="3">
        <v>0</v>
      </c>
      <c r="F192" s="3">
        <v>394.1</v>
      </c>
      <c r="G192" s="1">
        <v>0.12</v>
      </c>
      <c r="H192" s="1">
        <v>0.12</v>
      </c>
      <c r="I192" s="35">
        <f t="shared" si="54"/>
        <v>47.292</v>
      </c>
      <c r="J192" s="91"/>
      <c r="K192" s="35">
        <f t="shared" si="66"/>
        <v>0</v>
      </c>
      <c r="L192" s="35">
        <f t="shared" si="55"/>
        <v>47.292</v>
      </c>
      <c r="M192" s="91"/>
      <c r="N192" s="35">
        <f t="shared" si="67"/>
        <v>0</v>
      </c>
      <c r="O192" s="35">
        <f t="shared" si="56"/>
        <v>47.292</v>
      </c>
      <c r="P192" s="91"/>
      <c r="Q192" s="35">
        <f t="shared" si="68"/>
        <v>0</v>
      </c>
      <c r="R192" s="35">
        <f t="shared" si="57"/>
        <v>47.292</v>
      </c>
      <c r="S192" s="91"/>
      <c r="T192" s="35">
        <f t="shared" si="69"/>
        <v>0</v>
      </c>
      <c r="U192" s="35">
        <f t="shared" si="58"/>
        <v>47.292</v>
      </c>
      <c r="V192" s="91"/>
      <c r="W192" s="35">
        <f t="shared" si="70"/>
        <v>0</v>
      </c>
      <c r="X192" s="35">
        <f t="shared" si="59"/>
        <v>47.292</v>
      </c>
      <c r="Y192" s="91"/>
      <c r="Z192" s="35">
        <f t="shared" si="71"/>
        <v>0</v>
      </c>
      <c r="AA192" s="35">
        <f t="shared" si="72"/>
        <v>47.292</v>
      </c>
      <c r="AB192" s="91"/>
      <c r="AC192" s="32">
        <f t="shared" si="73"/>
        <v>0</v>
      </c>
      <c r="AD192" s="35">
        <f t="shared" si="60"/>
        <v>47.292</v>
      </c>
      <c r="AE192" s="91"/>
      <c r="AF192" s="32">
        <f t="shared" si="74"/>
        <v>0</v>
      </c>
      <c r="AG192" s="35">
        <f t="shared" si="61"/>
        <v>47.292</v>
      </c>
      <c r="AH192" s="91"/>
      <c r="AI192" s="32">
        <f t="shared" si="78"/>
        <v>0</v>
      </c>
      <c r="AJ192" s="35">
        <f t="shared" si="62"/>
        <v>47.292</v>
      </c>
      <c r="AK192" s="91"/>
      <c r="AL192" s="32">
        <f t="shared" si="79"/>
        <v>0</v>
      </c>
      <c r="AM192" s="35">
        <f t="shared" si="63"/>
        <v>47.292</v>
      </c>
      <c r="AN192" s="91"/>
      <c r="AO192" s="32">
        <f t="shared" si="80"/>
        <v>0</v>
      </c>
      <c r="AP192" s="35">
        <f t="shared" si="64"/>
        <v>47.292</v>
      </c>
      <c r="AQ192" s="91"/>
      <c r="AR192" s="2">
        <f t="shared" si="75"/>
        <v>0</v>
      </c>
      <c r="AS192" s="32">
        <f t="shared" si="76"/>
        <v>283.752</v>
      </c>
      <c r="AT192" s="72">
        <f t="shared" si="65"/>
        <v>283.752</v>
      </c>
      <c r="AU192" s="72">
        <v>1039.816</v>
      </c>
      <c r="AV192" s="1"/>
      <c r="AW192" s="35"/>
      <c r="AX192" s="1"/>
      <c r="AY192" s="1"/>
      <c r="AZ192" s="1"/>
      <c r="BA192" s="72">
        <f t="shared" si="77"/>
        <v>1323.568</v>
      </c>
      <c r="BB192" s="1"/>
    </row>
    <row r="193" spans="1:54" ht="12.75">
      <c r="A193" s="1">
        <v>189</v>
      </c>
      <c r="B193" s="1"/>
      <c r="C193" s="1" t="s">
        <v>166</v>
      </c>
      <c r="D193" s="3">
        <v>618.5</v>
      </c>
      <c r="E193" s="3">
        <v>0</v>
      </c>
      <c r="F193" s="3">
        <v>618.5</v>
      </c>
      <c r="G193" s="1">
        <v>0.12</v>
      </c>
      <c r="H193" s="1">
        <v>0.12</v>
      </c>
      <c r="I193" s="35">
        <f t="shared" si="54"/>
        <v>74.22</v>
      </c>
      <c r="J193" s="91"/>
      <c r="K193" s="35">
        <f t="shared" si="66"/>
        <v>0</v>
      </c>
      <c r="L193" s="35">
        <f t="shared" si="55"/>
        <v>74.22</v>
      </c>
      <c r="M193" s="91"/>
      <c r="N193" s="35">
        <f t="shared" si="67"/>
        <v>0</v>
      </c>
      <c r="O193" s="35">
        <f t="shared" si="56"/>
        <v>74.22</v>
      </c>
      <c r="P193" s="91"/>
      <c r="Q193" s="35">
        <f t="shared" si="68"/>
        <v>0</v>
      </c>
      <c r="R193" s="35">
        <f t="shared" si="57"/>
        <v>74.22</v>
      </c>
      <c r="S193" s="91"/>
      <c r="T193" s="35">
        <f t="shared" si="69"/>
        <v>0</v>
      </c>
      <c r="U193" s="35">
        <f t="shared" si="58"/>
        <v>74.22</v>
      </c>
      <c r="V193" s="91"/>
      <c r="W193" s="35">
        <f t="shared" si="70"/>
        <v>0</v>
      </c>
      <c r="X193" s="35">
        <f t="shared" si="59"/>
        <v>74.22</v>
      </c>
      <c r="Y193" s="91"/>
      <c r="Z193" s="35">
        <f t="shared" si="71"/>
        <v>0</v>
      </c>
      <c r="AA193" s="35">
        <f t="shared" si="72"/>
        <v>74.22</v>
      </c>
      <c r="AB193" s="91"/>
      <c r="AC193" s="32">
        <f t="shared" si="73"/>
        <v>0</v>
      </c>
      <c r="AD193" s="35">
        <f t="shared" si="60"/>
        <v>74.22</v>
      </c>
      <c r="AE193" s="91"/>
      <c r="AF193" s="32">
        <f t="shared" si="74"/>
        <v>0</v>
      </c>
      <c r="AG193" s="35">
        <f t="shared" si="61"/>
        <v>74.22</v>
      </c>
      <c r="AH193" s="91"/>
      <c r="AI193" s="32">
        <f t="shared" si="78"/>
        <v>0</v>
      </c>
      <c r="AJ193" s="35">
        <f t="shared" si="62"/>
        <v>74.22</v>
      </c>
      <c r="AK193" s="91"/>
      <c r="AL193" s="32">
        <f t="shared" si="79"/>
        <v>0</v>
      </c>
      <c r="AM193" s="35">
        <f t="shared" si="63"/>
        <v>74.22</v>
      </c>
      <c r="AN193" s="91"/>
      <c r="AO193" s="32">
        <f t="shared" si="80"/>
        <v>0</v>
      </c>
      <c r="AP193" s="35">
        <f t="shared" si="64"/>
        <v>74.22</v>
      </c>
      <c r="AQ193" s="91"/>
      <c r="AR193" s="2">
        <f t="shared" si="75"/>
        <v>0</v>
      </c>
      <c r="AS193" s="32">
        <f t="shared" si="76"/>
        <v>445.32000000000005</v>
      </c>
      <c r="AT193" s="72">
        <f t="shared" si="65"/>
        <v>445.32000000000005</v>
      </c>
      <c r="AU193" s="72">
        <v>1074.6127999999999</v>
      </c>
      <c r="AV193" s="1"/>
      <c r="AW193" s="35"/>
      <c r="AX193" s="1"/>
      <c r="AY193" s="1"/>
      <c r="AZ193" s="1"/>
      <c r="BA193" s="72">
        <f t="shared" si="77"/>
        <v>1519.9328</v>
      </c>
      <c r="BB193" s="1"/>
    </row>
    <row r="194" spans="1:54" ht="12.75">
      <c r="A194" s="1">
        <v>190</v>
      </c>
      <c r="B194" s="1"/>
      <c r="C194" s="1" t="s">
        <v>309</v>
      </c>
      <c r="D194" s="3">
        <v>519.8</v>
      </c>
      <c r="E194" s="3">
        <v>0</v>
      </c>
      <c r="F194" s="3">
        <v>519.8</v>
      </c>
      <c r="G194" s="1">
        <v>0.12</v>
      </c>
      <c r="H194" s="1">
        <v>0.12</v>
      </c>
      <c r="I194" s="35">
        <f t="shared" si="54"/>
        <v>62.37599999999999</v>
      </c>
      <c r="J194" s="91"/>
      <c r="K194" s="35">
        <f t="shared" si="66"/>
        <v>0</v>
      </c>
      <c r="L194" s="35">
        <f t="shared" si="55"/>
        <v>62.37599999999999</v>
      </c>
      <c r="M194" s="91"/>
      <c r="N194" s="35">
        <f t="shared" si="67"/>
        <v>0</v>
      </c>
      <c r="O194" s="35">
        <f t="shared" si="56"/>
        <v>62.37599999999999</v>
      </c>
      <c r="P194" s="91"/>
      <c r="Q194" s="35">
        <f t="shared" si="68"/>
        <v>0</v>
      </c>
      <c r="R194" s="35">
        <f t="shared" si="57"/>
        <v>62.37599999999999</v>
      </c>
      <c r="S194" s="91"/>
      <c r="T194" s="35">
        <f t="shared" si="69"/>
        <v>0</v>
      </c>
      <c r="U194" s="35">
        <f t="shared" si="58"/>
        <v>62.37599999999999</v>
      </c>
      <c r="V194" s="91"/>
      <c r="W194" s="35">
        <f t="shared" si="70"/>
        <v>0</v>
      </c>
      <c r="X194" s="35">
        <f t="shared" si="59"/>
        <v>62.37599999999999</v>
      </c>
      <c r="Y194" s="91"/>
      <c r="Z194" s="35">
        <f t="shared" si="71"/>
        <v>0</v>
      </c>
      <c r="AA194" s="35">
        <f t="shared" si="72"/>
        <v>62.37599999999999</v>
      </c>
      <c r="AB194" s="91"/>
      <c r="AC194" s="32">
        <f t="shared" si="73"/>
        <v>0</v>
      </c>
      <c r="AD194" s="35">
        <f t="shared" si="60"/>
        <v>62.37599999999999</v>
      </c>
      <c r="AE194" s="91"/>
      <c r="AF194" s="32">
        <f t="shared" si="74"/>
        <v>0</v>
      </c>
      <c r="AG194" s="35">
        <f t="shared" si="61"/>
        <v>62.37599999999999</v>
      </c>
      <c r="AH194" s="91"/>
      <c r="AI194" s="32">
        <f t="shared" si="78"/>
        <v>0</v>
      </c>
      <c r="AJ194" s="35">
        <f t="shared" si="62"/>
        <v>62.37599999999999</v>
      </c>
      <c r="AK194" s="91"/>
      <c r="AL194" s="32">
        <f t="shared" si="79"/>
        <v>0</v>
      </c>
      <c r="AM194" s="35">
        <f t="shared" si="63"/>
        <v>62.37599999999999</v>
      </c>
      <c r="AN194" s="91"/>
      <c r="AO194" s="32">
        <f t="shared" si="80"/>
        <v>0</v>
      </c>
      <c r="AP194" s="35">
        <f t="shared" si="64"/>
        <v>62.37599999999999</v>
      </c>
      <c r="AQ194" s="91"/>
      <c r="AR194" s="2">
        <f t="shared" si="75"/>
        <v>0</v>
      </c>
      <c r="AS194" s="32">
        <f t="shared" si="76"/>
        <v>374.2559999999999</v>
      </c>
      <c r="AT194" s="72">
        <f t="shared" si="65"/>
        <v>374.2559999999999</v>
      </c>
      <c r="AU194" s="72">
        <v>1100.9484</v>
      </c>
      <c r="AV194" s="1"/>
      <c r="AW194" s="35"/>
      <c r="AX194" s="1"/>
      <c r="AY194" s="1"/>
      <c r="AZ194" s="1"/>
      <c r="BA194" s="72">
        <f t="shared" si="77"/>
        <v>1475.2043999999999</v>
      </c>
      <c r="BB194" s="1"/>
    </row>
    <row r="195" spans="1:54" ht="12.75">
      <c r="A195" s="1">
        <v>191</v>
      </c>
      <c r="B195" s="1"/>
      <c r="C195" s="1" t="s">
        <v>167</v>
      </c>
      <c r="D195" s="3">
        <v>596.9</v>
      </c>
      <c r="E195" s="3">
        <v>0</v>
      </c>
      <c r="F195" s="3">
        <v>596.9</v>
      </c>
      <c r="G195" s="1">
        <v>0.12</v>
      </c>
      <c r="H195" s="1">
        <v>0.12</v>
      </c>
      <c r="I195" s="35">
        <f t="shared" si="54"/>
        <v>71.628</v>
      </c>
      <c r="J195" s="91"/>
      <c r="K195" s="35">
        <f t="shared" si="66"/>
        <v>0</v>
      </c>
      <c r="L195" s="35">
        <f t="shared" si="55"/>
        <v>71.628</v>
      </c>
      <c r="M195" s="91"/>
      <c r="N195" s="35">
        <f t="shared" si="67"/>
        <v>0</v>
      </c>
      <c r="O195" s="35">
        <f t="shared" si="56"/>
        <v>71.628</v>
      </c>
      <c r="P195" s="91"/>
      <c r="Q195" s="35">
        <f t="shared" si="68"/>
        <v>0</v>
      </c>
      <c r="R195" s="35">
        <f t="shared" si="57"/>
        <v>71.628</v>
      </c>
      <c r="S195" s="91"/>
      <c r="T195" s="35">
        <f t="shared" si="69"/>
        <v>0</v>
      </c>
      <c r="U195" s="35">
        <f t="shared" si="58"/>
        <v>71.628</v>
      </c>
      <c r="V195" s="91"/>
      <c r="W195" s="35">
        <f t="shared" si="70"/>
        <v>0</v>
      </c>
      <c r="X195" s="35">
        <f t="shared" si="59"/>
        <v>71.628</v>
      </c>
      <c r="Y195" s="91"/>
      <c r="Z195" s="35">
        <f t="shared" si="71"/>
        <v>0</v>
      </c>
      <c r="AA195" s="35">
        <f t="shared" si="72"/>
        <v>71.628</v>
      </c>
      <c r="AB195" s="91"/>
      <c r="AC195" s="32">
        <f t="shared" si="73"/>
        <v>0</v>
      </c>
      <c r="AD195" s="35">
        <f t="shared" si="60"/>
        <v>71.628</v>
      </c>
      <c r="AE195" s="91"/>
      <c r="AF195" s="32">
        <f t="shared" si="74"/>
        <v>0</v>
      </c>
      <c r="AG195" s="35">
        <f t="shared" si="61"/>
        <v>71.628</v>
      </c>
      <c r="AH195" s="91"/>
      <c r="AI195" s="32">
        <f t="shared" si="78"/>
        <v>0</v>
      </c>
      <c r="AJ195" s="35">
        <f t="shared" si="62"/>
        <v>71.628</v>
      </c>
      <c r="AK195" s="91"/>
      <c r="AL195" s="32">
        <f t="shared" si="79"/>
        <v>0</v>
      </c>
      <c r="AM195" s="35">
        <f t="shared" si="63"/>
        <v>71.628</v>
      </c>
      <c r="AN195" s="91"/>
      <c r="AO195" s="32">
        <f t="shared" si="80"/>
        <v>0</v>
      </c>
      <c r="AP195" s="35">
        <f t="shared" si="64"/>
        <v>71.628</v>
      </c>
      <c r="AQ195" s="91"/>
      <c r="AR195" s="2">
        <f t="shared" si="75"/>
        <v>0</v>
      </c>
      <c r="AS195" s="32">
        <f t="shared" si="76"/>
        <v>429.768</v>
      </c>
      <c r="AT195" s="72">
        <f t="shared" si="65"/>
        <v>429.768</v>
      </c>
      <c r="AU195" s="72">
        <v>897.1124000000001</v>
      </c>
      <c r="AV195" s="1"/>
      <c r="AW195" s="35"/>
      <c r="AX195" s="1"/>
      <c r="AY195" s="1"/>
      <c r="AZ195" s="1"/>
      <c r="BA195" s="72">
        <f t="shared" si="77"/>
        <v>1326.8804</v>
      </c>
      <c r="BB195" s="1"/>
    </row>
    <row r="196" spans="1:54" ht="12.75">
      <c r="A196" s="1">
        <v>192</v>
      </c>
      <c r="B196" s="1"/>
      <c r="C196" s="1" t="s">
        <v>168</v>
      </c>
      <c r="D196" s="3">
        <v>388.4</v>
      </c>
      <c r="E196" s="3">
        <v>0</v>
      </c>
      <c r="F196" s="3">
        <v>388.4</v>
      </c>
      <c r="G196" s="1">
        <v>0.12</v>
      </c>
      <c r="H196" s="1">
        <v>0.12</v>
      </c>
      <c r="I196" s="35">
        <f t="shared" si="54"/>
        <v>46.608</v>
      </c>
      <c r="J196" s="91"/>
      <c r="K196" s="35">
        <f t="shared" si="66"/>
        <v>0</v>
      </c>
      <c r="L196" s="35">
        <f t="shared" si="55"/>
        <v>46.608</v>
      </c>
      <c r="M196" s="91"/>
      <c r="N196" s="35">
        <f t="shared" si="67"/>
        <v>0</v>
      </c>
      <c r="O196" s="35">
        <f t="shared" si="56"/>
        <v>46.608</v>
      </c>
      <c r="P196" s="91"/>
      <c r="Q196" s="35">
        <f t="shared" si="68"/>
        <v>0</v>
      </c>
      <c r="R196" s="35">
        <f t="shared" si="57"/>
        <v>46.608</v>
      </c>
      <c r="S196" s="91"/>
      <c r="T196" s="35">
        <f t="shared" si="69"/>
        <v>0</v>
      </c>
      <c r="U196" s="35">
        <f t="shared" si="58"/>
        <v>46.608</v>
      </c>
      <c r="V196" s="91"/>
      <c r="W196" s="35">
        <f t="shared" si="70"/>
        <v>0</v>
      </c>
      <c r="X196" s="35">
        <f t="shared" si="59"/>
        <v>46.608</v>
      </c>
      <c r="Y196" s="91"/>
      <c r="Z196" s="35">
        <f t="shared" si="71"/>
        <v>0</v>
      </c>
      <c r="AA196" s="35">
        <f t="shared" si="72"/>
        <v>46.608</v>
      </c>
      <c r="AB196" s="91"/>
      <c r="AC196" s="32">
        <f t="shared" si="73"/>
        <v>0</v>
      </c>
      <c r="AD196" s="35">
        <f t="shared" si="60"/>
        <v>46.608</v>
      </c>
      <c r="AE196" s="91"/>
      <c r="AF196" s="32">
        <f t="shared" si="74"/>
        <v>0</v>
      </c>
      <c r="AG196" s="35">
        <f t="shared" si="61"/>
        <v>46.608</v>
      </c>
      <c r="AH196" s="91"/>
      <c r="AI196" s="32">
        <f t="shared" si="78"/>
        <v>0</v>
      </c>
      <c r="AJ196" s="35">
        <f t="shared" si="62"/>
        <v>46.608</v>
      </c>
      <c r="AK196" s="91"/>
      <c r="AL196" s="32">
        <f t="shared" si="79"/>
        <v>0</v>
      </c>
      <c r="AM196" s="35">
        <f t="shared" si="63"/>
        <v>46.608</v>
      </c>
      <c r="AN196" s="91"/>
      <c r="AO196" s="32">
        <f t="shared" si="80"/>
        <v>0</v>
      </c>
      <c r="AP196" s="35">
        <f t="shared" si="64"/>
        <v>46.608</v>
      </c>
      <c r="AQ196" s="91"/>
      <c r="AR196" s="2">
        <f t="shared" si="75"/>
        <v>0</v>
      </c>
      <c r="AS196" s="32">
        <f t="shared" si="76"/>
        <v>279.64799999999997</v>
      </c>
      <c r="AT196" s="72">
        <f t="shared" si="65"/>
        <v>279.64799999999997</v>
      </c>
      <c r="AU196" s="72">
        <v>932.63</v>
      </c>
      <c r="AV196" s="1"/>
      <c r="AW196" s="35"/>
      <c r="AX196" s="1"/>
      <c r="AY196" s="1"/>
      <c r="AZ196" s="1"/>
      <c r="BA196" s="72">
        <f t="shared" si="77"/>
        <v>1212.278</v>
      </c>
      <c r="BB196" s="1"/>
    </row>
    <row r="197" spans="1:54" ht="12.75">
      <c r="A197" s="1">
        <v>193</v>
      </c>
      <c r="B197" s="1"/>
      <c r="C197" s="1" t="s">
        <v>310</v>
      </c>
      <c r="D197" s="3">
        <v>535</v>
      </c>
      <c r="E197" s="3">
        <v>0</v>
      </c>
      <c r="F197" s="3">
        <v>535</v>
      </c>
      <c r="G197" s="1">
        <v>0.12</v>
      </c>
      <c r="H197" s="1">
        <v>0.12</v>
      </c>
      <c r="I197" s="35">
        <f aca="true" t="shared" si="81" ref="I197:I260">F197*G197</f>
        <v>64.2</v>
      </c>
      <c r="J197" s="91"/>
      <c r="K197" s="35">
        <f t="shared" si="66"/>
        <v>0</v>
      </c>
      <c r="L197" s="35">
        <f aca="true" t="shared" si="82" ref="L197:L260">F197*G197</f>
        <v>64.2</v>
      </c>
      <c r="M197" s="91"/>
      <c r="N197" s="35">
        <f t="shared" si="67"/>
        <v>0</v>
      </c>
      <c r="O197" s="35">
        <f aca="true" t="shared" si="83" ref="O197:O260">F197*G197</f>
        <v>64.2</v>
      </c>
      <c r="P197" s="91"/>
      <c r="Q197" s="35">
        <f t="shared" si="68"/>
        <v>0</v>
      </c>
      <c r="R197" s="35">
        <f aca="true" t="shared" si="84" ref="R197:R260">F197*G197</f>
        <v>64.2</v>
      </c>
      <c r="S197" s="91"/>
      <c r="T197" s="35">
        <f t="shared" si="69"/>
        <v>0</v>
      </c>
      <c r="U197" s="35">
        <f aca="true" t="shared" si="85" ref="U197:U260">F197*G197</f>
        <v>64.2</v>
      </c>
      <c r="V197" s="91"/>
      <c r="W197" s="35">
        <f t="shared" si="70"/>
        <v>0</v>
      </c>
      <c r="X197" s="35">
        <f aca="true" t="shared" si="86" ref="X197:X260">F197*G197</f>
        <v>64.2</v>
      </c>
      <c r="Y197" s="91"/>
      <c r="Z197" s="35">
        <f t="shared" si="71"/>
        <v>0</v>
      </c>
      <c r="AA197" s="35">
        <f t="shared" si="72"/>
        <v>64.2</v>
      </c>
      <c r="AB197" s="91"/>
      <c r="AC197" s="32">
        <f t="shared" si="73"/>
        <v>0</v>
      </c>
      <c r="AD197" s="35">
        <f aca="true" t="shared" si="87" ref="AD197:AD260">F197*G197</f>
        <v>64.2</v>
      </c>
      <c r="AE197" s="91"/>
      <c r="AF197" s="32">
        <f t="shared" si="74"/>
        <v>0</v>
      </c>
      <c r="AG197" s="35">
        <f aca="true" t="shared" si="88" ref="AG197:AG260">F197*G197</f>
        <v>64.2</v>
      </c>
      <c r="AH197" s="91"/>
      <c r="AI197" s="32">
        <f t="shared" si="78"/>
        <v>0</v>
      </c>
      <c r="AJ197" s="35">
        <f aca="true" t="shared" si="89" ref="AJ197:AJ260">F197*G197</f>
        <v>64.2</v>
      </c>
      <c r="AK197" s="91"/>
      <c r="AL197" s="32">
        <f t="shared" si="79"/>
        <v>0</v>
      </c>
      <c r="AM197" s="35">
        <f aca="true" t="shared" si="90" ref="AM197:AM260">F197*G197</f>
        <v>64.2</v>
      </c>
      <c r="AN197" s="91"/>
      <c r="AO197" s="32">
        <f t="shared" si="80"/>
        <v>0</v>
      </c>
      <c r="AP197" s="35">
        <f aca="true" t="shared" si="91" ref="AP197:AP260">F197*G197</f>
        <v>64.2</v>
      </c>
      <c r="AQ197" s="91"/>
      <c r="AR197" s="2">
        <f t="shared" si="75"/>
        <v>0</v>
      </c>
      <c r="AS197" s="32">
        <f t="shared" si="76"/>
        <v>385.2</v>
      </c>
      <c r="AT197" s="72">
        <f aca="true" t="shared" si="92" ref="AT197:AT227">I197+L197+O197+R197+U197+X197</f>
        <v>385.2</v>
      </c>
      <c r="AU197" s="72">
        <v>1097.8487999999998</v>
      </c>
      <c r="AV197" s="1"/>
      <c r="AW197" s="35"/>
      <c r="AX197" s="1"/>
      <c r="AY197" s="1"/>
      <c r="AZ197" s="1"/>
      <c r="BA197" s="72">
        <f t="shared" si="77"/>
        <v>1483.0487999999998</v>
      </c>
      <c r="BB197" s="1"/>
    </row>
    <row r="198" spans="1:54" ht="12.75">
      <c r="A198" s="1">
        <v>194</v>
      </c>
      <c r="B198" s="1"/>
      <c r="C198" s="1" t="s">
        <v>169</v>
      </c>
      <c r="D198" s="3">
        <v>587</v>
      </c>
      <c r="E198" s="3">
        <v>0</v>
      </c>
      <c r="F198" s="3">
        <v>587</v>
      </c>
      <c r="G198" s="1">
        <v>0.12</v>
      </c>
      <c r="H198" s="1">
        <v>0.12</v>
      </c>
      <c r="I198" s="35">
        <f t="shared" si="81"/>
        <v>70.44</v>
      </c>
      <c r="J198" s="91"/>
      <c r="K198" s="35">
        <f aca="true" t="shared" si="93" ref="K198:K261">I198*J198</f>
        <v>0</v>
      </c>
      <c r="L198" s="35">
        <f t="shared" si="82"/>
        <v>70.44</v>
      </c>
      <c r="M198" s="91"/>
      <c r="N198" s="35">
        <f aca="true" t="shared" si="94" ref="N198:N261">L198*M198</f>
        <v>0</v>
      </c>
      <c r="O198" s="35">
        <f t="shared" si="83"/>
        <v>70.44</v>
      </c>
      <c r="P198" s="91"/>
      <c r="Q198" s="35">
        <f aca="true" t="shared" si="95" ref="Q198:Q261">O198*P198</f>
        <v>0</v>
      </c>
      <c r="R198" s="35">
        <f t="shared" si="84"/>
        <v>70.44</v>
      </c>
      <c r="S198" s="91"/>
      <c r="T198" s="35">
        <f aca="true" t="shared" si="96" ref="T198:T261">R198*S198</f>
        <v>0</v>
      </c>
      <c r="U198" s="35">
        <f t="shared" si="85"/>
        <v>70.44</v>
      </c>
      <c r="V198" s="91"/>
      <c r="W198" s="35">
        <f aca="true" t="shared" si="97" ref="W198:W261">U198*V198</f>
        <v>0</v>
      </c>
      <c r="X198" s="35">
        <f t="shared" si="86"/>
        <v>70.44</v>
      </c>
      <c r="Y198" s="91"/>
      <c r="Z198" s="35">
        <f aca="true" t="shared" si="98" ref="Z198:Z261">X198*Y198</f>
        <v>0</v>
      </c>
      <c r="AA198" s="35">
        <f aca="true" t="shared" si="99" ref="AA198:AA261">F198*0.12</f>
        <v>70.44</v>
      </c>
      <c r="AB198" s="91"/>
      <c r="AC198" s="32">
        <f aca="true" t="shared" si="100" ref="AC198:AC261">AA198*AB198</f>
        <v>0</v>
      </c>
      <c r="AD198" s="35">
        <f t="shared" si="87"/>
        <v>70.44</v>
      </c>
      <c r="AE198" s="91"/>
      <c r="AF198" s="32">
        <f aca="true" t="shared" si="101" ref="AF198:AF261">AD198*AE198</f>
        <v>0</v>
      </c>
      <c r="AG198" s="35">
        <f t="shared" si="88"/>
        <v>70.44</v>
      </c>
      <c r="AH198" s="91"/>
      <c r="AI198" s="32">
        <f t="shared" si="78"/>
        <v>0</v>
      </c>
      <c r="AJ198" s="35">
        <f t="shared" si="89"/>
        <v>70.44</v>
      </c>
      <c r="AK198" s="91"/>
      <c r="AL198" s="32">
        <f t="shared" si="79"/>
        <v>0</v>
      </c>
      <c r="AM198" s="35">
        <f t="shared" si="90"/>
        <v>70.44</v>
      </c>
      <c r="AN198" s="91"/>
      <c r="AO198" s="32">
        <f t="shared" si="80"/>
        <v>0</v>
      </c>
      <c r="AP198" s="35">
        <f t="shared" si="91"/>
        <v>70.44</v>
      </c>
      <c r="AQ198" s="91"/>
      <c r="AR198" s="2">
        <f aca="true" t="shared" si="102" ref="AR198:AR261">AP198*AQ198</f>
        <v>0</v>
      </c>
      <c r="AS198" s="32">
        <f aca="true" t="shared" si="103" ref="AS198:AS261">I198+L198+O198+R198+U198+X198</f>
        <v>422.64</v>
      </c>
      <c r="AT198" s="72">
        <f t="shared" si="92"/>
        <v>422.64</v>
      </c>
      <c r="AU198" s="72">
        <v>897.4512</v>
      </c>
      <c r="AV198" s="1"/>
      <c r="AW198" s="35"/>
      <c r="AX198" s="1"/>
      <c r="AY198" s="1"/>
      <c r="AZ198" s="1"/>
      <c r="BA198" s="72">
        <f aca="true" t="shared" si="104" ref="BA198:BA261">AT198+AU198-AZ198</f>
        <v>1320.0911999999998</v>
      </c>
      <c r="BB198" s="1"/>
    </row>
    <row r="199" spans="1:54" ht="12.75">
      <c r="A199" s="1">
        <v>195</v>
      </c>
      <c r="B199" s="1"/>
      <c r="C199" s="1" t="s">
        <v>170</v>
      </c>
      <c r="D199" s="3">
        <v>397.5</v>
      </c>
      <c r="E199" s="3">
        <v>0</v>
      </c>
      <c r="F199" s="3">
        <v>397.5</v>
      </c>
      <c r="G199" s="1">
        <v>0.12</v>
      </c>
      <c r="H199" s="1">
        <v>0.12</v>
      </c>
      <c r="I199" s="35">
        <f t="shared" si="81"/>
        <v>47.699999999999996</v>
      </c>
      <c r="J199" s="91"/>
      <c r="K199" s="35">
        <f t="shared" si="93"/>
        <v>0</v>
      </c>
      <c r="L199" s="35">
        <f t="shared" si="82"/>
        <v>47.699999999999996</v>
      </c>
      <c r="M199" s="91"/>
      <c r="N199" s="35">
        <f t="shared" si="94"/>
        <v>0</v>
      </c>
      <c r="O199" s="35">
        <f t="shared" si="83"/>
        <v>47.699999999999996</v>
      </c>
      <c r="P199" s="91"/>
      <c r="Q199" s="35">
        <f t="shared" si="95"/>
        <v>0</v>
      </c>
      <c r="R199" s="35">
        <f t="shared" si="84"/>
        <v>47.699999999999996</v>
      </c>
      <c r="S199" s="91"/>
      <c r="T199" s="35">
        <f t="shared" si="96"/>
        <v>0</v>
      </c>
      <c r="U199" s="35">
        <f t="shared" si="85"/>
        <v>47.699999999999996</v>
      </c>
      <c r="V199" s="91"/>
      <c r="W199" s="35">
        <f t="shared" si="97"/>
        <v>0</v>
      </c>
      <c r="X199" s="35">
        <f t="shared" si="86"/>
        <v>47.699999999999996</v>
      </c>
      <c r="Y199" s="91"/>
      <c r="Z199" s="35">
        <f t="shared" si="98"/>
        <v>0</v>
      </c>
      <c r="AA199" s="35">
        <f t="shared" si="99"/>
        <v>47.699999999999996</v>
      </c>
      <c r="AB199" s="91"/>
      <c r="AC199" s="32">
        <f t="shared" si="100"/>
        <v>0</v>
      </c>
      <c r="AD199" s="35">
        <f t="shared" si="87"/>
        <v>47.699999999999996</v>
      </c>
      <c r="AE199" s="91"/>
      <c r="AF199" s="32">
        <f t="shared" si="101"/>
        <v>0</v>
      </c>
      <c r="AG199" s="35">
        <f t="shared" si="88"/>
        <v>47.699999999999996</v>
      </c>
      <c r="AH199" s="91"/>
      <c r="AI199" s="32">
        <f aca="true" t="shared" si="105" ref="AI199:AI220">AG199*AH199</f>
        <v>0</v>
      </c>
      <c r="AJ199" s="35">
        <f t="shared" si="89"/>
        <v>47.699999999999996</v>
      </c>
      <c r="AK199" s="91"/>
      <c r="AL199" s="32">
        <f aca="true" t="shared" si="106" ref="AL199:AL220">AJ199*AK199</f>
        <v>0</v>
      </c>
      <c r="AM199" s="35">
        <f t="shared" si="90"/>
        <v>47.699999999999996</v>
      </c>
      <c r="AN199" s="91"/>
      <c r="AO199" s="32">
        <f aca="true" t="shared" si="107" ref="AO199:AO220">AM199*AN199</f>
        <v>0</v>
      </c>
      <c r="AP199" s="35">
        <f t="shared" si="91"/>
        <v>47.699999999999996</v>
      </c>
      <c r="AQ199" s="91"/>
      <c r="AR199" s="2">
        <f t="shared" si="102"/>
        <v>0</v>
      </c>
      <c r="AS199" s="32">
        <f t="shared" si="103"/>
        <v>286.2</v>
      </c>
      <c r="AT199" s="72">
        <f t="shared" si="92"/>
        <v>286.2</v>
      </c>
      <c r="AU199" s="72">
        <v>713.8488000000001</v>
      </c>
      <c r="AV199" s="1"/>
      <c r="AW199" s="35"/>
      <c r="AX199" s="1"/>
      <c r="AY199" s="1"/>
      <c r="AZ199" s="1"/>
      <c r="BA199" s="72">
        <f t="shared" si="104"/>
        <v>1000.0488</v>
      </c>
      <c r="BB199" s="1"/>
    </row>
    <row r="200" spans="1:54" ht="12.75">
      <c r="A200" s="1">
        <v>196</v>
      </c>
      <c r="B200" s="1"/>
      <c r="C200" s="1" t="s">
        <v>171</v>
      </c>
      <c r="D200" s="3">
        <v>353.3</v>
      </c>
      <c r="E200" s="3">
        <v>0</v>
      </c>
      <c r="F200" s="3">
        <v>353.3</v>
      </c>
      <c r="G200" s="1">
        <v>0.12</v>
      </c>
      <c r="H200" s="1">
        <v>0.12</v>
      </c>
      <c r="I200" s="35">
        <f t="shared" si="81"/>
        <v>42.396</v>
      </c>
      <c r="J200" s="91"/>
      <c r="K200" s="35">
        <f t="shared" si="93"/>
        <v>0</v>
      </c>
      <c r="L200" s="35">
        <f t="shared" si="82"/>
        <v>42.396</v>
      </c>
      <c r="M200" s="91"/>
      <c r="N200" s="35">
        <f t="shared" si="94"/>
        <v>0</v>
      </c>
      <c r="O200" s="35">
        <f t="shared" si="83"/>
        <v>42.396</v>
      </c>
      <c r="P200" s="91"/>
      <c r="Q200" s="35">
        <f t="shared" si="95"/>
        <v>0</v>
      </c>
      <c r="R200" s="35">
        <f t="shared" si="84"/>
        <v>42.396</v>
      </c>
      <c r="S200" s="91"/>
      <c r="T200" s="35">
        <f t="shared" si="96"/>
        <v>0</v>
      </c>
      <c r="U200" s="35">
        <f t="shared" si="85"/>
        <v>42.396</v>
      </c>
      <c r="V200" s="91"/>
      <c r="W200" s="35">
        <f t="shared" si="97"/>
        <v>0</v>
      </c>
      <c r="X200" s="35">
        <f t="shared" si="86"/>
        <v>42.396</v>
      </c>
      <c r="Y200" s="91"/>
      <c r="Z200" s="35">
        <f t="shared" si="98"/>
        <v>0</v>
      </c>
      <c r="AA200" s="35">
        <f t="shared" si="99"/>
        <v>42.396</v>
      </c>
      <c r="AB200" s="91"/>
      <c r="AC200" s="32">
        <f t="shared" si="100"/>
        <v>0</v>
      </c>
      <c r="AD200" s="35">
        <f t="shared" si="87"/>
        <v>42.396</v>
      </c>
      <c r="AE200" s="91"/>
      <c r="AF200" s="32">
        <f t="shared" si="101"/>
        <v>0</v>
      </c>
      <c r="AG200" s="35">
        <f t="shared" si="88"/>
        <v>42.396</v>
      </c>
      <c r="AH200" s="91"/>
      <c r="AI200" s="32">
        <f t="shared" si="105"/>
        <v>0</v>
      </c>
      <c r="AJ200" s="35">
        <f t="shared" si="89"/>
        <v>42.396</v>
      </c>
      <c r="AK200" s="91"/>
      <c r="AL200" s="32">
        <f t="shared" si="106"/>
        <v>0</v>
      </c>
      <c r="AM200" s="35">
        <f t="shared" si="90"/>
        <v>42.396</v>
      </c>
      <c r="AN200" s="91"/>
      <c r="AO200" s="32">
        <f t="shared" si="107"/>
        <v>0</v>
      </c>
      <c r="AP200" s="35">
        <f t="shared" si="91"/>
        <v>42.396</v>
      </c>
      <c r="AQ200" s="91"/>
      <c r="AR200" s="2">
        <f t="shared" si="102"/>
        <v>0</v>
      </c>
      <c r="AS200" s="32">
        <f t="shared" si="103"/>
        <v>254.37600000000003</v>
      </c>
      <c r="AT200" s="72">
        <f t="shared" si="92"/>
        <v>254.37600000000003</v>
      </c>
      <c r="AU200" s="72">
        <v>3846.329199999999</v>
      </c>
      <c r="AV200" s="1"/>
      <c r="AW200" s="35"/>
      <c r="AX200" s="1"/>
      <c r="AY200" s="1"/>
      <c r="AZ200" s="1"/>
      <c r="BA200" s="72">
        <f t="shared" si="104"/>
        <v>4100.705199999999</v>
      </c>
      <c r="BB200" s="1"/>
    </row>
    <row r="201" spans="1:54" ht="12.75">
      <c r="A201" s="1">
        <v>197</v>
      </c>
      <c r="B201" s="1"/>
      <c r="C201" s="1" t="s">
        <v>172</v>
      </c>
      <c r="D201" s="3">
        <v>121.9</v>
      </c>
      <c r="E201" s="3">
        <v>0</v>
      </c>
      <c r="F201" s="3">
        <v>121.9</v>
      </c>
      <c r="G201" s="1">
        <v>0.12</v>
      </c>
      <c r="H201" s="1">
        <v>0.12</v>
      </c>
      <c r="I201" s="35">
        <f t="shared" si="81"/>
        <v>14.628</v>
      </c>
      <c r="J201" s="91"/>
      <c r="K201" s="35">
        <f t="shared" si="93"/>
        <v>0</v>
      </c>
      <c r="L201" s="35">
        <f t="shared" si="82"/>
        <v>14.628</v>
      </c>
      <c r="M201" s="91"/>
      <c r="N201" s="35">
        <f t="shared" si="94"/>
        <v>0</v>
      </c>
      <c r="O201" s="35">
        <f t="shared" si="83"/>
        <v>14.628</v>
      </c>
      <c r="P201" s="91"/>
      <c r="Q201" s="35">
        <f t="shared" si="95"/>
        <v>0</v>
      </c>
      <c r="R201" s="35">
        <f t="shared" si="84"/>
        <v>14.628</v>
      </c>
      <c r="S201" s="91"/>
      <c r="T201" s="35">
        <f t="shared" si="96"/>
        <v>0</v>
      </c>
      <c r="U201" s="35">
        <f t="shared" si="85"/>
        <v>14.628</v>
      </c>
      <c r="V201" s="91"/>
      <c r="W201" s="35">
        <f t="shared" si="97"/>
        <v>0</v>
      </c>
      <c r="X201" s="35">
        <f t="shared" si="86"/>
        <v>14.628</v>
      </c>
      <c r="Y201" s="91"/>
      <c r="Z201" s="35">
        <f t="shared" si="98"/>
        <v>0</v>
      </c>
      <c r="AA201" s="35">
        <f t="shared" si="99"/>
        <v>14.628</v>
      </c>
      <c r="AB201" s="91"/>
      <c r="AC201" s="32">
        <f t="shared" si="100"/>
        <v>0</v>
      </c>
      <c r="AD201" s="35">
        <f t="shared" si="87"/>
        <v>14.628</v>
      </c>
      <c r="AE201" s="91"/>
      <c r="AF201" s="32">
        <f t="shared" si="101"/>
        <v>0</v>
      </c>
      <c r="AG201" s="35">
        <f t="shared" si="88"/>
        <v>14.628</v>
      </c>
      <c r="AH201" s="91"/>
      <c r="AI201" s="32">
        <f t="shared" si="105"/>
        <v>0</v>
      </c>
      <c r="AJ201" s="35">
        <f t="shared" si="89"/>
        <v>14.628</v>
      </c>
      <c r="AK201" s="91"/>
      <c r="AL201" s="32">
        <f t="shared" si="106"/>
        <v>0</v>
      </c>
      <c r="AM201" s="35">
        <f t="shared" si="90"/>
        <v>14.628</v>
      </c>
      <c r="AN201" s="91"/>
      <c r="AO201" s="32">
        <f t="shared" si="107"/>
        <v>0</v>
      </c>
      <c r="AP201" s="35">
        <f t="shared" si="91"/>
        <v>14.628</v>
      </c>
      <c r="AQ201" s="91"/>
      <c r="AR201" s="2">
        <f t="shared" si="102"/>
        <v>0</v>
      </c>
      <c r="AS201" s="32">
        <f t="shared" si="103"/>
        <v>87.768</v>
      </c>
      <c r="AT201" s="72">
        <f t="shared" si="92"/>
        <v>87.768</v>
      </c>
      <c r="AU201" s="72">
        <v>235.83840000000004</v>
      </c>
      <c r="AV201" s="47"/>
      <c r="AW201" s="46"/>
      <c r="AX201" s="1"/>
      <c r="AY201" s="1"/>
      <c r="AZ201" s="1"/>
      <c r="BA201" s="72">
        <f t="shared" si="104"/>
        <v>323.6064</v>
      </c>
      <c r="BB201" s="1"/>
    </row>
    <row r="202" spans="1:54" ht="12.75">
      <c r="A202" s="1">
        <v>198</v>
      </c>
      <c r="B202" s="1"/>
      <c r="C202" s="1" t="s">
        <v>173</v>
      </c>
      <c r="D202" s="3">
        <v>162</v>
      </c>
      <c r="E202" s="3">
        <v>0</v>
      </c>
      <c r="F202" s="3">
        <v>162</v>
      </c>
      <c r="G202" s="1">
        <v>0.12</v>
      </c>
      <c r="H202" s="1">
        <v>0.12</v>
      </c>
      <c r="I202" s="35">
        <f t="shared" si="81"/>
        <v>19.439999999999998</v>
      </c>
      <c r="J202" s="91"/>
      <c r="K202" s="35">
        <f t="shared" si="93"/>
        <v>0</v>
      </c>
      <c r="L202" s="35">
        <f t="shared" si="82"/>
        <v>19.439999999999998</v>
      </c>
      <c r="M202" s="91"/>
      <c r="N202" s="35">
        <f t="shared" si="94"/>
        <v>0</v>
      </c>
      <c r="O202" s="35">
        <f t="shared" si="83"/>
        <v>19.439999999999998</v>
      </c>
      <c r="P202" s="91"/>
      <c r="Q202" s="35">
        <f t="shared" si="95"/>
        <v>0</v>
      </c>
      <c r="R202" s="35">
        <f t="shared" si="84"/>
        <v>19.439999999999998</v>
      </c>
      <c r="S202" s="91"/>
      <c r="T202" s="35">
        <f t="shared" si="96"/>
        <v>0</v>
      </c>
      <c r="U202" s="35">
        <f t="shared" si="85"/>
        <v>19.439999999999998</v>
      </c>
      <c r="V202" s="91"/>
      <c r="W202" s="35">
        <f t="shared" si="97"/>
        <v>0</v>
      </c>
      <c r="X202" s="35">
        <f t="shared" si="86"/>
        <v>19.439999999999998</v>
      </c>
      <c r="Y202" s="91"/>
      <c r="Z202" s="35">
        <f t="shared" si="98"/>
        <v>0</v>
      </c>
      <c r="AA202" s="35">
        <f t="shared" si="99"/>
        <v>19.439999999999998</v>
      </c>
      <c r="AB202" s="91"/>
      <c r="AC202" s="32">
        <f t="shared" si="100"/>
        <v>0</v>
      </c>
      <c r="AD202" s="35">
        <f t="shared" si="87"/>
        <v>19.439999999999998</v>
      </c>
      <c r="AE202" s="91"/>
      <c r="AF202" s="32">
        <f t="shared" si="101"/>
        <v>0</v>
      </c>
      <c r="AG202" s="35">
        <f t="shared" si="88"/>
        <v>19.439999999999998</v>
      </c>
      <c r="AH202" s="91"/>
      <c r="AI202" s="32">
        <f t="shared" si="105"/>
        <v>0</v>
      </c>
      <c r="AJ202" s="35">
        <f t="shared" si="89"/>
        <v>19.439999999999998</v>
      </c>
      <c r="AK202" s="91"/>
      <c r="AL202" s="32">
        <f t="shared" si="106"/>
        <v>0</v>
      </c>
      <c r="AM202" s="35">
        <f t="shared" si="90"/>
        <v>19.439999999999998</v>
      </c>
      <c r="AN202" s="91"/>
      <c r="AO202" s="32">
        <f t="shared" si="107"/>
        <v>0</v>
      </c>
      <c r="AP202" s="35">
        <f t="shared" si="91"/>
        <v>19.439999999999998</v>
      </c>
      <c r="AQ202" s="91"/>
      <c r="AR202" s="2">
        <f t="shared" si="102"/>
        <v>0</v>
      </c>
      <c r="AS202" s="32">
        <f t="shared" si="103"/>
        <v>116.63999999999999</v>
      </c>
      <c r="AT202" s="72">
        <f t="shared" si="92"/>
        <v>116.63999999999999</v>
      </c>
      <c r="AU202" s="72">
        <v>313.422</v>
      </c>
      <c r="AV202" s="47"/>
      <c r="AW202" s="46"/>
      <c r="AX202" s="1"/>
      <c r="AY202" s="1"/>
      <c r="AZ202" s="1"/>
      <c r="BA202" s="72">
        <f t="shared" si="104"/>
        <v>430.062</v>
      </c>
      <c r="BB202" s="1"/>
    </row>
    <row r="203" spans="1:54" ht="12.75">
      <c r="A203" s="1">
        <v>199</v>
      </c>
      <c r="B203" s="1"/>
      <c r="C203" s="1" t="s">
        <v>174</v>
      </c>
      <c r="D203" s="3">
        <v>672.2</v>
      </c>
      <c r="E203" s="3">
        <v>0</v>
      </c>
      <c r="F203" s="3">
        <v>672.2</v>
      </c>
      <c r="G203" s="1">
        <v>0.12</v>
      </c>
      <c r="H203" s="1">
        <v>0.12</v>
      </c>
      <c r="I203" s="35">
        <f t="shared" si="81"/>
        <v>80.664</v>
      </c>
      <c r="J203" s="91"/>
      <c r="K203" s="35">
        <f t="shared" si="93"/>
        <v>0</v>
      </c>
      <c r="L203" s="35">
        <f t="shared" si="82"/>
        <v>80.664</v>
      </c>
      <c r="M203" s="91"/>
      <c r="N203" s="35">
        <f t="shared" si="94"/>
        <v>0</v>
      </c>
      <c r="O203" s="35">
        <f t="shared" si="83"/>
        <v>80.664</v>
      </c>
      <c r="P203" s="91"/>
      <c r="Q203" s="35">
        <f t="shared" si="95"/>
        <v>0</v>
      </c>
      <c r="R203" s="35">
        <f t="shared" si="84"/>
        <v>80.664</v>
      </c>
      <c r="S203" s="91"/>
      <c r="T203" s="35">
        <f t="shared" si="96"/>
        <v>0</v>
      </c>
      <c r="U203" s="35">
        <f t="shared" si="85"/>
        <v>80.664</v>
      </c>
      <c r="V203" s="91"/>
      <c r="W203" s="35">
        <f t="shared" si="97"/>
        <v>0</v>
      </c>
      <c r="X203" s="35">
        <f t="shared" si="86"/>
        <v>80.664</v>
      </c>
      <c r="Y203" s="91"/>
      <c r="Z203" s="35">
        <f t="shared" si="98"/>
        <v>0</v>
      </c>
      <c r="AA203" s="35">
        <f t="shared" si="99"/>
        <v>80.664</v>
      </c>
      <c r="AB203" s="91"/>
      <c r="AC203" s="32">
        <f t="shared" si="100"/>
        <v>0</v>
      </c>
      <c r="AD203" s="35">
        <f t="shared" si="87"/>
        <v>80.664</v>
      </c>
      <c r="AE203" s="91"/>
      <c r="AF203" s="32">
        <f t="shared" si="101"/>
        <v>0</v>
      </c>
      <c r="AG203" s="35">
        <f t="shared" si="88"/>
        <v>80.664</v>
      </c>
      <c r="AH203" s="91"/>
      <c r="AI203" s="32">
        <f t="shared" si="105"/>
        <v>0</v>
      </c>
      <c r="AJ203" s="35">
        <f t="shared" si="89"/>
        <v>80.664</v>
      </c>
      <c r="AK203" s="91"/>
      <c r="AL203" s="32">
        <f t="shared" si="106"/>
        <v>0</v>
      </c>
      <c r="AM203" s="35">
        <f t="shared" si="90"/>
        <v>80.664</v>
      </c>
      <c r="AN203" s="91"/>
      <c r="AO203" s="32">
        <f t="shared" si="107"/>
        <v>0</v>
      </c>
      <c r="AP203" s="35">
        <f t="shared" si="91"/>
        <v>80.664</v>
      </c>
      <c r="AQ203" s="91"/>
      <c r="AR203" s="2">
        <f t="shared" si="102"/>
        <v>0</v>
      </c>
      <c r="AS203" s="32">
        <f t="shared" si="103"/>
        <v>483.984</v>
      </c>
      <c r="AT203" s="72">
        <f t="shared" si="92"/>
        <v>483.984</v>
      </c>
      <c r="AU203" s="72">
        <v>1300.4992</v>
      </c>
      <c r="AV203" s="47"/>
      <c r="AW203" s="46"/>
      <c r="AX203" s="1"/>
      <c r="AY203" s="1"/>
      <c r="AZ203" s="1"/>
      <c r="BA203" s="72">
        <f t="shared" si="104"/>
        <v>1784.4832</v>
      </c>
      <c r="BB203" s="1"/>
    </row>
    <row r="204" spans="1:54" ht="12.75">
      <c r="A204" s="1">
        <v>200</v>
      </c>
      <c r="B204" s="1"/>
      <c r="C204" s="1" t="s">
        <v>175</v>
      </c>
      <c r="D204" s="3">
        <v>132.5</v>
      </c>
      <c r="E204" s="3">
        <v>0</v>
      </c>
      <c r="F204" s="3">
        <v>132.5</v>
      </c>
      <c r="G204" s="1">
        <v>0.12</v>
      </c>
      <c r="H204" s="1">
        <v>0.12</v>
      </c>
      <c r="I204" s="35">
        <f t="shared" si="81"/>
        <v>15.899999999999999</v>
      </c>
      <c r="J204" s="91"/>
      <c r="K204" s="35">
        <f t="shared" si="93"/>
        <v>0</v>
      </c>
      <c r="L204" s="35">
        <f t="shared" si="82"/>
        <v>15.899999999999999</v>
      </c>
      <c r="M204" s="91"/>
      <c r="N204" s="35">
        <f t="shared" si="94"/>
        <v>0</v>
      </c>
      <c r="O204" s="35">
        <f t="shared" si="83"/>
        <v>15.899999999999999</v>
      </c>
      <c r="P204" s="91"/>
      <c r="Q204" s="35">
        <f t="shared" si="95"/>
        <v>0</v>
      </c>
      <c r="R204" s="35">
        <f t="shared" si="84"/>
        <v>15.899999999999999</v>
      </c>
      <c r="S204" s="91"/>
      <c r="T204" s="35">
        <f t="shared" si="96"/>
        <v>0</v>
      </c>
      <c r="U204" s="35">
        <f t="shared" si="85"/>
        <v>15.899999999999999</v>
      </c>
      <c r="V204" s="91"/>
      <c r="W204" s="35">
        <f t="shared" si="97"/>
        <v>0</v>
      </c>
      <c r="X204" s="35">
        <f t="shared" si="86"/>
        <v>15.899999999999999</v>
      </c>
      <c r="Y204" s="91"/>
      <c r="Z204" s="35">
        <f t="shared" si="98"/>
        <v>0</v>
      </c>
      <c r="AA204" s="35">
        <f t="shared" si="99"/>
        <v>15.899999999999999</v>
      </c>
      <c r="AB204" s="91"/>
      <c r="AC204" s="32">
        <f t="shared" si="100"/>
        <v>0</v>
      </c>
      <c r="AD204" s="35">
        <f t="shared" si="87"/>
        <v>15.899999999999999</v>
      </c>
      <c r="AE204" s="91"/>
      <c r="AF204" s="32">
        <f t="shared" si="101"/>
        <v>0</v>
      </c>
      <c r="AG204" s="35">
        <f t="shared" si="88"/>
        <v>15.899999999999999</v>
      </c>
      <c r="AH204" s="91"/>
      <c r="AI204" s="32">
        <f t="shared" si="105"/>
        <v>0</v>
      </c>
      <c r="AJ204" s="35">
        <f t="shared" si="89"/>
        <v>15.899999999999999</v>
      </c>
      <c r="AK204" s="91"/>
      <c r="AL204" s="32">
        <f t="shared" si="106"/>
        <v>0</v>
      </c>
      <c r="AM204" s="35">
        <f t="shared" si="90"/>
        <v>15.899999999999999</v>
      </c>
      <c r="AN204" s="91"/>
      <c r="AO204" s="32">
        <f t="shared" si="107"/>
        <v>0</v>
      </c>
      <c r="AP204" s="35">
        <f t="shared" si="91"/>
        <v>15.899999999999999</v>
      </c>
      <c r="AQ204" s="91"/>
      <c r="AR204" s="2">
        <f t="shared" si="102"/>
        <v>0</v>
      </c>
      <c r="AS204" s="32">
        <f t="shared" si="103"/>
        <v>95.4</v>
      </c>
      <c r="AT204" s="72">
        <f t="shared" si="92"/>
        <v>95.4</v>
      </c>
      <c r="AU204" s="72">
        <v>256.35</v>
      </c>
      <c r="AV204" s="47"/>
      <c r="AW204" s="46"/>
      <c r="AX204" s="1"/>
      <c r="AY204" s="1"/>
      <c r="AZ204" s="1"/>
      <c r="BA204" s="72">
        <f t="shared" si="104"/>
        <v>351.75</v>
      </c>
      <c r="BB204" s="1"/>
    </row>
    <row r="205" spans="1:54" ht="12.75">
      <c r="A205" s="1">
        <v>201</v>
      </c>
      <c r="B205" s="1"/>
      <c r="C205" s="1" t="s">
        <v>176</v>
      </c>
      <c r="D205" s="3">
        <v>723</v>
      </c>
      <c r="E205" s="3">
        <v>0</v>
      </c>
      <c r="F205" s="3">
        <v>723</v>
      </c>
      <c r="G205" s="1">
        <v>0.12</v>
      </c>
      <c r="H205" s="1">
        <v>0.12</v>
      </c>
      <c r="I205" s="35">
        <f t="shared" si="81"/>
        <v>86.75999999999999</v>
      </c>
      <c r="J205" s="91"/>
      <c r="K205" s="35">
        <f t="shared" si="93"/>
        <v>0</v>
      </c>
      <c r="L205" s="35">
        <f t="shared" si="82"/>
        <v>86.75999999999999</v>
      </c>
      <c r="M205" s="91"/>
      <c r="N205" s="35">
        <f t="shared" si="94"/>
        <v>0</v>
      </c>
      <c r="O205" s="35">
        <f t="shared" si="83"/>
        <v>86.75999999999999</v>
      </c>
      <c r="P205" s="91"/>
      <c r="Q205" s="35">
        <f t="shared" si="95"/>
        <v>0</v>
      </c>
      <c r="R205" s="35">
        <f t="shared" si="84"/>
        <v>86.75999999999999</v>
      </c>
      <c r="S205" s="91"/>
      <c r="T205" s="35">
        <f t="shared" si="96"/>
        <v>0</v>
      </c>
      <c r="U205" s="35">
        <f t="shared" si="85"/>
        <v>86.75999999999999</v>
      </c>
      <c r="V205" s="91"/>
      <c r="W205" s="35">
        <f t="shared" si="97"/>
        <v>0</v>
      </c>
      <c r="X205" s="35">
        <f t="shared" si="86"/>
        <v>86.75999999999999</v>
      </c>
      <c r="Y205" s="91"/>
      <c r="Z205" s="35">
        <f t="shared" si="98"/>
        <v>0</v>
      </c>
      <c r="AA205" s="35">
        <f t="shared" si="99"/>
        <v>86.75999999999999</v>
      </c>
      <c r="AB205" s="91"/>
      <c r="AC205" s="32">
        <f t="shared" si="100"/>
        <v>0</v>
      </c>
      <c r="AD205" s="35">
        <f t="shared" si="87"/>
        <v>86.75999999999999</v>
      </c>
      <c r="AE205" s="91"/>
      <c r="AF205" s="32">
        <f t="shared" si="101"/>
        <v>0</v>
      </c>
      <c r="AG205" s="35">
        <f t="shared" si="88"/>
        <v>86.75999999999999</v>
      </c>
      <c r="AH205" s="91"/>
      <c r="AI205" s="32">
        <f t="shared" si="105"/>
        <v>0</v>
      </c>
      <c r="AJ205" s="35">
        <f t="shared" si="89"/>
        <v>86.75999999999999</v>
      </c>
      <c r="AK205" s="91"/>
      <c r="AL205" s="32">
        <f t="shared" si="106"/>
        <v>0</v>
      </c>
      <c r="AM205" s="35">
        <f t="shared" si="90"/>
        <v>86.75999999999999</v>
      </c>
      <c r="AN205" s="91"/>
      <c r="AO205" s="32">
        <f t="shared" si="107"/>
        <v>0</v>
      </c>
      <c r="AP205" s="35">
        <f t="shared" si="91"/>
        <v>86.75999999999999</v>
      </c>
      <c r="AQ205" s="91"/>
      <c r="AR205" s="2">
        <f t="shared" si="102"/>
        <v>0</v>
      </c>
      <c r="AS205" s="32">
        <f t="shared" si="103"/>
        <v>520.56</v>
      </c>
      <c r="AT205" s="72">
        <f t="shared" si="92"/>
        <v>520.56</v>
      </c>
      <c r="AU205" s="72">
        <v>1398.5843999999997</v>
      </c>
      <c r="AV205" s="47"/>
      <c r="AW205" s="46"/>
      <c r="AX205" s="1"/>
      <c r="AY205" s="1"/>
      <c r="AZ205" s="1"/>
      <c r="BA205" s="72">
        <f t="shared" si="104"/>
        <v>1919.1443999999997</v>
      </c>
      <c r="BB205" s="1"/>
    </row>
    <row r="206" spans="1:54" ht="12.75">
      <c r="A206" s="1">
        <v>202</v>
      </c>
      <c r="B206" s="1"/>
      <c r="C206" s="1" t="s">
        <v>177</v>
      </c>
      <c r="D206" s="3">
        <v>715.2</v>
      </c>
      <c r="E206" s="3">
        <v>0</v>
      </c>
      <c r="F206" s="3">
        <v>715.2</v>
      </c>
      <c r="G206" s="1">
        <v>0.12</v>
      </c>
      <c r="H206" s="1">
        <v>0.12</v>
      </c>
      <c r="I206" s="35">
        <f t="shared" si="81"/>
        <v>85.824</v>
      </c>
      <c r="J206" s="91"/>
      <c r="K206" s="35">
        <f t="shared" si="93"/>
        <v>0</v>
      </c>
      <c r="L206" s="35">
        <f t="shared" si="82"/>
        <v>85.824</v>
      </c>
      <c r="M206" s="91"/>
      <c r="N206" s="35">
        <f t="shared" si="94"/>
        <v>0</v>
      </c>
      <c r="O206" s="35">
        <f t="shared" si="83"/>
        <v>85.824</v>
      </c>
      <c r="P206" s="91"/>
      <c r="Q206" s="35">
        <f t="shared" si="95"/>
        <v>0</v>
      </c>
      <c r="R206" s="35">
        <f t="shared" si="84"/>
        <v>85.824</v>
      </c>
      <c r="S206" s="91"/>
      <c r="T206" s="35">
        <f t="shared" si="96"/>
        <v>0</v>
      </c>
      <c r="U206" s="35">
        <f t="shared" si="85"/>
        <v>85.824</v>
      </c>
      <c r="V206" s="91"/>
      <c r="W206" s="35">
        <f t="shared" si="97"/>
        <v>0</v>
      </c>
      <c r="X206" s="35">
        <f t="shared" si="86"/>
        <v>85.824</v>
      </c>
      <c r="Y206" s="91"/>
      <c r="Z206" s="35">
        <f t="shared" si="98"/>
        <v>0</v>
      </c>
      <c r="AA206" s="35">
        <f t="shared" si="99"/>
        <v>85.824</v>
      </c>
      <c r="AB206" s="91"/>
      <c r="AC206" s="32">
        <f t="shared" si="100"/>
        <v>0</v>
      </c>
      <c r="AD206" s="35">
        <f t="shared" si="87"/>
        <v>85.824</v>
      </c>
      <c r="AE206" s="91"/>
      <c r="AF206" s="32">
        <f t="shared" si="101"/>
        <v>0</v>
      </c>
      <c r="AG206" s="35">
        <f t="shared" si="88"/>
        <v>85.824</v>
      </c>
      <c r="AH206" s="91"/>
      <c r="AI206" s="32">
        <f t="shared" si="105"/>
        <v>0</v>
      </c>
      <c r="AJ206" s="35">
        <f t="shared" si="89"/>
        <v>85.824</v>
      </c>
      <c r="AK206" s="91"/>
      <c r="AL206" s="32">
        <f t="shared" si="106"/>
        <v>0</v>
      </c>
      <c r="AM206" s="35">
        <f t="shared" si="90"/>
        <v>85.824</v>
      </c>
      <c r="AN206" s="91"/>
      <c r="AO206" s="32">
        <f t="shared" si="107"/>
        <v>0</v>
      </c>
      <c r="AP206" s="35">
        <f t="shared" si="91"/>
        <v>85.824</v>
      </c>
      <c r="AQ206" s="91"/>
      <c r="AR206" s="2">
        <f t="shared" si="102"/>
        <v>0</v>
      </c>
      <c r="AS206" s="32">
        <f t="shared" si="103"/>
        <v>514.944</v>
      </c>
      <c r="AT206" s="72">
        <f t="shared" si="92"/>
        <v>514.944</v>
      </c>
      <c r="AU206" s="72">
        <v>1383.6872</v>
      </c>
      <c r="AV206" s="47"/>
      <c r="AW206" s="46"/>
      <c r="AX206" s="1"/>
      <c r="AY206" s="1"/>
      <c r="AZ206" s="1"/>
      <c r="BA206" s="72">
        <f t="shared" si="104"/>
        <v>1898.6312</v>
      </c>
      <c r="BB206" s="1"/>
    </row>
    <row r="207" spans="1:54" ht="12.75">
      <c r="A207" s="1">
        <v>203</v>
      </c>
      <c r="B207" s="1"/>
      <c r="C207" s="1" t="s">
        <v>178</v>
      </c>
      <c r="D207" s="3">
        <v>644.3</v>
      </c>
      <c r="E207" s="3">
        <v>99.5</v>
      </c>
      <c r="F207" s="3">
        <v>743.8</v>
      </c>
      <c r="G207" s="1">
        <v>0.12</v>
      </c>
      <c r="H207" s="1">
        <v>0.12</v>
      </c>
      <c r="I207" s="35">
        <f t="shared" si="81"/>
        <v>89.25599999999999</v>
      </c>
      <c r="J207" s="91"/>
      <c r="K207" s="35">
        <f t="shared" si="93"/>
        <v>0</v>
      </c>
      <c r="L207" s="35">
        <f t="shared" si="82"/>
        <v>89.25599999999999</v>
      </c>
      <c r="M207" s="91"/>
      <c r="N207" s="35">
        <f t="shared" si="94"/>
        <v>0</v>
      </c>
      <c r="O207" s="35">
        <f t="shared" si="83"/>
        <v>89.25599999999999</v>
      </c>
      <c r="P207" s="91"/>
      <c r="Q207" s="35">
        <f t="shared" si="95"/>
        <v>0</v>
      </c>
      <c r="R207" s="35">
        <f t="shared" si="84"/>
        <v>89.25599999999999</v>
      </c>
      <c r="S207" s="91"/>
      <c r="T207" s="35">
        <f t="shared" si="96"/>
        <v>0</v>
      </c>
      <c r="U207" s="35">
        <f t="shared" si="85"/>
        <v>89.25599999999999</v>
      </c>
      <c r="V207" s="91"/>
      <c r="W207" s="35">
        <f t="shared" si="97"/>
        <v>0</v>
      </c>
      <c r="X207" s="35">
        <f t="shared" si="86"/>
        <v>89.25599999999999</v>
      </c>
      <c r="Y207" s="91"/>
      <c r="Z207" s="35">
        <f t="shared" si="98"/>
        <v>0</v>
      </c>
      <c r="AA207" s="35">
        <f t="shared" si="99"/>
        <v>89.25599999999999</v>
      </c>
      <c r="AB207" s="91"/>
      <c r="AC207" s="32">
        <f t="shared" si="100"/>
        <v>0</v>
      </c>
      <c r="AD207" s="35">
        <f t="shared" si="87"/>
        <v>89.25599999999999</v>
      </c>
      <c r="AE207" s="91"/>
      <c r="AF207" s="32">
        <f t="shared" si="101"/>
        <v>0</v>
      </c>
      <c r="AG207" s="35">
        <f t="shared" si="88"/>
        <v>89.25599999999999</v>
      </c>
      <c r="AH207" s="91"/>
      <c r="AI207" s="32">
        <f t="shared" si="105"/>
        <v>0</v>
      </c>
      <c r="AJ207" s="35">
        <f t="shared" si="89"/>
        <v>89.25599999999999</v>
      </c>
      <c r="AK207" s="91"/>
      <c r="AL207" s="32">
        <f t="shared" si="106"/>
        <v>0</v>
      </c>
      <c r="AM207" s="35">
        <f t="shared" si="90"/>
        <v>89.25599999999999</v>
      </c>
      <c r="AN207" s="91"/>
      <c r="AO207" s="32">
        <f t="shared" si="107"/>
        <v>0</v>
      </c>
      <c r="AP207" s="35">
        <f t="shared" si="91"/>
        <v>89.25599999999999</v>
      </c>
      <c r="AQ207" s="91"/>
      <c r="AR207" s="2">
        <f t="shared" si="102"/>
        <v>0</v>
      </c>
      <c r="AS207" s="32">
        <f t="shared" si="103"/>
        <v>535.536</v>
      </c>
      <c r="AT207" s="72">
        <f t="shared" si="92"/>
        <v>535.536</v>
      </c>
      <c r="AU207" s="72">
        <v>1439.0167999999999</v>
      </c>
      <c r="AV207" s="47"/>
      <c r="AW207" s="46"/>
      <c r="AX207" s="1"/>
      <c r="AY207" s="1"/>
      <c r="AZ207" s="1"/>
      <c r="BA207" s="72">
        <f t="shared" si="104"/>
        <v>1974.5528</v>
      </c>
      <c r="BB207" s="1"/>
    </row>
    <row r="208" spans="1:54" ht="12.75">
      <c r="A208" s="1">
        <v>204</v>
      </c>
      <c r="B208" s="1"/>
      <c r="C208" s="1" t="s">
        <v>179</v>
      </c>
      <c r="D208" s="3">
        <v>2076.8</v>
      </c>
      <c r="E208" s="3">
        <v>0</v>
      </c>
      <c r="F208" s="3">
        <v>2076.8</v>
      </c>
      <c r="G208" s="1">
        <v>0.12</v>
      </c>
      <c r="H208" s="1">
        <v>0.12</v>
      </c>
      <c r="I208" s="35">
        <f t="shared" si="81"/>
        <v>249.216</v>
      </c>
      <c r="J208" s="91"/>
      <c r="K208" s="35">
        <f t="shared" si="93"/>
        <v>0</v>
      </c>
      <c r="L208" s="35">
        <f t="shared" si="82"/>
        <v>249.216</v>
      </c>
      <c r="M208" s="91"/>
      <c r="N208" s="35">
        <f t="shared" si="94"/>
        <v>0</v>
      </c>
      <c r="O208" s="35">
        <f t="shared" si="83"/>
        <v>249.216</v>
      </c>
      <c r="P208" s="91"/>
      <c r="Q208" s="35">
        <f t="shared" si="95"/>
        <v>0</v>
      </c>
      <c r="R208" s="35">
        <f t="shared" si="84"/>
        <v>249.216</v>
      </c>
      <c r="S208" s="91"/>
      <c r="T208" s="35">
        <f t="shared" si="96"/>
        <v>0</v>
      </c>
      <c r="U208" s="35">
        <f t="shared" si="85"/>
        <v>249.216</v>
      </c>
      <c r="V208" s="91"/>
      <c r="W208" s="35">
        <f t="shared" si="97"/>
        <v>0</v>
      </c>
      <c r="X208" s="35">
        <f t="shared" si="86"/>
        <v>249.216</v>
      </c>
      <c r="Y208" s="91"/>
      <c r="Z208" s="35">
        <f t="shared" si="98"/>
        <v>0</v>
      </c>
      <c r="AA208" s="35">
        <f t="shared" si="99"/>
        <v>249.216</v>
      </c>
      <c r="AB208" s="91"/>
      <c r="AC208" s="32">
        <f t="shared" si="100"/>
        <v>0</v>
      </c>
      <c r="AD208" s="35">
        <f t="shared" si="87"/>
        <v>249.216</v>
      </c>
      <c r="AE208" s="91"/>
      <c r="AF208" s="32">
        <f t="shared" si="101"/>
        <v>0</v>
      </c>
      <c r="AG208" s="35">
        <f t="shared" si="88"/>
        <v>249.216</v>
      </c>
      <c r="AH208" s="91"/>
      <c r="AI208" s="32">
        <f t="shared" si="105"/>
        <v>0</v>
      </c>
      <c r="AJ208" s="35">
        <f t="shared" si="89"/>
        <v>249.216</v>
      </c>
      <c r="AK208" s="91"/>
      <c r="AL208" s="32">
        <f t="shared" si="106"/>
        <v>0</v>
      </c>
      <c r="AM208" s="35">
        <f t="shared" si="90"/>
        <v>249.216</v>
      </c>
      <c r="AN208" s="91"/>
      <c r="AO208" s="32">
        <f t="shared" si="107"/>
        <v>0</v>
      </c>
      <c r="AP208" s="35">
        <f t="shared" si="91"/>
        <v>249.216</v>
      </c>
      <c r="AQ208" s="91"/>
      <c r="AR208" s="2">
        <f t="shared" si="102"/>
        <v>0</v>
      </c>
      <c r="AS208" s="32">
        <f t="shared" si="103"/>
        <v>1495.2959999999998</v>
      </c>
      <c r="AT208" s="72">
        <f t="shared" si="92"/>
        <v>1495.2959999999998</v>
      </c>
      <c r="AU208" s="72">
        <v>4017.9648</v>
      </c>
      <c r="AV208" s="47"/>
      <c r="AW208" s="46"/>
      <c r="AX208" s="1"/>
      <c r="AY208" s="1"/>
      <c r="AZ208" s="1"/>
      <c r="BA208" s="72">
        <f t="shared" si="104"/>
        <v>5513.2608</v>
      </c>
      <c r="BB208" s="1"/>
    </row>
    <row r="209" spans="1:54" ht="12.75">
      <c r="A209" s="1">
        <v>205</v>
      </c>
      <c r="B209" s="1"/>
      <c r="C209" s="1" t="s">
        <v>333</v>
      </c>
      <c r="D209" s="3">
        <v>4075.1</v>
      </c>
      <c r="E209" s="3">
        <v>0</v>
      </c>
      <c r="F209" s="3">
        <v>4075.1</v>
      </c>
      <c r="G209" s="1">
        <v>0.12</v>
      </c>
      <c r="H209" s="1">
        <v>0.12</v>
      </c>
      <c r="I209" s="35">
        <f t="shared" si="81"/>
        <v>489.01199999999994</v>
      </c>
      <c r="J209" s="91"/>
      <c r="K209" s="35">
        <f t="shared" si="93"/>
        <v>0</v>
      </c>
      <c r="L209" s="35">
        <f t="shared" si="82"/>
        <v>489.01199999999994</v>
      </c>
      <c r="M209" s="91"/>
      <c r="N209" s="35">
        <f t="shared" si="94"/>
        <v>0</v>
      </c>
      <c r="O209" s="35">
        <f t="shared" si="83"/>
        <v>489.01199999999994</v>
      </c>
      <c r="P209" s="91"/>
      <c r="Q209" s="35">
        <f t="shared" si="95"/>
        <v>0</v>
      </c>
      <c r="R209" s="35">
        <f t="shared" si="84"/>
        <v>489.01199999999994</v>
      </c>
      <c r="S209" s="91"/>
      <c r="T209" s="35">
        <f t="shared" si="96"/>
        <v>0</v>
      </c>
      <c r="U209" s="35">
        <f t="shared" si="85"/>
        <v>489.01199999999994</v>
      </c>
      <c r="V209" s="91"/>
      <c r="W209" s="35">
        <f t="shared" si="97"/>
        <v>0</v>
      </c>
      <c r="X209" s="35">
        <f t="shared" si="86"/>
        <v>489.01199999999994</v>
      </c>
      <c r="Y209" s="91"/>
      <c r="Z209" s="35">
        <f t="shared" si="98"/>
        <v>0</v>
      </c>
      <c r="AA209" s="35">
        <f t="shared" si="99"/>
        <v>489.01199999999994</v>
      </c>
      <c r="AB209" s="91"/>
      <c r="AC209" s="32">
        <f t="shared" si="100"/>
        <v>0</v>
      </c>
      <c r="AD209" s="35">
        <f t="shared" si="87"/>
        <v>489.01199999999994</v>
      </c>
      <c r="AE209" s="91"/>
      <c r="AF209" s="32">
        <f t="shared" si="101"/>
        <v>0</v>
      </c>
      <c r="AG209" s="35">
        <f t="shared" si="88"/>
        <v>489.01199999999994</v>
      </c>
      <c r="AH209" s="91"/>
      <c r="AI209" s="32">
        <f t="shared" si="105"/>
        <v>0</v>
      </c>
      <c r="AJ209" s="35">
        <f t="shared" si="89"/>
        <v>489.01199999999994</v>
      </c>
      <c r="AK209" s="91"/>
      <c r="AL209" s="32">
        <f t="shared" si="106"/>
        <v>0</v>
      </c>
      <c r="AM209" s="35">
        <f t="shared" si="90"/>
        <v>489.01199999999994</v>
      </c>
      <c r="AN209" s="91"/>
      <c r="AO209" s="32">
        <f t="shared" si="107"/>
        <v>0</v>
      </c>
      <c r="AP209" s="35">
        <f t="shared" si="91"/>
        <v>489.01199999999994</v>
      </c>
      <c r="AQ209" s="91"/>
      <c r="AR209" s="2">
        <f t="shared" si="102"/>
        <v>0</v>
      </c>
      <c r="AS209" s="32">
        <f t="shared" si="103"/>
        <v>2934.071999999999</v>
      </c>
      <c r="AT209" s="72">
        <f t="shared" si="92"/>
        <v>2934.071999999999</v>
      </c>
      <c r="AU209" s="72">
        <v>7884.043599999999</v>
      </c>
      <c r="AV209" s="47"/>
      <c r="AW209" s="46"/>
      <c r="AX209" s="1"/>
      <c r="AY209" s="1"/>
      <c r="AZ209" s="1"/>
      <c r="BA209" s="72">
        <f t="shared" si="104"/>
        <v>10818.115599999997</v>
      </c>
      <c r="BB209" s="1"/>
    </row>
    <row r="210" spans="1:54" ht="12.75">
      <c r="A210" s="1">
        <v>206</v>
      </c>
      <c r="B210" s="1"/>
      <c r="C210" s="1" t="s">
        <v>180</v>
      </c>
      <c r="D210" s="3">
        <v>625.4</v>
      </c>
      <c r="E210" s="3">
        <v>122.5</v>
      </c>
      <c r="F210" s="3">
        <v>747.9</v>
      </c>
      <c r="G210" s="1">
        <v>0.12</v>
      </c>
      <c r="H210" s="1">
        <v>0.12</v>
      </c>
      <c r="I210" s="35">
        <f t="shared" si="81"/>
        <v>89.74799999999999</v>
      </c>
      <c r="J210" s="91"/>
      <c r="K210" s="35">
        <f t="shared" si="93"/>
        <v>0</v>
      </c>
      <c r="L210" s="35">
        <f t="shared" si="82"/>
        <v>89.74799999999999</v>
      </c>
      <c r="M210" s="91"/>
      <c r="N210" s="35">
        <f t="shared" si="94"/>
        <v>0</v>
      </c>
      <c r="O210" s="35">
        <f t="shared" si="83"/>
        <v>89.74799999999999</v>
      </c>
      <c r="P210" s="91"/>
      <c r="Q210" s="35">
        <f t="shared" si="95"/>
        <v>0</v>
      </c>
      <c r="R210" s="35">
        <f t="shared" si="84"/>
        <v>89.74799999999999</v>
      </c>
      <c r="S210" s="91"/>
      <c r="T210" s="35">
        <f t="shared" si="96"/>
        <v>0</v>
      </c>
      <c r="U210" s="35">
        <f t="shared" si="85"/>
        <v>89.74799999999999</v>
      </c>
      <c r="V210" s="91"/>
      <c r="W210" s="35">
        <f t="shared" si="97"/>
        <v>0</v>
      </c>
      <c r="X210" s="35">
        <f t="shared" si="86"/>
        <v>89.74799999999999</v>
      </c>
      <c r="Y210" s="91"/>
      <c r="Z210" s="35">
        <f t="shared" si="98"/>
        <v>0</v>
      </c>
      <c r="AA210" s="35">
        <f t="shared" si="99"/>
        <v>89.74799999999999</v>
      </c>
      <c r="AB210" s="91"/>
      <c r="AC210" s="32">
        <f t="shared" si="100"/>
        <v>0</v>
      </c>
      <c r="AD210" s="35">
        <f t="shared" si="87"/>
        <v>89.74799999999999</v>
      </c>
      <c r="AE210" s="91"/>
      <c r="AF210" s="32">
        <f t="shared" si="101"/>
        <v>0</v>
      </c>
      <c r="AG210" s="35">
        <f t="shared" si="88"/>
        <v>89.74799999999999</v>
      </c>
      <c r="AH210" s="91"/>
      <c r="AI210" s="32">
        <f t="shared" si="105"/>
        <v>0</v>
      </c>
      <c r="AJ210" s="35">
        <f t="shared" si="89"/>
        <v>89.74799999999999</v>
      </c>
      <c r="AK210" s="91"/>
      <c r="AL210" s="32">
        <f t="shared" si="106"/>
        <v>0</v>
      </c>
      <c r="AM210" s="35">
        <f t="shared" si="90"/>
        <v>89.74799999999999</v>
      </c>
      <c r="AN210" s="91"/>
      <c r="AO210" s="32">
        <f t="shared" si="107"/>
        <v>0</v>
      </c>
      <c r="AP210" s="35">
        <f t="shared" si="91"/>
        <v>89.74799999999999</v>
      </c>
      <c r="AQ210" s="91"/>
      <c r="AR210" s="2">
        <f t="shared" si="102"/>
        <v>0</v>
      </c>
      <c r="AS210" s="32">
        <f t="shared" si="103"/>
        <v>538.4879999999999</v>
      </c>
      <c r="AT210" s="72">
        <f t="shared" si="92"/>
        <v>538.4879999999999</v>
      </c>
      <c r="AU210" s="72">
        <v>1445.9864</v>
      </c>
      <c r="AV210" s="47"/>
      <c r="AW210" s="46"/>
      <c r="AX210" s="1"/>
      <c r="AY210" s="1"/>
      <c r="AZ210" s="1"/>
      <c r="BA210" s="72">
        <f t="shared" si="104"/>
        <v>1984.4744</v>
      </c>
      <c r="BB210" s="1"/>
    </row>
    <row r="211" spans="1:54" ht="12.75">
      <c r="A211" s="1">
        <v>207</v>
      </c>
      <c r="B211" s="1"/>
      <c r="C211" s="1" t="s">
        <v>181</v>
      </c>
      <c r="D211" s="3">
        <v>470.1</v>
      </c>
      <c r="E211" s="3">
        <v>0</v>
      </c>
      <c r="F211" s="3">
        <v>470.1</v>
      </c>
      <c r="G211" s="1">
        <v>0.12</v>
      </c>
      <c r="H211" s="1">
        <v>0.12</v>
      </c>
      <c r="I211" s="35">
        <f t="shared" si="81"/>
        <v>56.412</v>
      </c>
      <c r="J211" s="91"/>
      <c r="K211" s="35">
        <f t="shared" si="93"/>
        <v>0</v>
      </c>
      <c r="L211" s="35">
        <f t="shared" si="82"/>
        <v>56.412</v>
      </c>
      <c r="M211" s="91"/>
      <c r="N211" s="35">
        <f t="shared" si="94"/>
        <v>0</v>
      </c>
      <c r="O211" s="35">
        <f t="shared" si="83"/>
        <v>56.412</v>
      </c>
      <c r="P211" s="91"/>
      <c r="Q211" s="35">
        <f t="shared" si="95"/>
        <v>0</v>
      </c>
      <c r="R211" s="35">
        <f t="shared" si="84"/>
        <v>56.412</v>
      </c>
      <c r="S211" s="91"/>
      <c r="T211" s="35">
        <f t="shared" si="96"/>
        <v>0</v>
      </c>
      <c r="U211" s="35">
        <f t="shared" si="85"/>
        <v>56.412</v>
      </c>
      <c r="V211" s="91"/>
      <c r="W211" s="35">
        <f t="shared" si="97"/>
        <v>0</v>
      </c>
      <c r="X211" s="35">
        <f t="shared" si="86"/>
        <v>56.412</v>
      </c>
      <c r="Y211" s="91"/>
      <c r="Z211" s="35">
        <f t="shared" si="98"/>
        <v>0</v>
      </c>
      <c r="AA211" s="35">
        <f t="shared" si="99"/>
        <v>56.412</v>
      </c>
      <c r="AB211" s="91"/>
      <c r="AC211" s="32">
        <f t="shared" si="100"/>
        <v>0</v>
      </c>
      <c r="AD211" s="35">
        <f t="shared" si="87"/>
        <v>56.412</v>
      </c>
      <c r="AE211" s="91"/>
      <c r="AF211" s="32">
        <f t="shared" si="101"/>
        <v>0</v>
      </c>
      <c r="AG211" s="35">
        <f t="shared" si="88"/>
        <v>56.412</v>
      </c>
      <c r="AH211" s="91"/>
      <c r="AI211" s="32">
        <f t="shared" si="105"/>
        <v>0</v>
      </c>
      <c r="AJ211" s="35">
        <f t="shared" si="89"/>
        <v>56.412</v>
      </c>
      <c r="AK211" s="91"/>
      <c r="AL211" s="32">
        <f t="shared" si="106"/>
        <v>0</v>
      </c>
      <c r="AM211" s="35">
        <f t="shared" si="90"/>
        <v>56.412</v>
      </c>
      <c r="AN211" s="91"/>
      <c r="AO211" s="32">
        <f t="shared" si="107"/>
        <v>0</v>
      </c>
      <c r="AP211" s="35">
        <f t="shared" si="91"/>
        <v>56.412</v>
      </c>
      <c r="AQ211" s="91"/>
      <c r="AR211" s="2">
        <f t="shared" si="102"/>
        <v>0</v>
      </c>
      <c r="AS211" s="32">
        <f t="shared" si="103"/>
        <v>338.472</v>
      </c>
      <c r="AT211" s="72">
        <f t="shared" si="92"/>
        <v>338.472</v>
      </c>
      <c r="AU211" s="72">
        <v>909.4936</v>
      </c>
      <c r="AV211" s="47"/>
      <c r="AW211" s="46"/>
      <c r="AX211" s="1"/>
      <c r="AY211" s="1"/>
      <c r="AZ211" s="1"/>
      <c r="BA211" s="72">
        <f t="shared" si="104"/>
        <v>1247.9656</v>
      </c>
      <c r="BB211" s="1"/>
    </row>
    <row r="212" spans="1:54" ht="12.75">
      <c r="A212" s="1">
        <v>208</v>
      </c>
      <c r="B212" s="1"/>
      <c r="C212" s="1" t="s">
        <v>182</v>
      </c>
      <c r="D212" s="3">
        <v>465.4</v>
      </c>
      <c r="E212" s="3">
        <v>0</v>
      </c>
      <c r="F212" s="3">
        <v>465.4</v>
      </c>
      <c r="G212" s="1">
        <v>0.12</v>
      </c>
      <c r="H212" s="1">
        <v>0.12</v>
      </c>
      <c r="I212" s="35">
        <f t="shared" si="81"/>
        <v>55.84799999999999</v>
      </c>
      <c r="J212" s="91"/>
      <c r="K212" s="35">
        <f t="shared" si="93"/>
        <v>0</v>
      </c>
      <c r="L212" s="35">
        <f t="shared" si="82"/>
        <v>55.84799999999999</v>
      </c>
      <c r="M212" s="91"/>
      <c r="N212" s="35">
        <f t="shared" si="94"/>
        <v>0</v>
      </c>
      <c r="O212" s="35">
        <f t="shared" si="83"/>
        <v>55.84799999999999</v>
      </c>
      <c r="P212" s="91"/>
      <c r="Q212" s="35">
        <f t="shared" si="95"/>
        <v>0</v>
      </c>
      <c r="R212" s="35">
        <f t="shared" si="84"/>
        <v>55.84799999999999</v>
      </c>
      <c r="S212" s="91"/>
      <c r="T212" s="35">
        <f t="shared" si="96"/>
        <v>0</v>
      </c>
      <c r="U212" s="35">
        <f t="shared" si="85"/>
        <v>55.84799999999999</v>
      </c>
      <c r="V212" s="91"/>
      <c r="W212" s="35">
        <f t="shared" si="97"/>
        <v>0</v>
      </c>
      <c r="X212" s="35">
        <f t="shared" si="86"/>
        <v>55.84799999999999</v>
      </c>
      <c r="Y212" s="91"/>
      <c r="Z212" s="35">
        <f t="shared" si="98"/>
        <v>0</v>
      </c>
      <c r="AA212" s="35">
        <f t="shared" si="99"/>
        <v>55.84799999999999</v>
      </c>
      <c r="AB212" s="91"/>
      <c r="AC212" s="32">
        <f t="shared" si="100"/>
        <v>0</v>
      </c>
      <c r="AD212" s="35">
        <f t="shared" si="87"/>
        <v>55.84799999999999</v>
      </c>
      <c r="AE212" s="91"/>
      <c r="AF212" s="32">
        <f t="shared" si="101"/>
        <v>0</v>
      </c>
      <c r="AG212" s="35">
        <f t="shared" si="88"/>
        <v>55.84799999999999</v>
      </c>
      <c r="AH212" s="91"/>
      <c r="AI212" s="32">
        <f t="shared" si="105"/>
        <v>0</v>
      </c>
      <c r="AJ212" s="35">
        <f t="shared" si="89"/>
        <v>55.84799999999999</v>
      </c>
      <c r="AK212" s="91"/>
      <c r="AL212" s="32">
        <f t="shared" si="106"/>
        <v>0</v>
      </c>
      <c r="AM212" s="35">
        <f t="shared" si="90"/>
        <v>55.84799999999999</v>
      </c>
      <c r="AN212" s="91"/>
      <c r="AO212" s="32">
        <f t="shared" si="107"/>
        <v>0</v>
      </c>
      <c r="AP212" s="35">
        <f t="shared" si="91"/>
        <v>55.84799999999999</v>
      </c>
      <c r="AQ212" s="91"/>
      <c r="AR212" s="2">
        <f t="shared" si="102"/>
        <v>0</v>
      </c>
      <c r="AS212" s="32">
        <f t="shared" si="103"/>
        <v>335.08799999999997</v>
      </c>
      <c r="AT212" s="72">
        <f t="shared" si="92"/>
        <v>335.08799999999997</v>
      </c>
      <c r="AU212" s="72">
        <v>900.4043999999999</v>
      </c>
      <c r="AV212" s="47"/>
      <c r="AW212" s="46"/>
      <c r="AX212" s="1"/>
      <c r="AY212" s="1"/>
      <c r="AZ212" s="1"/>
      <c r="BA212" s="72">
        <f t="shared" si="104"/>
        <v>1235.4923999999999</v>
      </c>
      <c r="BB212" s="1"/>
    </row>
    <row r="213" spans="1:54" ht="12.75">
      <c r="A213" s="1">
        <v>209</v>
      </c>
      <c r="B213" s="1"/>
      <c r="C213" s="1" t="s">
        <v>183</v>
      </c>
      <c r="D213" s="3">
        <v>458.4</v>
      </c>
      <c r="E213" s="3">
        <v>0</v>
      </c>
      <c r="F213" s="3">
        <v>458.4</v>
      </c>
      <c r="G213" s="1">
        <v>0.12</v>
      </c>
      <c r="H213" s="1">
        <v>0.12</v>
      </c>
      <c r="I213" s="35">
        <f t="shared" si="81"/>
        <v>55.007999999999996</v>
      </c>
      <c r="J213" s="91"/>
      <c r="K213" s="35">
        <f t="shared" si="93"/>
        <v>0</v>
      </c>
      <c r="L213" s="35">
        <f t="shared" si="82"/>
        <v>55.007999999999996</v>
      </c>
      <c r="M213" s="91"/>
      <c r="N213" s="35">
        <f t="shared" si="94"/>
        <v>0</v>
      </c>
      <c r="O213" s="35">
        <f t="shared" si="83"/>
        <v>55.007999999999996</v>
      </c>
      <c r="P213" s="91"/>
      <c r="Q213" s="35">
        <f t="shared" si="95"/>
        <v>0</v>
      </c>
      <c r="R213" s="35">
        <f t="shared" si="84"/>
        <v>55.007999999999996</v>
      </c>
      <c r="S213" s="91"/>
      <c r="T213" s="35">
        <f t="shared" si="96"/>
        <v>0</v>
      </c>
      <c r="U213" s="35">
        <f t="shared" si="85"/>
        <v>55.007999999999996</v>
      </c>
      <c r="V213" s="91"/>
      <c r="W213" s="35">
        <f t="shared" si="97"/>
        <v>0</v>
      </c>
      <c r="X213" s="35">
        <f t="shared" si="86"/>
        <v>55.007999999999996</v>
      </c>
      <c r="Y213" s="91"/>
      <c r="Z213" s="35">
        <f t="shared" si="98"/>
        <v>0</v>
      </c>
      <c r="AA213" s="35">
        <f t="shared" si="99"/>
        <v>55.007999999999996</v>
      </c>
      <c r="AB213" s="91"/>
      <c r="AC213" s="32">
        <f t="shared" si="100"/>
        <v>0</v>
      </c>
      <c r="AD213" s="35">
        <f t="shared" si="87"/>
        <v>55.007999999999996</v>
      </c>
      <c r="AE213" s="91"/>
      <c r="AF213" s="32">
        <f t="shared" si="101"/>
        <v>0</v>
      </c>
      <c r="AG213" s="35">
        <f t="shared" si="88"/>
        <v>55.007999999999996</v>
      </c>
      <c r="AH213" s="91"/>
      <c r="AI213" s="32">
        <f t="shared" si="105"/>
        <v>0</v>
      </c>
      <c r="AJ213" s="35">
        <f t="shared" si="89"/>
        <v>55.007999999999996</v>
      </c>
      <c r="AK213" s="91"/>
      <c r="AL213" s="32">
        <f t="shared" si="106"/>
        <v>0</v>
      </c>
      <c r="AM213" s="35">
        <f t="shared" si="90"/>
        <v>55.007999999999996</v>
      </c>
      <c r="AN213" s="91"/>
      <c r="AO213" s="32">
        <f t="shared" si="107"/>
        <v>0</v>
      </c>
      <c r="AP213" s="35">
        <f t="shared" si="91"/>
        <v>55.007999999999996</v>
      </c>
      <c r="AQ213" s="91"/>
      <c r="AR213" s="2">
        <f t="shared" si="102"/>
        <v>0</v>
      </c>
      <c r="AS213" s="32">
        <f t="shared" si="103"/>
        <v>330.04799999999994</v>
      </c>
      <c r="AT213" s="72">
        <f t="shared" si="92"/>
        <v>330.04799999999994</v>
      </c>
      <c r="AU213" s="72">
        <v>886.8624</v>
      </c>
      <c r="AV213" s="47"/>
      <c r="AW213" s="46"/>
      <c r="AX213" s="1"/>
      <c r="AY213" s="1"/>
      <c r="AZ213" s="1"/>
      <c r="BA213" s="72">
        <f t="shared" si="104"/>
        <v>1216.9104</v>
      </c>
      <c r="BB213" s="1"/>
    </row>
    <row r="214" spans="1:54" ht="12.75">
      <c r="A214" s="1">
        <v>210</v>
      </c>
      <c r="B214" s="1"/>
      <c r="C214" s="1" t="s">
        <v>184</v>
      </c>
      <c r="D214" s="3">
        <v>452.2</v>
      </c>
      <c r="E214" s="3">
        <v>0</v>
      </c>
      <c r="F214" s="3">
        <v>452.2</v>
      </c>
      <c r="G214" s="1">
        <v>0.12</v>
      </c>
      <c r="H214" s="1">
        <v>0.12</v>
      </c>
      <c r="I214" s="35">
        <f t="shared" si="81"/>
        <v>54.263999999999996</v>
      </c>
      <c r="J214" s="91"/>
      <c r="K214" s="35">
        <f t="shared" si="93"/>
        <v>0</v>
      </c>
      <c r="L214" s="35">
        <f t="shared" si="82"/>
        <v>54.263999999999996</v>
      </c>
      <c r="M214" s="91"/>
      <c r="N214" s="35">
        <f t="shared" si="94"/>
        <v>0</v>
      </c>
      <c r="O214" s="35">
        <f t="shared" si="83"/>
        <v>54.263999999999996</v>
      </c>
      <c r="P214" s="91"/>
      <c r="Q214" s="35">
        <f t="shared" si="95"/>
        <v>0</v>
      </c>
      <c r="R214" s="35">
        <f t="shared" si="84"/>
        <v>54.263999999999996</v>
      </c>
      <c r="S214" s="91"/>
      <c r="T214" s="35">
        <f t="shared" si="96"/>
        <v>0</v>
      </c>
      <c r="U214" s="35">
        <f t="shared" si="85"/>
        <v>54.263999999999996</v>
      </c>
      <c r="V214" s="91"/>
      <c r="W214" s="35">
        <f t="shared" si="97"/>
        <v>0</v>
      </c>
      <c r="X214" s="35">
        <f t="shared" si="86"/>
        <v>54.263999999999996</v>
      </c>
      <c r="Y214" s="91"/>
      <c r="Z214" s="35">
        <f t="shared" si="98"/>
        <v>0</v>
      </c>
      <c r="AA214" s="35">
        <f t="shared" si="99"/>
        <v>54.263999999999996</v>
      </c>
      <c r="AB214" s="91"/>
      <c r="AC214" s="32">
        <f t="shared" si="100"/>
        <v>0</v>
      </c>
      <c r="AD214" s="35">
        <f t="shared" si="87"/>
        <v>54.263999999999996</v>
      </c>
      <c r="AE214" s="91"/>
      <c r="AF214" s="32">
        <f t="shared" si="101"/>
        <v>0</v>
      </c>
      <c r="AG214" s="35">
        <f t="shared" si="88"/>
        <v>54.263999999999996</v>
      </c>
      <c r="AH214" s="91"/>
      <c r="AI214" s="32">
        <f t="shared" si="105"/>
        <v>0</v>
      </c>
      <c r="AJ214" s="35">
        <f t="shared" si="89"/>
        <v>54.263999999999996</v>
      </c>
      <c r="AK214" s="91"/>
      <c r="AL214" s="32">
        <f t="shared" si="106"/>
        <v>0</v>
      </c>
      <c r="AM214" s="35">
        <f t="shared" si="90"/>
        <v>54.263999999999996</v>
      </c>
      <c r="AN214" s="91"/>
      <c r="AO214" s="32">
        <f t="shared" si="107"/>
        <v>0</v>
      </c>
      <c r="AP214" s="35">
        <f t="shared" si="91"/>
        <v>54.263999999999996</v>
      </c>
      <c r="AQ214" s="91"/>
      <c r="AR214" s="2">
        <f t="shared" si="102"/>
        <v>0</v>
      </c>
      <c r="AS214" s="32">
        <f t="shared" si="103"/>
        <v>325.584</v>
      </c>
      <c r="AT214" s="72">
        <f t="shared" si="92"/>
        <v>325.584</v>
      </c>
      <c r="AU214" s="72">
        <v>874.8691999999999</v>
      </c>
      <c r="AV214" s="47"/>
      <c r="AW214" s="46"/>
      <c r="AX214" s="1"/>
      <c r="AY214" s="1"/>
      <c r="AZ214" s="1"/>
      <c r="BA214" s="72">
        <f t="shared" si="104"/>
        <v>1200.4532</v>
      </c>
      <c r="BB214" s="1"/>
    </row>
    <row r="215" spans="1:54" ht="12.75">
      <c r="A215" s="1">
        <v>211</v>
      </c>
      <c r="B215" s="1"/>
      <c r="C215" s="1" t="s">
        <v>185</v>
      </c>
      <c r="D215" s="3">
        <v>4870.9</v>
      </c>
      <c r="E215" s="3">
        <v>0</v>
      </c>
      <c r="F215" s="3">
        <v>4870.9</v>
      </c>
      <c r="G215" s="1">
        <v>0.12</v>
      </c>
      <c r="H215" s="1">
        <v>0.12</v>
      </c>
      <c r="I215" s="35">
        <f t="shared" si="81"/>
        <v>584.5079999999999</v>
      </c>
      <c r="J215" s="91"/>
      <c r="K215" s="35">
        <f t="shared" si="93"/>
        <v>0</v>
      </c>
      <c r="L215" s="35">
        <f t="shared" si="82"/>
        <v>584.5079999999999</v>
      </c>
      <c r="M215" s="91"/>
      <c r="N215" s="35">
        <f t="shared" si="94"/>
        <v>0</v>
      </c>
      <c r="O215" s="35">
        <f t="shared" si="83"/>
        <v>584.5079999999999</v>
      </c>
      <c r="P215" s="91"/>
      <c r="Q215" s="35">
        <f t="shared" si="95"/>
        <v>0</v>
      </c>
      <c r="R215" s="35">
        <f t="shared" si="84"/>
        <v>584.5079999999999</v>
      </c>
      <c r="S215" s="91"/>
      <c r="T215" s="35">
        <f t="shared" si="96"/>
        <v>0</v>
      </c>
      <c r="U215" s="35">
        <f t="shared" si="85"/>
        <v>584.5079999999999</v>
      </c>
      <c r="V215" s="91"/>
      <c r="W215" s="35">
        <f t="shared" si="97"/>
        <v>0</v>
      </c>
      <c r="X215" s="35">
        <f t="shared" si="86"/>
        <v>584.5079999999999</v>
      </c>
      <c r="Y215" s="91"/>
      <c r="Z215" s="35">
        <f t="shared" si="98"/>
        <v>0</v>
      </c>
      <c r="AA215" s="35">
        <f t="shared" si="99"/>
        <v>584.5079999999999</v>
      </c>
      <c r="AB215" s="91"/>
      <c r="AC215" s="32">
        <f t="shared" si="100"/>
        <v>0</v>
      </c>
      <c r="AD215" s="35">
        <f t="shared" si="87"/>
        <v>584.5079999999999</v>
      </c>
      <c r="AE215" s="91"/>
      <c r="AF215" s="32">
        <f t="shared" si="101"/>
        <v>0</v>
      </c>
      <c r="AG215" s="35">
        <f t="shared" si="88"/>
        <v>584.5079999999999</v>
      </c>
      <c r="AH215" s="91"/>
      <c r="AI215" s="32">
        <f t="shared" si="105"/>
        <v>0</v>
      </c>
      <c r="AJ215" s="35">
        <f t="shared" si="89"/>
        <v>584.5079999999999</v>
      </c>
      <c r="AK215" s="91"/>
      <c r="AL215" s="32">
        <f t="shared" si="106"/>
        <v>0</v>
      </c>
      <c r="AM215" s="35">
        <f t="shared" si="90"/>
        <v>584.5079999999999</v>
      </c>
      <c r="AN215" s="91"/>
      <c r="AO215" s="32">
        <f t="shared" si="107"/>
        <v>0</v>
      </c>
      <c r="AP215" s="35">
        <f t="shared" si="91"/>
        <v>584.5079999999999</v>
      </c>
      <c r="AQ215" s="91"/>
      <c r="AR215" s="2">
        <f t="shared" si="102"/>
        <v>0</v>
      </c>
      <c r="AS215" s="32">
        <f t="shared" si="103"/>
        <v>3507.0479999999993</v>
      </c>
      <c r="AT215" s="72">
        <f t="shared" si="92"/>
        <v>3507.0479999999993</v>
      </c>
      <c r="AU215" s="72">
        <v>9423.6724</v>
      </c>
      <c r="AV215" s="47"/>
      <c r="AW215" s="46"/>
      <c r="AX215" s="1"/>
      <c r="AY215" s="1"/>
      <c r="AZ215" s="1"/>
      <c r="BA215" s="72">
        <f t="shared" si="104"/>
        <v>12930.720399999998</v>
      </c>
      <c r="BB215" s="1"/>
    </row>
    <row r="216" spans="1:54" ht="12.75">
      <c r="A216" s="1">
        <v>212</v>
      </c>
      <c r="B216" s="1"/>
      <c r="C216" s="1" t="s">
        <v>186</v>
      </c>
      <c r="D216" s="3">
        <v>753.3</v>
      </c>
      <c r="E216" s="3">
        <v>0</v>
      </c>
      <c r="F216" s="3">
        <v>753.3</v>
      </c>
      <c r="G216" s="1">
        <v>0.12</v>
      </c>
      <c r="H216" s="1">
        <v>0.12</v>
      </c>
      <c r="I216" s="35">
        <f t="shared" si="81"/>
        <v>90.39599999999999</v>
      </c>
      <c r="J216" s="91"/>
      <c r="K216" s="35">
        <f t="shared" si="93"/>
        <v>0</v>
      </c>
      <c r="L216" s="35">
        <f t="shared" si="82"/>
        <v>90.39599999999999</v>
      </c>
      <c r="M216" s="91"/>
      <c r="N216" s="35">
        <f t="shared" si="94"/>
        <v>0</v>
      </c>
      <c r="O216" s="35">
        <f t="shared" si="83"/>
        <v>90.39599999999999</v>
      </c>
      <c r="P216" s="91"/>
      <c r="Q216" s="35">
        <f t="shared" si="95"/>
        <v>0</v>
      </c>
      <c r="R216" s="35">
        <f t="shared" si="84"/>
        <v>90.39599999999999</v>
      </c>
      <c r="S216" s="91"/>
      <c r="T216" s="35">
        <f t="shared" si="96"/>
        <v>0</v>
      </c>
      <c r="U216" s="35">
        <f t="shared" si="85"/>
        <v>90.39599999999999</v>
      </c>
      <c r="V216" s="91"/>
      <c r="W216" s="35">
        <f t="shared" si="97"/>
        <v>0</v>
      </c>
      <c r="X216" s="35">
        <f t="shared" si="86"/>
        <v>90.39599999999999</v>
      </c>
      <c r="Y216" s="91"/>
      <c r="Z216" s="35">
        <f t="shared" si="98"/>
        <v>0</v>
      </c>
      <c r="AA216" s="35">
        <f t="shared" si="99"/>
        <v>90.39599999999999</v>
      </c>
      <c r="AB216" s="91"/>
      <c r="AC216" s="32">
        <f t="shared" si="100"/>
        <v>0</v>
      </c>
      <c r="AD216" s="35">
        <f t="shared" si="87"/>
        <v>90.39599999999999</v>
      </c>
      <c r="AE216" s="91"/>
      <c r="AF216" s="32">
        <f t="shared" si="101"/>
        <v>0</v>
      </c>
      <c r="AG216" s="35">
        <f t="shared" si="88"/>
        <v>90.39599999999999</v>
      </c>
      <c r="AH216" s="91"/>
      <c r="AI216" s="32">
        <f t="shared" si="105"/>
        <v>0</v>
      </c>
      <c r="AJ216" s="35">
        <f t="shared" si="89"/>
        <v>90.39599999999999</v>
      </c>
      <c r="AK216" s="91"/>
      <c r="AL216" s="32">
        <f t="shared" si="106"/>
        <v>0</v>
      </c>
      <c r="AM216" s="35">
        <f t="shared" si="90"/>
        <v>90.39599999999999</v>
      </c>
      <c r="AN216" s="91"/>
      <c r="AO216" s="32">
        <f t="shared" si="107"/>
        <v>0</v>
      </c>
      <c r="AP216" s="35">
        <f t="shared" si="91"/>
        <v>90.39599999999999</v>
      </c>
      <c r="AQ216" s="91"/>
      <c r="AR216" s="2">
        <f t="shared" si="102"/>
        <v>0</v>
      </c>
      <c r="AS216" s="32">
        <f t="shared" si="103"/>
        <v>542.3759999999999</v>
      </c>
      <c r="AT216" s="72">
        <f t="shared" si="92"/>
        <v>542.3759999999999</v>
      </c>
      <c r="AU216" s="72">
        <v>1457.3988</v>
      </c>
      <c r="AV216" s="47"/>
      <c r="AW216" s="46"/>
      <c r="AX216" s="1"/>
      <c r="AY216" s="1"/>
      <c r="AZ216" s="1"/>
      <c r="BA216" s="72">
        <f t="shared" si="104"/>
        <v>1999.7747999999997</v>
      </c>
      <c r="BB216" s="1"/>
    </row>
    <row r="217" spans="1:54" ht="12.75">
      <c r="A217" s="1">
        <v>213</v>
      </c>
      <c r="B217" s="1"/>
      <c r="C217" s="1" t="s">
        <v>187</v>
      </c>
      <c r="D217" s="3">
        <v>1015.2</v>
      </c>
      <c r="E217" s="3">
        <v>478</v>
      </c>
      <c r="F217" s="3">
        <v>1493.2</v>
      </c>
      <c r="G217" s="1">
        <v>0.12</v>
      </c>
      <c r="H217" s="1">
        <v>0.12</v>
      </c>
      <c r="I217" s="35">
        <f t="shared" si="81"/>
        <v>179.184</v>
      </c>
      <c r="J217" s="91"/>
      <c r="K217" s="35">
        <f t="shared" si="93"/>
        <v>0</v>
      </c>
      <c r="L217" s="35">
        <f t="shared" si="82"/>
        <v>179.184</v>
      </c>
      <c r="M217" s="91"/>
      <c r="N217" s="35">
        <f t="shared" si="94"/>
        <v>0</v>
      </c>
      <c r="O217" s="35">
        <f t="shared" si="83"/>
        <v>179.184</v>
      </c>
      <c r="P217" s="91"/>
      <c r="Q217" s="35">
        <f t="shared" si="95"/>
        <v>0</v>
      </c>
      <c r="R217" s="35">
        <f t="shared" si="84"/>
        <v>179.184</v>
      </c>
      <c r="S217" s="91"/>
      <c r="T217" s="35">
        <f t="shared" si="96"/>
        <v>0</v>
      </c>
      <c r="U217" s="35">
        <f t="shared" si="85"/>
        <v>179.184</v>
      </c>
      <c r="V217" s="91"/>
      <c r="W217" s="35">
        <f t="shared" si="97"/>
        <v>0</v>
      </c>
      <c r="X217" s="35">
        <f t="shared" si="86"/>
        <v>179.184</v>
      </c>
      <c r="Y217" s="91"/>
      <c r="Z217" s="35">
        <f t="shared" si="98"/>
        <v>0</v>
      </c>
      <c r="AA217" s="35">
        <f t="shared" si="99"/>
        <v>179.184</v>
      </c>
      <c r="AB217" s="91"/>
      <c r="AC217" s="32">
        <f t="shared" si="100"/>
        <v>0</v>
      </c>
      <c r="AD217" s="35">
        <f t="shared" si="87"/>
        <v>179.184</v>
      </c>
      <c r="AE217" s="91"/>
      <c r="AF217" s="32">
        <f t="shared" si="101"/>
        <v>0</v>
      </c>
      <c r="AG217" s="35">
        <f t="shared" si="88"/>
        <v>179.184</v>
      </c>
      <c r="AH217" s="91"/>
      <c r="AI217" s="32">
        <f t="shared" si="105"/>
        <v>0</v>
      </c>
      <c r="AJ217" s="35">
        <f t="shared" si="89"/>
        <v>179.184</v>
      </c>
      <c r="AK217" s="91"/>
      <c r="AL217" s="32">
        <f t="shared" si="106"/>
        <v>0</v>
      </c>
      <c r="AM217" s="35">
        <f t="shared" si="90"/>
        <v>179.184</v>
      </c>
      <c r="AN217" s="91"/>
      <c r="AO217" s="32">
        <f t="shared" si="107"/>
        <v>0</v>
      </c>
      <c r="AP217" s="35">
        <f t="shared" si="91"/>
        <v>179.184</v>
      </c>
      <c r="AQ217" s="91"/>
      <c r="AR217" s="2">
        <f t="shared" si="102"/>
        <v>0</v>
      </c>
      <c r="AS217" s="32">
        <f t="shared" si="103"/>
        <v>1075.104</v>
      </c>
      <c r="AT217" s="72">
        <f t="shared" si="92"/>
        <v>1075.104</v>
      </c>
      <c r="AU217" s="72">
        <v>2888.8751999999995</v>
      </c>
      <c r="AV217" s="47"/>
      <c r="AW217" s="46"/>
      <c r="AX217" s="1"/>
      <c r="AY217" s="1"/>
      <c r="AZ217" s="1"/>
      <c r="BA217" s="72">
        <f t="shared" si="104"/>
        <v>3963.9791999999998</v>
      </c>
      <c r="BB217" s="1"/>
    </row>
    <row r="218" spans="1:54" ht="12.75">
      <c r="A218" s="1">
        <v>214</v>
      </c>
      <c r="B218" s="1"/>
      <c r="C218" s="1" t="s">
        <v>188</v>
      </c>
      <c r="D218" s="3">
        <v>1464.6</v>
      </c>
      <c r="E218" s="3">
        <v>705.6</v>
      </c>
      <c r="F218" s="3">
        <v>2170.2</v>
      </c>
      <c r="G218" s="1">
        <v>0.12</v>
      </c>
      <c r="H218" s="1">
        <v>0.12</v>
      </c>
      <c r="I218" s="35">
        <f t="shared" si="81"/>
        <v>260.424</v>
      </c>
      <c r="J218" s="91"/>
      <c r="K218" s="35">
        <f t="shared" si="93"/>
        <v>0</v>
      </c>
      <c r="L218" s="35">
        <f t="shared" si="82"/>
        <v>260.424</v>
      </c>
      <c r="M218" s="91"/>
      <c r="N218" s="35">
        <f t="shared" si="94"/>
        <v>0</v>
      </c>
      <c r="O218" s="35">
        <f t="shared" si="83"/>
        <v>260.424</v>
      </c>
      <c r="P218" s="91"/>
      <c r="Q218" s="35">
        <f t="shared" si="95"/>
        <v>0</v>
      </c>
      <c r="R218" s="35">
        <f t="shared" si="84"/>
        <v>260.424</v>
      </c>
      <c r="S218" s="91"/>
      <c r="T218" s="35">
        <f t="shared" si="96"/>
        <v>0</v>
      </c>
      <c r="U218" s="35">
        <f t="shared" si="85"/>
        <v>260.424</v>
      </c>
      <c r="V218" s="91"/>
      <c r="W218" s="35">
        <f t="shared" si="97"/>
        <v>0</v>
      </c>
      <c r="X218" s="35">
        <f t="shared" si="86"/>
        <v>260.424</v>
      </c>
      <c r="Y218" s="91"/>
      <c r="Z218" s="35">
        <f t="shared" si="98"/>
        <v>0</v>
      </c>
      <c r="AA218" s="35">
        <f t="shared" si="99"/>
        <v>260.424</v>
      </c>
      <c r="AB218" s="91"/>
      <c r="AC218" s="32">
        <f t="shared" si="100"/>
        <v>0</v>
      </c>
      <c r="AD218" s="35">
        <f t="shared" si="87"/>
        <v>260.424</v>
      </c>
      <c r="AE218" s="91"/>
      <c r="AF218" s="32">
        <f t="shared" si="101"/>
        <v>0</v>
      </c>
      <c r="AG218" s="35">
        <f t="shared" si="88"/>
        <v>260.424</v>
      </c>
      <c r="AH218" s="91"/>
      <c r="AI218" s="32">
        <f t="shared" si="105"/>
        <v>0</v>
      </c>
      <c r="AJ218" s="35">
        <f t="shared" si="89"/>
        <v>260.424</v>
      </c>
      <c r="AK218" s="91"/>
      <c r="AL218" s="32">
        <f t="shared" si="106"/>
        <v>0</v>
      </c>
      <c r="AM218" s="35">
        <f t="shared" si="90"/>
        <v>260.424</v>
      </c>
      <c r="AN218" s="91"/>
      <c r="AO218" s="32">
        <f t="shared" si="107"/>
        <v>0</v>
      </c>
      <c r="AP218" s="35">
        <f t="shared" si="91"/>
        <v>260.424</v>
      </c>
      <c r="AQ218" s="91"/>
      <c r="AR218" s="2">
        <f t="shared" si="102"/>
        <v>0</v>
      </c>
      <c r="AS218" s="32">
        <f t="shared" si="103"/>
        <v>1562.5439999999999</v>
      </c>
      <c r="AT218" s="72">
        <f t="shared" si="92"/>
        <v>1562.5439999999999</v>
      </c>
      <c r="AU218" s="72">
        <v>4198.6572</v>
      </c>
      <c r="AV218" s="47"/>
      <c r="AW218" s="46"/>
      <c r="AX218" s="1"/>
      <c r="AY218" s="1"/>
      <c r="AZ218" s="1"/>
      <c r="BA218" s="72">
        <f t="shared" si="104"/>
        <v>5761.2011999999995</v>
      </c>
      <c r="BB218" s="1"/>
    </row>
    <row r="219" spans="1:54" ht="12.75">
      <c r="A219" s="1">
        <v>215</v>
      </c>
      <c r="B219" s="1"/>
      <c r="C219" s="1" t="s">
        <v>189</v>
      </c>
      <c r="D219" s="3">
        <v>5673.5</v>
      </c>
      <c r="E219" s="3">
        <v>147.5</v>
      </c>
      <c r="F219" s="3">
        <v>5821</v>
      </c>
      <c r="G219" s="1">
        <v>0.12</v>
      </c>
      <c r="H219" s="1">
        <v>0.12</v>
      </c>
      <c r="I219" s="35">
        <f t="shared" si="81"/>
        <v>698.52</v>
      </c>
      <c r="J219" s="91"/>
      <c r="K219" s="35">
        <f t="shared" si="93"/>
        <v>0</v>
      </c>
      <c r="L219" s="35">
        <f t="shared" si="82"/>
        <v>698.52</v>
      </c>
      <c r="M219" s="91"/>
      <c r="N219" s="35">
        <f t="shared" si="94"/>
        <v>0</v>
      </c>
      <c r="O219" s="35">
        <f t="shared" si="83"/>
        <v>698.52</v>
      </c>
      <c r="P219" s="91"/>
      <c r="Q219" s="35">
        <f t="shared" si="95"/>
        <v>0</v>
      </c>
      <c r="R219" s="35">
        <f t="shared" si="84"/>
        <v>698.52</v>
      </c>
      <c r="S219" s="91"/>
      <c r="T219" s="35">
        <f t="shared" si="96"/>
        <v>0</v>
      </c>
      <c r="U219" s="35">
        <f t="shared" si="85"/>
        <v>698.52</v>
      </c>
      <c r="V219" s="91"/>
      <c r="W219" s="35">
        <f t="shared" si="97"/>
        <v>0</v>
      </c>
      <c r="X219" s="35">
        <f t="shared" si="86"/>
        <v>698.52</v>
      </c>
      <c r="Y219" s="91"/>
      <c r="Z219" s="35">
        <f t="shared" si="98"/>
        <v>0</v>
      </c>
      <c r="AA219" s="35">
        <f t="shared" si="99"/>
        <v>698.52</v>
      </c>
      <c r="AB219" s="91"/>
      <c r="AC219" s="32">
        <f t="shared" si="100"/>
        <v>0</v>
      </c>
      <c r="AD219" s="35">
        <f t="shared" si="87"/>
        <v>698.52</v>
      </c>
      <c r="AE219" s="91"/>
      <c r="AF219" s="32">
        <f t="shared" si="101"/>
        <v>0</v>
      </c>
      <c r="AG219" s="35">
        <f t="shared" si="88"/>
        <v>698.52</v>
      </c>
      <c r="AH219" s="91"/>
      <c r="AI219" s="32">
        <f t="shared" si="105"/>
        <v>0</v>
      </c>
      <c r="AJ219" s="35">
        <f t="shared" si="89"/>
        <v>698.52</v>
      </c>
      <c r="AK219" s="91"/>
      <c r="AL219" s="32">
        <f t="shared" si="106"/>
        <v>0</v>
      </c>
      <c r="AM219" s="35">
        <f t="shared" si="90"/>
        <v>698.52</v>
      </c>
      <c r="AN219" s="91"/>
      <c r="AO219" s="32">
        <f t="shared" si="107"/>
        <v>0</v>
      </c>
      <c r="AP219" s="35">
        <f t="shared" si="91"/>
        <v>698.52</v>
      </c>
      <c r="AQ219" s="91"/>
      <c r="AR219" s="2">
        <f t="shared" si="102"/>
        <v>0</v>
      </c>
      <c r="AS219" s="32">
        <f t="shared" si="103"/>
        <v>4191.12</v>
      </c>
      <c r="AT219" s="72">
        <f t="shared" si="92"/>
        <v>4191.12</v>
      </c>
      <c r="AU219" s="72">
        <v>11261.816</v>
      </c>
      <c r="AV219" s="47"/>
      <c r="AW219" s="46"/>
      <c r="AX219" s="1"/>
      <c r="AY219" s="1"/>
      <c r="AZ219" s="1"/>
      <c r="BA219" s="72">
        <f t="shared" si="104"/>
        <v>15452.936000000002</v>
      </c>
      <c r="BB219" s="1"/>
    </row>
    <row r="220" spans="1:54" ht="12.75">
      <c r="A220" s="1">
        <v>216</v>
      </c>
      <c r="B220" s="1"/>
      <c r="C220" s="1" t="s">
        <v>190</v>
      </c>
      <c r="D220" s="3">
        <v>2470.3</v>
      </c>
      <c r="E220" s="3">
        <v>0</v>
      </c>
      <c r="F220" s="3">
        <v>2470.3</v>
      </c>
      <c r="G220" s="1">
        <v>0.12</v>
      </c>
      <c r="H220" s="1">
        <v>0.12</v>
      </c>
      <c r="I220" s="35">
        <f t="shared" si="81"/>
        <v>296.43600000000004</v>
      </c>
      <c r="J220" s="91"/>
      <c r="K220" s="35">
        <f t="shared" si="93"/>
        <v>0</v>
      </c>
      <c r="L220" s="35">
        <f t="shared" si="82"/>
        <v>296.43600000000004</v>
      </c>
      <c r="M220" s="91"/>
      <c r="N220" s="35">
        <f t="shared" si="94"/>
        <v>0</v>
      </c>
      <c r="O220" s="35">
        <f t="shared" si="83"/>
        <v>296.43600000000004</v>
      </c>
      <c r="P220" s="91"/>
      <c r="Q220" s="35">
        <f t="shared" si="95"/>
        <v>0</v>
      </c>
      <c r="R220" s="35">
        <f t="shared" si="84"/>
        <v>296.43600000000004</v>
      </c>
      <c r="S220" s="91"/>
      <c r="T220" s="35">
        <f t="shared" si="96"/>
        <v>0</v>
      </c>
      <c r="U220" s="35">
        <f t="shared" si="85"/>
        <v>296.43600000000004</v>
      </c>
      <c r="V220" s="91"/>
      <c r="W220" s="35">
        <f t="shared" si="97"/>
        <v>0</v>
      </c>
      <c r="X220" s="35">
        <f t="shared" si="86"/>
        <v>296.43600000000004</v>
      </c>
      <c r="Y220" s="91"/>
      <c r="Z220" s="35">
        <f t="shared" si="98"/>
        <v>0</v>
      </c>
      <c r="AA220" s="35">
        <f t="shared" si="99"/>
        <v>296.43600000000004</v>
      </c>
      <c r="AB220" s="91"/>
      <c r="AC220" s="32">
        <f t="shared" si="100"/>
        <v>0</v>
      </c>
      <c r="AD220" s="35">
        <f t="shared" si="87"/>
        <v>296.43600000000004</v>
      </c>
      <c r="AE220" s="91"/>
      <c r="AF220" s="32">
        <f t="shared" si="101"/>
        <v>0</v>
      </c>
      <c r="AG220" s="35">
        <f t="shared" si="88"/>
        <v>296.43600000000004</v>
      </c>
      <c r="AH220" s="91"/>
      <c r="AI220" s="32">
        <f t="shared" si="105"/>
        <v>0</v>
      </c>
      <c r="AJ220" s="35">
        <f t="shared" si="89"/>
        <v>296.43600000000004</v>
      </c>
      <c r="AK220" s="91"/>
      <c r="AL220" s="32">
        <f t="shared" si="106"/>
        <v>0</v>
      </c>
      <c r="AM220" s="35">
        <f t="shared" si="90"/>
        <v>296.43600000000004</v>
      </c>
      <c r="AN220" s="91"/>
      <c r="AO220" s="32">
        <f t="shared" si="107"/>
        <v>0</v>
      </c>
      <c r="AP220" s="35">
        <f t="shared" si="91"/>
        <v>296.43600000000004</v>
      </c>
      <c r="AQ220" s="91"/>
      <c r="AR220" s="2">
        <f t="shared" si="102"/>
        <v>0</v>
      </c>
      <c r="AS220" s="32">
        <f t="shared" si="103"/>
        <v>1778.6160000000004</v>
      </c>
      <c r="AT220" s="72">
        <f t="shared" si="92"/>
        <v>1778.6160000000004</v>
      </c>
      <c r="AU220" s="72">
        <v>4779.260800000001</v>
      </c>
      <c r="AV220" s="47"/>
      <c r="AW220" s="46"/>
      <c r="AX220" s="1"/>
      <c r="AY220" s="1"/>
      <c r="AZ220" s="1"/>
      <c r="BA220" s="72">
        <f t="shared" si="104"/>
        <v>6557.876800000002</v>
      </c>
      <c r="BB220" s="1"/>
    </row>
    <row r="221" spans="1:54" ht="12.75">
      <c r="A221" s="1">
        <v>217</v>
      </c>
      <c r="B221" s="1"/>
      <c r="C221" s="1" t="s">
        <v>382</v>
      </c>
      <c r="D221" s="3">
        <v>1640.7</v>
      </c>
      <c r="E221" s="3">
        <v>0</v>
      </c>
      <c r="F221" s="3">
        <v>1640.7</v>
      </c>
      <c r="G221" s="1">
        <v>0.12</v>
      </c>
      <c r="H221" s="1">
        <v>0.12</v>
      </c>
      <c r="I221" s="35">
        <f t="shared" si="81"/>
        <v>196.884</v>
      </c>
      <c r="J221" s="91"/>
      <c r="K221" s="35">
        <f t="shared" si="93"/>
        <v>0</v>
      </c>
      <c r="L221" s="35">
        <f t="shared" si="82"/>
        <v>196.884</v>
      </c>
      <c r="M221" s="91"/>
      <c r="N221" s="35">
        <f t="shared" si="94"/>
        <v>0</v>
      </c>
      <c r="O221" s="35">
        <f t="shared" si="83"/>
        <v>196.884</v>
      </c>
      <c r="P221" s="91"/>
      <c r="Q221" s="35">
        <f t="shared" si="95"/>
        <v>0</v>
      </c>
      <c r="R221" s="35">
        <f t="shared" si="84"/>
        <v>196.884</v>
      </c>
      <c r="S221" s="91"/>
      <c r="T221" s="35">
        <f t="shared" si="96"/>
        <v>0</v>
      </c>
      <c r="U221" s="35">
        <f t="shared" si="85"/>
        <v>196.884</v>
      </c>
      <c r="V221" s="91"/>
      <c r="W221" s="35">
        <f t="shared" si="97"/>
        <v>0</v>
      </c>
      <c r="X221" s="35">
        <f t="shared" si="86"/>
        <v>196.884</v>
      </c>
      <c r="Y221" s="91"/>
      <c r="Z221" s="35">
        <f t="shared" si="98"/>
        <v>0</v>
      </c>
      <c r="AA221" s="35">
        <f>F221*0.12</f>
        <v>196.884</v>
      </c>
      <c r="AB221" s="91"/>
      <c r="AC221" s="32">
        <f>AA221*AB221</f>
        <v>0</v>
      </c>
      <c r="AD221" s="35">
        <f t="shared" si="87"/>
        <v>196.884</v>
      </c>
      <c r="AE221" s="91"/>
      <c r="AF221" s="32">
        <f>AD221*AE221</f>
        <v>0</v>
      </c>
      <c r="AG221" s="35">
        <f t="shared" si="88"/>
        <v>196.884</v>
      </c>
      <c r="AH221" s="91"/>
      <c r="AI221" s="32">
        <f>AG221*AH221</f>
        <v>0</v>
      </c>
      <c r="AJ221" s="35">
        <f t="shared" si="89"/>
        <v>196.884</v>
      </c>
      <c r="AK221" s="91"/>
      <c r="AL221" s="32">
        <f>AJ221*AK221</f>
        <v>0</v>
      </c>
      <c r="AM221" s="35">
        <f t="shared" si="90"/>
        <v>196.884</v>
      </c>
      <c r="AN221" s="91"/>
      <c r="AO221" s="32">
        <f>AM221*AN221</f>
        <v>0</v>
      </c>
      <c r="AP221" s="35">
        <f t="shared" si="91"/>
        <v>196.884</v>
      </c>
      <c r="AQ221" s="91"/>
      <c r="AR221" s="2">
        <f>AP221*AQ221</f>
        <v>0</v>
      </c>
      <c r="AS221" s="32">
        <f t="shared" si="103"/>
        <v>1181.3039999999999</v>
      </c>
      <c r="AT221" s="72">
        <f t="shared" si="92"/>
        <v>1181.3039999999999</v>
      </c>
      <c r="AU221" s="72">
        <v>2604.0452</v>
      </c>
      <c r="AV221" s="47"/>
      <c r="AW221" s="46"/>
      <c r="AX221" s="1"/>
      <c r="AY221" s="1"/>
      <c r="AZ221" s="1"/>
      <c r="BA221" s="72">
        <f t="shared" si="104"/>
        <v>3785.3491999999997</v>
      </c>
      <c r="BB221" s="1"/>
    </row>
    <row r="222" spans="1:54" ht="12.75">
      <c r="A222" s="1">
        <v>218</v>
      </c>
      <c r="B222" s="1"/>
      <c r="C222" s="1" t="s">
        <v>191</v>
      </c>
      <c r="D222" s="3">
        <v>1477.7</v>
      </c>
      <c r="E222" s="3">
        <v>305.2</v>
      </c>
      <c r="F222" s="3">
        <v>1782.9</v>
      </c>
      <c r="G222" s="1">
        <v>0.12</v>
      </c>
      <c r="H222" s="1">
        <v>0.12</v>
      </c>
      <c r="I222" s="35">
        <f t="shared" si="81"/>
        <v>213.948</v>
      </c>
      <c r="J222" s="91"/>
      <c r="K222" s="35">
        <f t="shared" si="93"/>
        <v>0</v>
      </c>
      <c r="L222" s="35">
        <f t="shared" si="82"/>
        <v>213.948</v>
      </c>
      <c r="M222" s="91"/>
      <c r="N222" s="35">
        <f t="shared" si="94"/>
        <v>0</v>
      </c>
      <c r="O222" s="35">
        <f t="shared" si="83"/>
        <v>213.948</v>
      </c>
      <c r="P222" s="91"/>
      <c r="Q222" s="35">
        <f t="shared" si="95"/>
        <v>0</v>
      </c>
      <c r="R222" s="35">
        <f t="shared" si="84"/>
        <v>213.948</v>
      </c>
      <c r="S222" s="91"/>
      <c r="T222" s="35">
        <f t="shared" si="96"/>
        <v>0</v>
      </c>
      <c r="U222" s="35">
        <f t="shared" si="85"/>
        <v>213.948</v>
      </c>
      <c r="V222" s="91"/>
      <c r="W222" s="35">
        <f t="shared" si="97"/>
        <v>0</v>
      </c>
      <c r="X222" s="35">
        <f t="shared" si="86"/>
        <v>213.948</v>
      </c>
      <c r="Y222" s="91"/>
      <c r="Z222" s="35">
        <f t="shared" si="98"/>
        <v>0</v>
      </c>
      <c r="AA222" s="35">
        <f t="shared" si="99"/>
        <v>213.948</v>
      </c>
      <c r="AB222" s="91"/>
      <c r="AC222" s="32">
        <f t="shared" si="100"/>
        <v>0</v>
      </c>
      <c r="AD222" s="35">
        <f t="shared" si="87"/>
        <v>213.948</v>
      </c>
      <c r="AE222" s="91"/>
      <c r="AF222" s="32">
        <f t="shared" si="101"/>
        <v>0</v>
      </c>
      <c r="AG222" s="35">
        <f t="shared" si="88"/>
        <v>213.948</v>
      </c>
      <c r="AH222" s="91"/>
      <c r="AI222" s="32">
        <f aca="true" t="shared" si="108" ref="AI222:AI285">AG222*AH222</f>
        <v>0</v>
      </c>
      <c r="AJ222" s="35">
        <f t="shared" si="89"/>
        <v>213.948</v>
      </c>
      <c r="AK222" s="91"/>
      <c r="AL222" s="32">
        <f aca="true" t="shared" si="109" ref="AL222:AL258">AJ222*AK222</f>
        <v>0</v>
      </c>
      <c r="AM222" s="35">
        <f t="shared" si="90"/>
        <v>213.948</v>
      </c>
      <c r="AN222" s="91"/>
      <c r="AO222" s="32">
        <f aca="true" t="shared" si="110" ref="AO222:AO258">AM222*AN222</f>
        <v>0</v>
      </c>
      <c r="AP222" s="35">
        <f t="shared" si="91"/>
        <v>213.948</v>
      </c>
      <c r="AQ222" s="91"/>
      <c r="AR222" s="2">
        <f t="shared" si="102"/>
        <v>0</v>
      </c>
      <c r="AS222" s="32">
        <f t="shared" si="103"/>
        <v>1283.688</v>
      </c>
      <c r="AT222" s="72">
        <f t="shared" si="92"/>
        <v>1283.688</v>
      </c>
      <c r="AU222" s="72">
        <v>3531.180799999999</v>
      </c>
      <c r="AV222" s="47"/>
      <c r="AW222" s="46"/>
      <c r="AX222" s="1"/>
      <c r="AY222" s="1"/>
      <c r="AZ222" s="1"/>
      <c r="BA222" s="72">
        <f t="shared" si="104"/>
        <v>4814.868799999999</v>
      </c>
      <c r="BB222" s="1"/>
    </row>
    <row r="223" spans="1:54" ht="12.75">
      <c r="A223" s="1">
        <v>219</v>
      </c>
      <c r="B223" s="1"/>
      <c r="C223" s="1" t="s">
        <v>192</v>
      </c>
      <c r="D223" s="3">
        <v>1210.4</v>
      </c>
      <c r="E223" s="3">
        <v>78.4</v>
      </c>
      <c r="F223" s="3">
        <v>1288.8</v>
      </c>
      <c r="G223" s="1">
        <v>0.12</v>
      </c>
      <c r="H223" s="1">
        <v>0.12</v>
      </c>
      <c r="I223" s="35">
        <f t="shared" si="81"/>
        <v>154.65599999999998</v>
      </c>
      <c r="J223" s="91"/>
      <c r="K223" s="35">
        <f t="shared" si="93"/>
        <v>0</v>
      </c>
      <c r="L223" s="35">
        <f t="shared" si="82"/>
        <v>154.65599999999998</v>
      </c>
      <c r="M223" s="91"/>
      <c r="N223" s="35">
        <f t="shared" si="94"/>
        <v>0</v>
      </c>
      <c r="O223" s="35">
        <f t="shared" si="83"/>
        <v>154.65599999999998</v>
      </c>
      <c r="P223" s="91"/>
      <c r="Q223" s="35">
        <f t="shared" si="95"/>
        <v>0</v>
      </c>
      <c r="R223" s="35">
        <f t="shared" si="84"/>
        <v>154.65599999999998</v>
      </c>
      <c r="S223" s="91"/>
      <c r="T223" s="35">
        <f t="shared" si="96"/>
        <v>0</v>
      </c>
      <c r="U223" s="35">
        <f t="shared" si="85"/>
        <v>154.65599999999998</v>
      </c>
      <c r="V223" s="91"/>
      <c r="W223" s="35">
        <f t="shared" si="97"/>
        <v>0</v>
      </c>
      <c r="X223" s="35">
        <f t="shared" si="86"/>
        <v>154.65599999999998</v>
      </c>
      <c r="Y223" s="91"/>
      <c r="Z223" s="35">
        <f t="shared" si="98"/>
        <v>0</v>
      </c>
      <c r="AA223" s="35">
        <f t="shared" si="99"/>
        <v>154.65599999999998</v>
      </c>
      <c r="AB223" s="91"/>
      <c r="AC223" s="32">
        <f t="shared" si="100"/>
        <v>0</v>
      </c>
      <c r="AD223" s="35">
        <f t="shared" si="87"/>
        <v>154.65599999999998</v>
      </c>
      <c r="AE223" s="91"/>
      <c r="AF223" s="32">
        <f t="shared" si="101"/>
        <v>0</v>
      </c>
      <c r="AG223" s="35">
        <f t="shared" si="88"/>
        <v>154.65599999999998</v>
      </c>
      <c r="AH223" s="91"/>
      <c r="AI223" s="32">
        <f t="shared" si="108"/>
        <v>0</v>
      </c>
      <c r="AJ223" s="35">
        <f t="shared" si="89"/>
        <v>154.65599999999998</v>
      </c>
      <c r="AK223" s="91"/>
      <c r="AL223" s="32">
        <f t="shared" si="109"/>
        <v>0</v>
      </c>
      <c r="AM223" s="35">
        <f t="shared" si="90"/>
        <v>154.65599999999998</v>
      </c>
      <c r="AN223" s="91"/>
      <c r="AO223" s="32">
        <f t="shared" si="110"/>
        <v>0</v>
      </c>
      <c r="AP223" s="35">
        <f t="shared" si="91"/>
        <v>154.65599999999998</v>
      </c>
      <c r="AQ223" s="91"/>
      <c r="AR223" s="2">
        <f t="shared" si="102"/>
        <v>0</v>
      </c>
      <c r="AS223" s="32">
        <f t="shared" si="103"/>
        <v>927.9359999999998</v>
      </c>
      <c r="AT223" s="72">
        <f t="shared" si="92"/>
        <v>927.9359999999998</v>
      </c>
      <c r="AU223" s="72">
        <v>2493.4267999999997</v>
      </c>
      <c r="AV223" s="47"/>
      <c r="AW223" s="46"/>
      <c r="AX223" s="1"/>
      <c r="AY223" s="1"/>
      <c r="AZ223" s="1"/>
      <c r="BA223" s="72">
        <f t="shared" si="104"/>
        <v>3421.3627999999994</v>
      </c>
      <c r="BB223" s="1"/>
    </row>
    <row r="224" spans="1:54" ht="12.75">
      <c r="A224" s="1">
        <v>220</v>
      </c>
      <c r="B224" s="1"/>
      <c r="C224" s="1" t="s">
        <v>193</v>
      </c>
      <c r="D224" s="3">
        <v>1340.1</v>
      </c>
      <c r="E224" s="3">
        <v>460.4</v>
      </c>
      <c r="F224" s="3">
        <v>1800.5</v>
      </c>
      <c r="G224" s="1">
        <v>0.12</v>
      </c>
      <c r="H224" s="1">
        <v>0.12</v>
      </c>
      <c r="I224" s="35">
        <f t="shared" si="81"/>
        <v>216.06</v>
      </c>
      <c r="J224" s="91"/>
      <c r="K224" s="35">
        <f t="shared" si="93"/>
        <v>0</v>
      </c>
      <c r="L224" s="35">
        <f t="shared" si="82"/>
        <v>216.06</v>
      </c>
      <c r="M224" s="91"/>
      <c r="N224" s="35">
        <f t="shared" si="94"/>
        <v>0</v>
      </c>
      <c r="O224" s="35">
        <f t="shared" si="83"/>
        <v>216.06</v>
      </c>
      <c r="P224" s="91"/>
      <c r="Q224" s="35">
        <f t="shared" si="95"/>
        <v>0</v>
      </c>
      <c r="R224" s="35">
        <f t="shared" si="84"/>
        <v>216.06</v>
      </c>
      <c r="S224" s="91"/>
      <c r="T224" s="35">
        <f t="shared" si="96"/>
        <v>0</v>
      </c>
      <c r="U224" s="35">
        <f t="shared" si="85"/>
        <v>216.06</v>
      </c>
      <c r="V224" s="91"/>
      <c r="W224" s="35">
        <f t="shared" si="97"/>
        <v>0</v>
      </c>
      <c r="X224" s="35">
        <f t="shared" si="86"/>
        <v>216.06</v>
      </c>
      <c r="Y224" s="91"/>
      <c r="Z224" s="35">
        <f t="shared" si="98"/>
        <v>0</v>
      </c>
      <c r="AA224" s="35">
        <f t="shared" si="99"/>
        <v>216.06</v>
      </c>
      <c r="AB224" s="91"/>
      <c r="AC224" s="32">
        <f t="shared" si="100"/>
        <v>0</v>
      </c>
      <c r="AD224" s="35">
        <f t="shared" si="87"/>
        <v>216.06</v>
      </c>
      <c r="AE224" s="91"/>
      <c r="AF224" s="32">
        <f t="shared" si="101"/>
        <v>0</v>
      </c>
      <c r="AG224" s="35">
        <f t="shared" si="88"/>
        <v>216.06</v>
      </c>
      <c r="AH224" s="91"/>
      <c r="AI224" s="32">
        <f t="shared" si="108"/>
        <v>0</v>
      </c>
      <c r="AJ224" s="35">
        <f t="shared" si="89"/>
        <v>216.06</v>
      </c>
      <c r="AK224" s="91"/>
      <c r="AL224" s="32">
        <f t="shared" si="109"/>
        <v>0</v>
      </c>
      <c r="AM224" s="35">
        <f t="shared" si="90"/>
        <v>216.06</v>
      </c>
      <c r="AN224" s="91"/>
      <c r="AO224" s="32">
        <f t="shared" si="110"/>
        <v>0</v>
      </c>
      <c r="AP224" s="35">
        <f t="shared" si="91"/>
        <v>216.06</v>
      </c>
      <c r="AQ224" s="91"/>
      <c r="AR224" s="2">
        <f t="shared" si="102"/>
        <v>0</v>
      </c>
      <c r="AS224" s="32">
        <f t="shared" si="103"/>
        <v>1296.36</v>
      </c>
      <c r="AT224" s="72">
        <f t="shared" si="92"/>
        <v>1296.36</v>
      </c>
      <c r="AU224" s="72">
        <v>3483.4080000000004</v>
      </c>
      <c r="AV224" s="47"/>
      <c r="AW224" s="46"/>
      <c r="AX224" s="1"/>
      <c r="AY224" s="1"/>
      <c r="AZ224" s="1"/>
      <c r="BA224" s="72">
        <f t="shared" si="104"/>
        <v>4779.768</v>
      </c>
      <c r="BB224" s="1"/>
    </row>
    <row r="225" spans="1:54" ht="12.75">
      <c r="A225" s="1">
        <v>221</v>
      </c>
      <c r="B225" s="1"/>
      <c r="C225" s="1" t="s">
        <v>194</v>
      </c>
      <c r="D225" s="3">
        <v>1295.2</v>
      </c>
      <c r="E225" s="3">
        <v>0</v>
      </c>
      <c r="F225" s="3">
        <v>1295.2</v>
      </c>
      <c r="G225" s="1">
        <v>0.12</v>
      </c>
      <c r="H225" s="1">
        <v>0.12</v>
      </c>
      <c r="I225" s="35">
        <f t="shared" si="81"/>
        <v>155.424</v>
      </c>
      <c r="J225" s="91"/>
      <c r="K225" s="35">
        <f t="shared" si="93"/>
        <v>0</v>
      </c>
      <c r="L225" s="35">
        <f t="shared" si="82"/>
        <v>155.424</v>
      </c>
      <c r="M225" s="91"/>
      <c r="N225" s="35">
        <f t="shared" si="94"/>
        <v>0</v>
      </c>
      <c r="O225" s="35">
        <f t="shared" si="83"/>
        <v>155.424</v>
      </c>
      <c r="P225" s="91"/>
      <c r="Q225" s="35">
        <f t="shared" si="95"/>
        <v>0</v>
      </c>
      <c r="R225" s="35">
        <f t="shared" si="84"/>
        <v>155.424</v>
      </c>
      <c r="S225" s="91"/>
      <c r="T225" s="35">
        <f t="shared" si="96"/>
        <v>0</v>
      </c>
      <c r="U225" s="35">
        <f t="shared" si="85"/>
        <v>155.424</v>
      </c>
      <c r="V225" s="91"/>
      <c r="W225" s="35">
        <f t="shared" si="97"/>
        <v>0</v>
      </c>
      <c r="X225" s="35">
        <f t="shared" si="86"/>
        <v>155.424</v>
      </c>
      <c r="Y225" s="91"/>
      <c r="Z225" s="35">
        <f t="shared" si="98"/>
        <v>0</v>
      </c>
      <c r="AA225" s="35">
        <f t="shared" si="99"/>
        <v>155.424</v>
      </c>
      <c r="AB225" s="91"/>
      <c r="AC225" s="32">
        <f t="shared" si="100"/>
        <v>0</v>
      </c>
      <c r="AD225" s="35">
        <f t="shared" si="87"/>
        <v>155.424</v>
      </c>
      <c r="AE225" s="91"/>
      <c r="AF225" s="32">
        <f t="shared" si="101"/>
        <v>0</v>
      </c>
      <c r="AG225" s="35">
        <f t="shared" si="88"/>
        <v>155.424</v>
      </c>
      <c r="AH225" s="91"/>
      <c r="AI225" s="32">
        <f t="shared" si="108"/>
        <v>0</v>
      </c>
      <c r="AJ225" s="35">
        <f t="shared" si="89"/>
        <v>155.424</v>
      </c>
      <c r="AK225" s="91"/>
      <c r="AL225" s="32">
        <f t="shared" si="109"/>
        <v>0</v>
      </c>
      <c r="AM225" s="35">
        <f t="shared" si="90"/>
        <v>155.424</v>
      </c>
      <c r="AN225" s="91"/>
      <c r="AO225" s="32">
        <f t="shared" si="110"/>
        <v>0</v>
      </c>
      <c r="AP225" s="35">
        <f t="shared" si="91"/>
        <v>155.424</v>
      </c>
      <c r="AQ225" s="91"/>
      <c r="AR225" s="2">
        <f t="shared" si="102"/>
        <v>0</v>
      </c>
      <c r="AS225" s="32">
        <f t="shared" si="103"/>
        <v>932.544</v>
      </c>
      <c r="AT225" s="72">
        <f t="shared" si="92"/>
        <v>932.544</v>
      </c>
      <c r="AU225" s="72">
        <v>2505.8072</v>
      </c>
      <c r="AV225" s="47"/>
      <c r="AW225" s="46"/>
      <c r="AX225" s="1"/>
      <c r="AY225" s="1"/>
      <c r="AZ225" s="1"/>
      <c r="BA225" s="72">
        <f t="shared" si="104"/>
        <v>3438.3512</v>
      </c>
      <c r="BB225" s="1"/>
    </row>
    <row r="226" spans="1:54" ht="12.75">
      <c r="A226" s="1">
        <v>222</v>
      </c>
      <c r="B226" s="1"/>
      <c r="C226" s="1" t="s">
        <v>195</v>
      </c>
      <c r="D226" s="3">
        <v>1277.6</v>
      </c>
      <c r="E226" s="3">
        <v>482.9</v>
      </c>
      <c r="F226" s="3">
        <v>1760.5</v>
      </c>
      <c r="G226" s="1">
        <v>0.12</v>
      </c>
      <c r="H226" s="1">
        <v>0.12</v>
      </c>
      <c r="I226" s="35">
        <f t="shared" si="81"/>
        <v>211.26</v>
      </c>
      <c r="J226" s="91"/>
      <c r="K226" s="35">
        <f t="shared" si="93"/>
        <v>0</v>
      </c>
      <c r="L226" s="35">
        <f t="shared" si="82"/>
        <v>211.26</v>
      </c>
      <c r="M226" s="91"/>
      <c r="N226" s="35">
        <f t="shared" si="94"/>
        <v>0</v>
      </c>
      <c r="O226" s="35">
        <f t="shared" si="83"/>
        <v>211.26</v>
      </c>
      <c r="P226" s="91"/>
      <c r="Q226" s="35">
        <f t="shared" si="95"/>
        <v>0</v>
      </c>
      <c r="R226" s="35">
        <f t="shared" si="84"/>
        <v>211.26</v>
      </c>
      <c r="S226" s="91"/>
      <c r="T226" s="35">
        <f t="shared" si="96"/>
        <v>0</v>
      </c>
      <c r="U226" s="35">
        <f t="shared" si="85"/>
        <v>211.26</v>
      </c>
      <c r="V226" s="91"/>
      <c r="W226" s="35">
        <f t="shared" si="97"/>
        <v>0</v>
      </c>
      <c r="X226" s="35">
        <f t="shared" si="86"/>
        <v>211.26</v>
      </c>
      <c r="Y226" s="91"/>
      <c r="Z226" s="35">
        <f t="shared" si="98"/>
        <v>0</v>
      </c>
      <c r="AA226" s="35">
        <f t="shared" si="99"/>
        <v>211.26</v>
      </c>
      <c r="AB226" s="91"/>
      <c r="AC226" s="32">
        <f t="shared" si="100"/>
        <v>0</v>
      </c>
      <c r="AD226" s="35">
        <f t="shared" si="87"/>
        <v>211.26</v>
      </c>
      <c r="AE226" s="91"/>
      <c r="AF226" s="32">
        <f t="shared" si="101"/>
        <v>0</v>
      </c>
      <c r="AG226" s="35">
        <f t="shared" si="88"/>
        <v>211.26</v>
      </c>
      <c r="AH226" s="91"/>
      <c r="AI226" s="32">
        <f t="shared" si="108"/>
        <v>0</v>
      </c>
      <c r="AJ226" s="35">
        <f t="shared" si="89"/>
        <v>211.26</v>
      </c>
      <c r="AK226" s="91"/>
      <c r="AL226" s="32">
        <f t="shared" si="109"/>
        <v>0</v>
      </c>
      <c r="AM226" s="35">
        <f t="shared" si="90"/>
        <v>211.26</v>
      </c>
      <c r="AN226" s="91"/>
      <c r="AO226" s="32">
        <f t="shared" si="110"/>
        <v>0</v>
      </c>
      <c r="AP226" s="35">
        <f t="shared" si="91"/>
        <v>211.26</v>
      </c>
      <c r="AQ226" s="91"/>
      <c r="AR226" s="2">
        <f t="shared" si="102"/>
        <v>0</v>
      </c>
      <c r="AS226" s="32">
        <f t="shared" si="103"/>
        <v>1267.56</v>
      </c>
      <c r="AT226" s="72">
        <f t="shared" si="92"/>
        <v>1267.56</v>
      </c>
      <c r="AU226" s="72">
        <v>-91881.05200000001</v>
      </c>
      <c r="AV226" s="47"/>
      <c r="AW226" s="46"/>
      <c r="AX226" s="1"/>
      <c r="AY226" s="1"/>
      <c r="AZ226" s="1"/>
      <c r="BA226" s="72">
        <f t="shared" si="104"/>
        <v>-90613.49200000001</v>
      </c>
      <c r="BB226" s="1" t="s">
        <v>393</v>
      </c>
    </row>
    <row r="227" spans="1:54" ht="12.75">
      <c r="A227" s="1">
        <v>223</v>
      </c>
      <c r="B227" s="1"/>
      <c r="C227" s="1" t="s">
        <v>196</v>
      </c>
      <c r="D227" s="3">
        <v>1135.1</v>
      </c>
      <c r="E227" s="3">
        <v>158</v>
      </c>
      <c r="F227" s="3">
        <v>1293.1</v>
      </c>
      <c r="G227" s="1">
        <v>0.12</v>
      </c>
      <c r="H227" s="1">
        <v>0.12</v>
      </c>
      <c r="I227" s="35">
        <f t="shared" si="81"/>
        <v>155.172</v>
      </c>
      <c r="J227" s="91"/>
      <c r="K227" s="35">
        <f t="shared" si="93"/>
        <v>0</v>
      </c>
      <c r="L227" s="35">
        <f t="shared" si="82"/>
        <v>155.172</v>
      </c>
      <c r="M227" s="91"/>
      <c r="N227" s="35">
        <f t="shared" si="94"/>
        <v>0</v>
      </c>
      <c r="O227" s="35">
        <f t="shared" si="83"/>
        <v>155.172</v>
      </c>
      <c r="P227" s="91"/>
      <c r="Q227" s="35">
        <f t="shared" si="95"/>
        <v>0</v>
      </c>
      <c r="R227" s="35">
        <f t="shared" si="84"/>
        <v>155.172</v>
      </c>
      <c r="S227" s="91"/>
      <c r="T227" s="35">
        <f t="shared" si="96"/>
        <v>0</v>
      </c>
      <c r="U227" s="35">
        <f t="shared" si="85"/>
        <v>155.172</v>
      </c>
      <c r="V227" s="91"/>
      <c r="W227" s="35">
        <f t="shared" si="97"/>
        <v>0</v>
      </c>
      <c r="X227" s="35">
        <f t="shared" si="86"/>
        <v>155.172</v>
      </c>
      <c r="Y227" s="91"/>
      <c r="Z227" s="35">
        <f t="shared" si="98"/>
        <v>0</v>
      </c>
      <c r="AA227" s="35">
        <f t="shared" si="99"/>
        <v>155.172</v>
      </c>
      <c r="AB227" s="91"/>
      <c r="AC227" s="32">
        <f t="shared" si="100"/>
        <v>0</v>
      </c>
      <c r="AD227" s="35">
        <f t="shared" si="87"/>
        <v>155.172</v>
      </c>
      <c r="AE227" s="91"/>
      <c r="AF227" s="32">
        <f t="shared" si="101"/>
        <v>0</v>
      </c>
      <c r="AG227" s="35">
        <f t="shared" si="88"/>
        <v>155.172</v>
      </c>
      <c r="AH227" s="91"/>
      <c r="AI227" s="32">
        <f t="shared" si="108"/>
        <v>0</v>
      </c>
      <c r="AJ227" s="35">
        <f t="shared" si="89"/>
        <v>155.172</v>
      </c>
      <c r="AK227" s="91"/>
      <c r="AL227" s="32">
        <f t="shared" si="109"/>
        <v>0</v>
      </c>
      <c r="AM227" s="35">
        <f t="shared" si="90"/>
        <v>155.172</v>
      </c>
      <c r="AN227" s="91"/>
      <c r="AO227" s="32">
        <f t="shared" si="110"/>
        <v>0</v>
      </c>
      <c r="AP227" s="35">
        <f t="shared" si="91"/>
        <v>155.172</v>
      </c>
      <c r="AQ227" s="91"/>
      <c r="AR227" s="2">
        <f t="shared" si="102"/>
        <v>0</v>
      </c>
      <c r="AS227" s="32">
        <f t="shared" si="103"/>
        <v>931.032</v>
      </c>
      <c r="AT227" s="72">
        <f t="shared" si="92"/>
        <v>931.032</v>
      </c>
      <c r="AU227" s="72">
        <v>2501.3916</v>
      </c>
      <c r="AV227" s="47"/>
      <c r="AW227" s="46"/>
      <c r="AX227" s="1"/>
      <c r="AY227" s="1"/>
      <c r="AZ227" s="1"/>
      <c r="BA227" s="72">
        <f t="shared" si="104"/>
        <v>3432.4236</v>
      </c>
      <c r="BB227" s="1"/>
    </row>
    <row r="228" spans="1:54" ht="12.75">
      <c r="A228" s="1">
        <v>224</v>
      </c>
      <c r="B228" s="1"/>
      <c r="C228" s="1" t="s">
        <v>197</v>
      </c>
      <c r="D228" s="3">
        <v>1238.2</v>
      </c>
      <c r="E228" s="3">
        <v>142.5</v>
      </c>
      <c r="F228" s="3">
        <v>1380.7</v>
      </c>
      <c r="G228" s="1">
        <v>0.12</v>
      </c>
      <c r="H228" s="1">
        <v>0.12</v>
      </c>
      <c r="I228" s="35">
        <f t="shared" si="81"/>
        <v>165.684</v>
      </c>
      <c r="J228" s="91"/>
      <c r="K228" s="35">
        <f t="shared" si="93"/>
        <v>0</v>
      </c>
      <c r="L228" s="35">
        <f t="shared" si="82"/>
        <v>165.684</v>
      </c>
      <c r="M228" s="91"/>
      <c r="N228" s="35">
        <f t="shared" si="94"/>
        <v>0</v>
      </c>
      <c r="O228" s="35">
        <f t="shared" si="83"/>
        <v>165.684</v>
      </c>
      <c r="P228" s="91"/>
      <c r="Q228" s="35">
        <f t="shared" si="95"/>
        <v>0</v>
      </c>
      <c r="R228" s="35">
        <f t="shared" si="84"/>
        <v>165.684</v>
      </c>
      <c r="S228" s="91"/>
      <c r="T228" s="35">
        <f t="shared" si="96"/>
        <v>0</v>
      </c>
      <c r="U228" s="35">
        <f t="shared" si="85"/>
        <v>165.684</v>
      </c>
      <c r="V228" s="91"/>
      <c r="W228" s="35">
        <f t="shared" si="97"/>
        <v>0</v>
      </c>
      <c r="X228" s="35">
        <f t="shared" si="86"/>
        <v>165.684</v>
      </c>
      <c r="Y228" s="91"/>
      <c r="Z228" s="35">
        <f t="shared" si="98"/>
        <v>0</v>
      </c>
      <c r="AA228" s="35">
        <f t="shared" si="99"/>
        <v>165.684</v>
      </c>
      <c r="AB228" s="91"/>
      <c r="AC228" s="32">
        <f t="shared" si="100"/>
        <v>0</v>
      </c>
      <c r="AD228" s="35">
        <f t="shared" si="87"/>
        <v>165.684</v>
      </c>
      <c r="AE228" s="91"/>
      <c r="AF228" s="32">
        <f t="shared" si="101"/>
        <v>0</v>
      </c>
      <c r="AG228" s="35">
        <f t="shared" si="88"/>
        <v>165.684</v>
      </c>
      <c r="AH228" s="91"/>
      <c r="AI228" s="32">
        <f t="shared" si="108"/>
        <v>0</v>
      </c>
      <c r="AJ228" s="35">
        <f t="shared" si="89"/>
        <v>165.684</v>
      </c>
      <c r="AK228" s="91"/>
      <c r="AL228" s="32">
        <f t="shared" si="109"/>
        <v>0</v>
      </c>
      <c r="AM228" s="35">
        <f t="shared" si="90"/>
        <v>165.684</v>
      </c>
      <c r="AN228" s="91"/>
      <c r="AO228" s="32">
        <f t="shared" si="110"/>
        <v>0</v>
      </c>
      <c r="AP228" s="35">
        <f t="shared" si="91"/>
        <v>165.684</v>
      </c>
      <c r="AQ228" s="91"/>
      <c r="AR228" s="2">
        <f t="shared" si="102"/>
        <v>0</v>
      </c>
      <c r="AS228" s="32">
        <f t="shared" si="103"/>
        <v>994.1039999999999</v>
      </c>
      <c r="AT228" s="72">
        <f>I228+L228+O228+R228+U228+X228</f>
        <v>994.1039999999999</v>
      </c>
      <c r="AU228" s="72">
        <v>2671.2252000000003</v>
      </c>
      <c r="AV228" s="47"/>
      <c r="AW228" s="46"/>
      <c r="AX228" s="1"/>
      <c r="AY228" s="1"/>
      <c r="AZ228" s="1"/>
      <c r="BA228" s="72">
        <f t="shared" si="104"/>
        <v>3665.3292</v>
      </c>
      <c r="BB228" s="1"/>
    </row>
    <row r="229" spans="1:54" ht="12.75">
      <c r="A229" s="1">
        <v>225</v>
      </c>
      <c r="B229" s="1"/>
      <c r="C229" s="1" t="s">
        <v>198</v>
      </c>
      <c r="D229" s="3">
        <v>1953.2</v>
      </c>
      <c r="E229" s="3">
        <v>606.1</v>
      </c>
      <c r="F229" s="3">
        <v>2559.3</v>
      </c>
      <c r="G229" s="1">
        <v>0.12</v>
      </c>
      <c r="H229" s="1">
        <v>0.12</v>
      </c>
      <c r="I229" s="35">
        <f t="shared" si="81"/>
        <v>307.116</v>
      </c>
      <c r="J229" s="91"/>
      <c r="K229" s="35">
        <f t="shared" si="93"/>
        <v>0</v>
      </c>
      <c r="L229" s="35">
        <f t="shared" si="82"/>
        <v>307.116</v>
      </c>
      <c r="M229" s="91"/>
      <c r="N229" s="35">
        <f t="shared" si="94"/>
        <v>0</v>
      </c>
      <c r="O229" s="35">
        <f t="shared" si="83"/>
        <v>307.116</v>
      </c>
      <c r="P229" s="91"/>
      <c r="Q229" s="35">
        <f t="shared" si="95"/>
        <v>0</v>
      </c>
      <c r="R229" s="35">
        <f t="shared" si="84"/>
        <v>307.116</v>
      </c>
      <c r="S229" s="91"/>
      <c r="T229" s="35">
        <f t="shared" si="96"/>
        <v>0</v>
      </c>
      <c r="U229" s="35">
        <f t="shared" si="85"/>
        <v>307.116</v>
      </c>
      <c r="V229" s="91"/>
      <c r="W229" s="35">
        <f t="shared" si="97"/>
        <v>0</v>
      </c>
      <c r="X229" s="35">
        <f t="shared" si="86"/>
        <v>307.116</v>
      </c>
      <c r="Y229" s="91"/>
      <c r="Z229" s="35">
        <f t="shared" si="98"/>
        <v>0</v>
      </c>
      <c r="AA229" s="35">
        <f t="shared" si="99"/>
        <v>307.116</v>
      </c>
      <c r="AB229" s="91"/>
      <c r="AC229" s="32">
        <f t="shared" si="100"/>
        <v>0</v>
      </c>
      <c r="AD229" s="35">
        <f t="shared" si="87"/>
        <v>307.116</v>
      </c>
      <c r="AE229" s="91"/>
      <c r="AF229" s="32">
        <f t="shared" si="101"/>
        <v>0</v>
      </c>
      <c r="AG229" s="35">
        <f t="shared" si="88"/>
        <v>307.116</v>
      </c>
      <c r="AH229" s="91"/>
      <c r="AI229" s="32">
        <f t="shared" si="108"/>
        <v>0</v>
      </c>
      <c r="AJ229" s="35">
        <f t="shared" si="89"/>
        <v>307.116</v>
      </c>
      <c r="AK229" s="91"/>
      <c r="AL229" s="32">
        <f t="shared" si="109"/>
        <v>0</v>
      </c>
      <c r="AM229" s="35">
        <f t="shared" si="90"/>
        <v>307.116</v>
      </c>
      <c r="AN229" s="91"/>
      <c r="AO229" s="32">
        <f t="shared" si="110"/>
        <v>0</v>
      </c>
      <c r="AP229" s="35">
        <f t="shared" si="91"/>
        <v>307.116</v>
      </c>
      <c r="AQ229" s="91"/>
      <c r="AR229" s="2">
        <f t="shared" si="102"/>
        <v>0</v>
      </c>
      <c r="AS229" s="32">
        <f t="shared" si="103"/>
        <v>1842.696</v>
      </c>
      <c r="AT229" s="72">
        <f aca="true" t="shared" si="111" ref="AT229:AT292">I229+L229+O229+R229+U229+X229</f>
        <v>1842.696</v>
      </c>
      <c r="AU229" s="72">
        <v>4948.5408</v>
      </c>
      <c r="AV229" s="47"/>
      <c r="AW229" s="46"/>
      <c r="AX229" s="1"/>
      <c r="AY229" s="1"/>
      <c r="AZ229" s="1"/>
      <c r="BA229" s="72">
        <f t="shared" si="104"/>
        <v>6791.2368</v>
      </c>
      <c r="BB229" s="1"/>
    </row>
    <row r="230" spans="1:54" ht="12.75">
      <c r="A230" s="1">
        <v>226</v>
      </c>
      <c r="B230" s="1"/>
      <c r="C230" s="1" t="s">
        <v>199</v>
      </c>
      <c r="D230" s="3">
        <v>1840.3</v>
      </c>
      <c r="E230" s="3">
        <v>82.7</v>
      </c>
      <c r="F230" s="3">
        <v>1923</v>
      </c>
      <c r="G230" s="1">
        <v>0.12</v>
      </c>
      <c r="H230" s="1">
        <v>0.12</v>
      </c>
      <c r="I230" s="35">
        <f t="shared" si="81"/>
        <v>230.76</v>
      </c>
      <c r="J230" s="91"/>
      <c r="K230" s="35">
        <f t="shared" si="93"/>
        <v>0</v>
      </c>
      <c r="L230" s="35">
        <f t="shared" si="82"/>
        <v>230.76</v>
      </c>
      <c r="M230" s="91"/>
      <c r="N230" s="35">
        <f t="shared" si="94"/>
        <v>0</v>
      </c>
      <c r="O230" s="35">
        <f t="shared" si="83"/>
        <v>230.76</v>
      </c>
      <c r="P230" s="91"/>
      <c r="Q230" s="35">
        <f t="shared" si="95"/>
        <v>0</v>
      </c>
      <c r="R230" s="35">
        <f t="shared" si="84"/>
        <v>230.76</v>
      </c>
      <c r="S230" s="91"/>
      <c r="T230" s="35">
        <f t="shared" si="96"/>
        <v>0</v>
      </c>
      <c r="U230" s="35">
        <f t="shared" si="85"/>
        <v>230.76</v>
      </c>
      <c r="V230" s="91"/>
      <c r="W230" s="35">
        <f t="shared" si="97"/>
        <v>0</v>
      </c>
      <c r="X230" s="35">
        <f t="shared" si="86"/>
        <v>230.76</v>
      </c>
      <c r="Y230" s="91"/>
      <c r="Z230" s="35">
        <f t="shared" si="98"/>
        <v>0</v>
      </c>
      <c r="AA230" s="35">
        <f t="shared" si="99"/>
        <v>230.76</v>
      </c>
      <c r="AB230" s="91"/>
      <c r="AC230" s="32">
        <f t="shared" si="100"/>
        <v>0</v>
      </c>
      <c r="AD230" s="35">
        <f t="shared" si="87"/>
        <v>230.76</v>
      </c>
      <c r="AE230" s="91"/>
      <c r="AF230" s="32">
        <f t="shared" si="101"/>
        <v>0</v>
      </c>
      <c r="AG230" s="35">
        <f t="shared" si="88"/>
        <v>230.76</v>
      </c>
      <c r="AH230" s="91"/>
      <c r="AI230" s="32">
        <f t="shared" si="108"/>
        <v>0</v>
      </c>
      <c r="AJ230" s="35">
        <f t="shared" si="89"/>
        <v>230.76</v>
      </c>
      <c r="AK230" s="91"/>
      <c r="AL230" s="32">
        <f t="shared" si="109"/>
        <v>0</v>
      </c>
      <c r="AM230" s="35">
        <f t="shared" si="90"/>
        <v>230.76</v>
      </c>
      <c r="AN230" s="91"/>
      <c r="AO230" s="32">
        <f t="shared" si="110"/>
        <v>0</v>
      </c>
      <c r="AP230" s="35">
        <f t="shared" si="91"/>
        <v>230.76</v>
      </c>
      <c r="AQ230" s="91"/>
      <c r="AR230" s="2">
        <f t="shared" si="102"/>
        <v>0</v>
      </c>
      <c r="AS230" s="32">
        <f t="shared" si="103"/>
        <v>1384.56</v>
      </c>
      <c r="AT230" s="72">
        <f t="shared" si="111"/>
        <v>1384.56</v>
      </c>
      <c r="AU230" s="72">
        <v>3720.408</v>
      </c>
      <c r="AV230" s="47"/>
      <c r="AW230" s="46"/>
      <c r="AX230" s="1"/>
      <c r="AY230" s="1"/>
      <c r="AZ230" s="1"/>
      <c r="BA230" s="72">
        <f t="shared" si="104"/>
        <v>5104.968</v>
      </c>
      <c r="BB230" s="1"/>
    </row>
    <row r="231" spans="1:54" ht="12.75">
      <c r="A231" s="1">
        <v>227</v>
      </c>
      <c r="B231" s="1"/>
      <c r="C231" s="1" t="s">
        <v>200</v>
      </c>
      <c r="D231" s="3">
        <v>1373.6</v>
      </c>
      <c r="E231" s="3">
        <v>487.8</v>
      </c>
      <c r="F231" s="3">
        <v>1861.4</v>
      </c>
      <c r="G231" s="1">
        <v>0.12</v>
      </c>
      <c r="H231" s="1">
        <v>0.12</v>
      </c>
      <c r="I231" s="35">
        <f t="shared" si="81"/>
        <v>223.368</v>
      </c>
      <c r="J231" s="91"/>
      <c r="K231" s="35">
        <f t="shared" si="93"/>
        <v>0</v>
      </c>
      <c r="L231" s="35">
        <f t="shared" si="82"/>
        <v>223.368</v>
      </c>
      <c r="M231" s="91"/>
      <c r="N231" s="35">
        <f t="shared" si="94"/>
        <v>0</v>
      </c>
      <c r="O231" s="35">
        <f t="shared" si="83"/>
        <v>223.368</v>
      </c>
      <c r="P231" s="91"/>
      <c r="Q231" s="35">
        <f t="shared" si="95"/>
        <v>0</v>
      </c>
      <c r="R231" s="35">
        <f t="shared" si="84"/>
        <v>223.368</v>
      </c>
      <c r="S231" s="91"/>
      <c r="T231" s="35">
        <f t="shared" si="96"/>
        <v>0</v>
      </c>
      <c r="U231" s="35">
        <f t="shared" si="85"/>
        <v>223.368</v>
      </c>
      <c r="V231" s="91"/>
      <c r="W231" s="35">
        <f t="shared" si="97"/>
        <v>0</v>
      </c>
      <c r="X231" s="35">
        <f t="shared" si="86"/>
        <v>223.368</v>
      </c>
      <c r="Y231" s="91"/>
      <c r="Z231" s="35">
        <f t="shared" si="98"/>
        <v>0</v>
      </c>
      <c r="AA231" s="35">
        <f t="shared" si="99"/>
        <v>223.368</v>
      </c>
      <c r="AB231" s="91"/>
      <c r="AC231" s="32">
        <f t="shared" si="100"/>
        <v>0</v>
      </c>
      <c r="AD231" s="35">
        <f t="shared" si="87"/>
        <v>223.368</v>
      </c>
      <c r="AE231" s="91"/>
      <c r="AF231" s="32">
        <f t="shared" si="101"/>
        <v>0</v>
      </c>
      <c r="AG231" s="35">
        <f t="shared" si="88"/>
        <v>223.368</v>
      </c>
      <c r="AH231" s="91"/>
      <c r="AI231" s="32">
        <f t="shared" si="108"/>
        <v>0</v>
      </c>
      <c r="AJ231" s="35">
        <f t="shared" si="89"/>
        <v>223.368</v>
      </c>
      <c r="AK231" s="91"/>
      <c r="AL231" s="32">
        <f t="shared" si="109"/>
        <v>0</v>
      </c>
      <c r="AM231" s="35">
        <f t="shared" si="90"/>
        <v>223.368</v>
      </c>
      <c r="AN231" s="91"/>
      <c r="AO231" s="32">
        <f t="shared" si="110"/>
        <v>0</v>
      </c>
      <c r="AP231" s="35">
        <f t="shared" si="91"/>
        <v>223.368</v>
      </c>
      <c r="AQ231" s="91"/>
      <c r="AR231" s="2">
        <f t="shared" si="102"/>
        <v>0</v>
      </c>
      <c r="AS231" s="32">
        <f t="shared" si="103"/>
        <v>1340.2079999999999</v>
      </c>
      <c r="AT231" s="72">
        <f t="shared" si="111"/>
        <v>1340.2079999999999</v>
      </c>
      <c r="AU231" s="72">
        <v>3594.8415999999997</v>
      </c>
      <c r="AV231" s="47"/>
      <c r="AW231" s="46"/>
      <c r="AX231" s="1"/>
      <c r="AY231" s="1"/>
      <c r="AZ231" s="1"/>
      <c r="BA231" s="72">
        <f t="shared" si="104"/>
        <v>4935.049599999999</v>
      </c>
      <c r="BB231" s="1"/>
    </row>
    <row r="232" spans="1:54" ht="12.75">
      <c r="A232" s="1">
        <v>228</v>
      </c>
      <c r="B232" s="1"/>
      <c r="C232" s="1" t="s">
        <v>201</v>
      </c>
      <c r="D232" s="3">
        <v>2050.4</v>
      </c>
      <c r="E232" s="3">
        <v>489.5</v>
      </c>
      <c r="F232" s="3">
        <v>2539.9</v>
      </c>
      <c r="G232" s="1">
        <v>0.12</v>
      </c>
      <c r="H232" s="1">
        <v>0.12</v>
      </c>
      <c r="I232" s="35">
        <f t="shared" si="81"/>
        <v>304.788</v>
      </c>
      <c r="J232" s="91"/>
      <c r="K232" s="35">
        <f t="shared" si="93"/>
        <v>0</v>
      </c>
      <c r="L232" s="35">
        <f t="shared" si="82"/>
        <v>304.788</v>
      </c>
      <c r="M232" s="91"/>
      <c r="N232" s="35">
        <f t="shared" si="94"/>
        <v>0</v>
      </c>
      <c r="O232" s="35">
        <f t="shared" si="83"/>
        <v>304.788</v>
      </c>
      <c r="P232" s="91"/>
      <c r="Q232" s="35">
        <f t="shared" si="95"/>
        <v>0</v>
      </c>
      <c r="R232" s="35">
        <f t="shared" si="84"/>
        <v>304.788</v>
      </c>
      <c r="S232" s="91"/>
      <c r="T232" s="35">
        <f t="shared" si="96"/>
        <v>0</v>
      </c>
      <c r="U232" s="35">
        <f t="shared" si="85"/>
        <v>304.788</v>
      </c>
      <c r="V232" s="91"/>
      <c r="W232" s="35">
        <f t="shared" si="97"/>
        <v>0</v>
      </c>
      <c r="X232" s="35">
        <f t="shared" si="86"/>
        <v>304.788</v>
      </c>
      <c r="Y232" s="91"/>
      <c r="Z232" s="35">
        <f t="shared" si="98"/>
        <v>0</v>
      </c>
      <c r="AA232" s="35">
        <f t="shared" si="99"/>
        <v>304.788</v>
      </c>
      <c r="AB232" s="91"/>
      <c r="AC232" s="32">
        <f t="shared" si="100"/>
        <v>0</v>
      </c>
      <c r="AD232" s="35">
        <f t="shared" si="87"/>
        <v>304.788</v>
      </c>
      <c r="AE232" s="91"/>
      <c r="AF232" s="32">
        <f t="shared" si="101"/>
        <v>0</v>
      </c>
      <c r="AG232" s="35">
        <f t="shared" si="88"/>
        <v>304.788</v>
      </c>
      <c r="AH232" s="91"/>
      <c r="AI232" s="32">
        <f t="shared" si="108"/>
        <v>0</v>
      </c>
      <c r="AJ232" s="35">
        <f t="shared" si="89"/>
        <v>304.788</v>
      </c>
      <c r="AK232" s="91"/>
      <c r="AL232" s="32">
        <f t="shared" si="109"/>
        <v>0</v>
      </c>
      <c r="AM232" s="35">
        <f t="shared" si="90"/>
        <v>304.788</v>
      </c>
      <c r="AN232" s="91"/>
      <c r="AO232" s="32">
        <f t="shared" si="110"/>
        <v>0</v>
      </c>
      <c r="AP232" s="35">
        <f t="shared" si="91"/>
        <v>304.788</v>
      </c>
      <c r="AQ232" s="91"/>
      <c r="AR232" s="2">
        <f t="shared" si="102"/>
        <v>0</v>
      </c>
      <c r="AS232" s="32">
        <f t="shared" si="103"/>
        <v>1828.728</v>
      </c>
      <c r="AT232" s="72">
        <f t="shared" si="111"/>
        <v>1828.728</v>
      </c>
      <c r="AU232" s="72">
        <v>4911.9803999999995</v>
      </c>
      <c r="AV232" s="47"/>
      <c r="AW232" s="46"/>
      <c r="AX232" s="1"/>
      <c r="AY232" s="1"/>
      <c r="AZ232" s="1"/>
      <c r="BA232" s="72">
        <f t="shared" si="104"/>
        <v>6740.7083999999995</v>
      </c>
      <c r="BB232" s="1"/>
    </row>
    <row r="233" spans="1:54" ht="12.75">
      <c r="A233" s="1">
        <v>229</v>
      </c>
      <c r="B233" s="1"/>
      <c r="C233" s="1" t="s">
        <v>202</v>
      </c>
      <c r="D233" s="3">
        <v>1639</v>
      </c>
      <c r="E233" s="3">
        <v>171.3</v>
      </c>
      <c r="F233" s="3">
        <v>1810.3</v>
      </c>
      <c r="G233" s="1">
        <v>0.12</v>
      </c>
      <c r="H233" s="1">
        <v>0.12</v>
      </c>
      <c r="I233" s="35">
        <f t="shared" si="81"/>
        <v>217.236</v>
      </c>
      <c r="J233" s="91"/>
      <c r="K233" s="35">
        <f t="shared" si="93"/>
        <v>0</v>
      </c>
      <c r="L233" s="35">
        <f t="shared" si="82"/>
        <v>217.236</v>
      </c>
      <c r="M233" s="91"/>
      <c r="N233" s="35">
        <f t="shared" si="94"/>
        <v>0</v>
      </c>
      <c r="O233" s="35">
        <f t="shared" si="83"/>
        <v>217.236</v>
      </c>
      <c r="P233" s="91"/>
      <c r="Q233" s="35">
        <f t="shared" si="95"/>
        <v>0</v>
      </c>
      <c r="R233" s="35">
        <f t="shared" si="84"/>
        <v>217.236</v>
      </c>
      <c r="S233" s="91"/>
      <c r="T233" s="35">
        <f t="shared" si="96"/>
        <v>0</v>
      </c>
      <c r="U233" s="35">
        <f t="shared" si="85"/>
        <v>217.236</v>
      </c>
      <c r="V233" s="91"/>
      <c r="W233" s="35">
        <f t="shared" si="97"/>
        <v>0</v>
      </c>
      <c r="X233" s="35">
        <f t="shared" si="86"/>
        <v>217.236</v>
      </c>
      <c r="Y233" s="91"/>
      <c r="Z233" s="35">
        <f t="shared" si="98"/>
        <v>0</v>
      </c>
      <c r="AA233" s="35">
        <f t="shared" si="99"/>
        <v>217.236</v>
      </c>
      <c r="AB233" s="91"/>
      <c r="AC233" s="32">
        <f t="shared" si="100"/>
        <v>0</v>
      </c>
      <c r="AD233" s="35">
        <f t="shared" si="87"/>
        <v>217.236</v>
      </c>
      <c r="AE233" s="91"/>
      <c r="AF233" s="32">
        <f t="shared" si="101"/>
        <v>0</v>
      </c>
      <c r="AG233" s="35">
        <f t="shared" si="88"/>
        <v>217.236</v>
      </c>
      <c r="AH233" s="91"/>
      <c r="AI233" s="32">
        <f t="shared" si="108"/>
        <v>0</v>
      </c>
      <c r="AJ233" s="35">
        <f t="shared" si="89"/>
        <v>217.236</v>
      </c>
      <c r="AK233" s="91"/>
      <c r="AL233" s="32">
        <f t="shared" si="109"/>
        <v>0</v>
      </c>
      <c r="AM233" s="35">
        <f t="shared" si="90"/>
        <v>217.236</v>
      </c>
      <c r="AN233" s="91"/>
      <c r="AO233" s="32">
        <f t="shared" si="110"/>
        <v>0</v>
      </c>
      <c r="AP233" s="35">
        <f t="shared" si="91"/>
        <v>217.236</v>
      </c>
      <c r="AQ233" s="91"/>
      <c r="AR233" s="2">
        <f t="shared" si="102"/>
        <v>0</v>
      </c>
      <c r="AS233" s="32">
        <f t="shared" si="103"/>
        <v>1303.4159999999997</v>
      </c>
      <c r="AT233" s="72">
        <f t="shared" si="111"/>
        <v>1303.4159999999997</v>
      </c>
      <c r="AU233" s="72">
        <v>3502.3607999999995</v>
      </c>
      <c r="AV233" s="47"/>
      <c r="AW233" s="46"/>
      <c r="AX233" s="1"/>
      <c r="AY233" s="1"/>
      <c r="AZ233" s="1"/>
      <c r="BA233" s="72">
        <f t="shared" si="104"/>
        <v>4805.7768</v>
      </c>
      <c r="BB233" s="1"/>
    </row>
    <row r="234" spans="1:54" ht="12.75">
      <c r="A234" s="1">
        <v>230</v>
      </c>
      <c r="B234" s="1"/>
      <c r="C234" s="1" t="s">
        <v>203</v>
      </c>
      <c r="D234" s="3">
        <v>1567.3</v>
      </c>
      <c r="E234" s="3">
        <v>250.2</v>
      </c>
      <c r="F234" s="3">
        <v>1817.5</v>
      </c>
      <c r="G234" s="1">
        <v>0.12</v>
      </c>
      <c r="H234" s="1">
        <v>0.12</v>
      </c>
      <c r="I234" s="35">
        <f t="shared" si="81"/>
        <v>218.1</v>
      </c>
      <c r="J234" s="91"/>
      <c r="K234" s="35">
        <f t="shared" si="93"/>
        <v>0</v>
      </c>
      <c r="L234" s="35">
        <f t="shared" si="82"/>
        <v>218.1</v>
      </c>
      <c r="M234" s="91"/>
      <c r="N234" s="35">
        <f t="shared" si="94"/>
        <v>0</v>
      </c>
      <c r="O234" s="35">
        <f t="shared" si="83"/>
        <v>218.1</v>
      </c>
      <c r="P234" s="91"/>
      <c r="Q234" s="35">
        <f t="shared" si="95"/>
        <v>0</v>
      </c>
      <c r="R234" s="35">
        <f t="shared" si="84"/>
        <v>218.1</v>
      </c>
      <c r="S234" s="91"/>
      <c r="T234" s="35">
        <f t="shared" si="96"/>
        <v>0</v>
      </c>
      <c r="U234" s="35">
        <f t="shared" si="85"/>
        <v>218.1</v>
      </c>
      <c r="V234" s="91"/>
      <c r="W234" s="35">
        <f t="shared" si="97"/>
        <v>0</v>
      </c>
      <c r="X234" s="35">
        <f t="shared" si="86"/>
        <v>218.1</v>
      </c>
      <c r="Y234" s="91"/>
      <c r="Z234" s="35">
        <f t="shared" si="98"/>
        <v>0</v>
      </c>
      <c r="AA234" s="35">
        <f t="shared" si="99"/>
        <v>218.1</v>
      </c>
      <c r="AB234" s="91"/>
      <c r="AC234" s="32">
        <f t="shared" si="100"/>
        <v>0</v>
      </c>
      <c r="AD234" s="35">
        <f t="shared" si="87"/>
        <v>218.1</v>
      </c>
      <c r="AE234" s="91"/>
      <c r="AF234" s="32">
        <f t="shared" si="101"/>
        <v>0</v>
      </c>
      <c r="AG234" s="35">
        <f t="shared" si="88"/>
        <v>218.1</v>
      </c>
      <c r="AH234" s="91"/>
      <c r="AI234" s="32">
        <f t="shared" si="108"/>
        <v>0</v>
      </c>
      <c r="AJ234" s="35">
        <f t="shared" si="89"/>
        <v>218.1</v>
      </c>
      <c r="AK234" s="91"/>
      <c r="AL234" s="32">
        <f t="shared" si="109"/>
        <v>0</v>
      </c>
      <c r="AM234" s="35">
        <f t="shared" si="90"/>
        <v>218.1</v>
      </c>
      <c r="AN234" s="91"/>
      <c r="AO234" s="32">
        <f t="shared" si="110"/>
        <v>0</v>
      </c>
      <c r="AP234" s="35">
        <f t="shared" si="91"/>
        <v>218.1</v>
      </c>
      <c r="AQ234" s="91"/>
      <c r="AR234" s="2">
        <f t="shared" si="102"/>
        <v>0</v>
      </c>
      <c r="AS234" s="32">
        <f t="shared" si="103"/>
        <v>1308.6</v>
      </c>
      <c r="AT234" s="72">
        <f t="shared" si="111"/>
        <v>1308.6</v>
      </c>
      <c r="AU234" s="72">
        <v>3516.3</v>
      </c>
      <c r="AV234" s="47"/>
      <c r="AW234" s="46"/>
      <c r="AX234" s="1"/>
      <c r="AY234" s="1"/>
      <c r="AZ234" s="1"/>
      <c r="BA234" s="72">
        <f t="shared" si="104"/>
        <v>4824.9</v>
      </c>
      <c r="BB234" s="1"/>
    </row>
    <row r="235" spans="1:54" ht="12.75">
      <c r="A235" s="1">
        <v>231</v>
      </c>
      <c r="B235" s="1"/>
      <c r="C235" s="1" t="s">
        <v>204</v>
      </c>
      <c r="D235" s="3">
        <v>9195.1</v>
      </c>
      <c r="E235" s="3">
        <v>671.4</v>
      </c>
      <c r="F235" s="3">
        <v>9866.5</v>
      </c>
      <c r="G235" s="1">
        <v>0.12</v>
      </c>
      <c r="H235" s="1">
        <v>0.12</v>
      </c>
      <c r="I235" s="35">
        <f t="shared" si="81"/>
        <v>1183.98</v>
      </c>
      <c r="J235" s="91"/>
      <c r="K235" s="35">
        <f t="shared" si="93"/>
        <v>0</v>
      </c>
      <c r="L235" s="35">
        <f t="shared" si="82"/>
        <v>1183.98</v>
      </c>
      <c r="M235" s="91"/>
      <c r="N235" s="35">
        <f t="shared" si="94"/>
        <v>0</v>
      </c>
      <c r="O235" s="35">
        <f t="shared" si="83"/>
        <v>1183.98</v>
      </c>
      <c r="P235" s="91"/>
      <c r="Q235" s="35">
        <f t="shared" si="95"/>
        <v>0</v>
      </c>
      <c r="R235" s="35">
        <f t="shared" si="84"/>
        <v>1183.98</v>
      </c>
      <c r="S235" s="91"/>
      <c r="T235" s="35">
        <f t="shared" si="96"/>
        <v>0</v>
      </c>
      <c r="U235" s="35">
        <f t="shared" si="85"/>
        <v>1183.98</v>
      </c>
      <c r="V235" s="91"/>
      <c r="W235" s="35">
        <f t="shared" si="97"/>
        <v>0</v>
      </c>
      <c r="X235" s="35">
        <f t="shared" si="86"/>
        <v>1183.98</v>
      </c>
      <c r="Y235" s="91"/>
      <c r="Z235" s="35">
        <f t="shared" si="98"/>
        <v>0</v>
      </c>
      <c r="AA235" s="35">
        <f t="shared" si="99"/>
        <v>1183.98</v>
      </c>
      <c r="AB235" s="91"/>
      <c r="AC235" s="32">
        <f t="shared" si="100"/>
        <v>0</v>
      </c>
      <c r="AD235" s="35">
        <f t="shared" si="87"/>
        <v>1183.98</v>
      </c>
      <c r="AE235" s="91"/>
      <c r="AF235" s="32">
        <f t="shared" si="101"/>
        <v>0</v>
      </c>
      <c r="AG235" s="35">
        <f t="shared" si="88"/>
        <v>1183.98</v>
      </c>
      <c r="AH235" s="91"/>
      <c r="AI235" s="32">
        <f t="shared" si="108"/>
        <v>0</v>
      </c>
      <c r="AJ235" s="35">
        <f t="shared" si="89"/>
        <v>1183.98</v>
      </c>
      <c r="AK235" s="91"/>
      <c r="AL235" s="32">
        <f t="shared" si="109"/>
        <v>0</v>
      </c>
      <c r="AM235" s="35">
        <f t="shared" si="90"/>
        <v>1183.98</v>
      </c>
      <c r="AN235" s="91"/>
      <c r="AO235" s="32">
        <f t="shared" si="110"/>
        <v>0</v>
      </c>
      <c r="AP235" s="35">
        <f t="shared" si="91"/>
        <v>1183.98</v>
      </c>
      <c r="AQ235" s="91"/>
      <c r="AR235" s="2">
        <f t="shared" si="102"/>
        <v>0</v>
      </c>
      <c r="AS235" s="32">
        <f t="shared" si="103"/>
        <v>7103.879999999999</v>
      </c>
      <c r="AT235" s="72">
        <f t="shared" si="111"/>
        <v>7103.879999999999</v>
      </c>
      <c r="AU235" s="72">
        <v>19091.304399999997</v>
      </c>
      <c r="AV235" s="47"/>
      <c r="AW235" s="46"/>
      <c r="AX235" s="1"/>
      <c r="AY235" s="1"/>
      <c r="AZ235" s="1"/>
      <c r="BA235" s="72">
        <f t="shared" si="104"/>
        <v>26195.1844</v>
      </c>
      <c r="BB235" s="1"/>
    </row>
    <row r="236" spans="1:54" ht="12.75">
      <c r="A236" s="1">
        <v>232</v>
      </c>
      <c r="B236" s="1"/>
      <c r="C236" s="1" t="s">
        <v>205</v>
      </c>
      <c r="D236" s="3">
        <v>5424.2</v>
      </c>
      <c r="E236" s="3">
        <v>1453.7</v>
      </c>
      <c r="F236" s="3">
        <v>6877.9</v>
      </c>
      <c r="G236" s="1">
        <v>0.12</v>
      </c>
      <c r="H236" s="1">
        <v>0.12</v>
      </c>
      <c r="I236" s="35">
        <f t="shared" si="81"/>
        <v>825.348</v>
      </c>
      <c r="J236" s="91"/>
      <c r="K236" s="35">
        <f t="shared" si="93"/>
        <v>0</v>
      </c>
      <c r="L236" s="35">
        <f t="shared" si="82"/>
        <v>825.348</v>
      </c>
      <c r="M236" s="91"/>
      <c r="N236" s="35">
        <f t="shared" si="94"/>
        <v>0</v>
      </c>
      <c r="O236" s="35">
        <f t="shared" si="83"/>
        <v>825.348</v>
      </c>
      <c r="P236" s="91"/>
      <c r="Q236" s="35">
        <f t="shared" si="95"/>
        <v>0</v>
      </c>
      <c r="R236" s="35">
        <f t="shared" si="84"/>
        <v>825.348</v>
      </c>
      <c r="S236" s="91"/>
      <c r="T236" s="35">
        <f t="shared" si="96"/>
        <v>0</v>
      </c>
      <c r="U236" s="35">
        <f t="shared" si="85"/>
        <v>825.348</v>
      </c>
      <c r="V236" s="91"/>
      <c r="W236" s="35">
        <f t="shared" si="97"/>
        <v>0</v>
      </c>
      <c r="X236" s="35">
        <f t="shared" si="86"/>
        <v>825.348</v>
      </c>
      <c r="Y236" s="91"/>
      <c r="Z236" s="35">
        <f t="shared" si="98"/>
        <v>0</v>
      </c>
      <c r="AA236" s="35">
        <f t="shared" si="99"/>
        <v>825.348</v>
      </c>
      <c r="AB236" s="91"/>
      <c r="AC236" s="32">
        <f t="shared" si="100"/>
        <v>0</v>
      </c>
      <c r="AD236" s="35">
        <f t="shared" si="87"/>
        <v>825.348</v>
      </c>
      <c r="AE236" s="91"/>
      <c r="AF236" s="32">
        <f t="shared" si="101"/>
        <v>0</v>
      </c>
      <c r="AG236" s="35">
        <f t="shared" si="88"/>
        <v>825.348</v>
      </c>
      <c r="AH236" s="91"/>
      <c r="AI236" s="32">
        <f t="shared" si="108"/>
        <v>0</v>
      </c>
      <c r="AJ236" s="35">
        <f t="shared" si="89"/>
        <v>825.348</v>
      </c>
      <c r="AK236" s="91"/>
      <c r="AL236" s="32">
        <f t="shared" si="109"/>
        <v>0</v>
      </c>
      <c r="AM236" s="35">
        <f t="shared" si="90"/>
        <v>825.348</v>
      </c>
      <c r="AN236" s="91"/>
      <c r="AO236" s="32">
        <f t="shared" si="110"/>
        <v>0</v>
      </c>
      <c r="AP236" s="35">
        <f t="shared" si="91"/>
        <v>825.348</v>
      </c>
      <c r="AQ236" s="91"/>
      <c r="AR236" s="2">
        <f t="shared" si="102"/>
        <v>0</v>
      </c>
      <c r="AS236" s="32">
        <f t="shared" si="103"/>
        <v>4952.088</v>
      </c>
      <c r="AT236" s="72">
        <f t="shared" si="111"/>
        <v>4952.088</v>
      </c>
      <c r="AU236" s="72">
        <v>13301.3672</v>
      </c>
      <c r="AV236" s="47"/>
      <c r="AW236" s="46"/>
      <c r="AX236" s="1"/>
      <c r="AY236" s="1"/>
      <c r="AZ236" s="1"/>
      <c r="BA236" s="72">
        <f t="shared" si="104"/>
        <v>18253.4552</v>
      </c>
      <c r="BB236" s="1"/>
    </row>
    <row r="237" spans="1:54" ht="12.75">
      <c r="A237" s="1">
        <v>233</v>
      </c>
      <c r="B237" s="1"/>
      <c r="C237" s="1" t="s">
        <v>206</v>
      </c>
      <c r="D237" s="3">
        <v>2278.2</v>
      </c>
      <c r="E237" s="3">
        <v>517</v>
      </c>
      <c r="F237" s="3">
        <v>2795.2</v>
      </c>
      <c r="G237" s="1">
        <v>0.12</v>
      </c>
      <c r="H237" s="1">
        <v>0.12</v>
      </c>
      <c r="I237" s="35">
        <f t="shared" si="81"/>
        <v>335.424</v>
      </c>
      <c r="J237" s="91"/>
      <c r="K237" s="35">
        <f t="shared" si="93"/>
        <v>0</v>
      </c>
      <c r="L237" s="35">
        <f t="shared" si="82"/>
        <v>335.424</v>
      </c>
      <c r="M237" s="91"/>
      <c r="N237" s="35">
        <f t="shared" si="94"/>
        <v>0</v>
      </c>
      <c r="O237" s="35">
        <f t="shared" si="83"/>
        <v>335.424</v>
      </c>
      <c r="P237" s="91"/>
      <c r="Q237" s="35">
        <f t="shared" si="95"/>
        <v>0</v>
      </c>
      <c r="R237" s="35">
        <f t="shared" si="84"/>
        <v>335.424</v>
      </c>
      <c r="S237" s="91"/>
      <c r="T237" s="35">
        <f t="shared" si="96"/>
        <v>0</v>
      </c>
      <c r="U237" s="35">
        <f t="shared" si="85"/>
        <v>335.424</v>
      </c>
      <c r="V237" s="91"/>
      <c r="W237" s="35">
        <f t="shared" si="97"/>
        <v>0</v>
      </c>
      <c r="X237" s="35">
        <f t="shared" si="86"/>
        <v>335.424</v>
      </c>
      <c r="Y237" s="91"/>
      <c r="Z237" s="35">
        <f t="shared" si="98"/>
        <v>0</v>
      </c>
      <c r="AA237" s="35">
        <f t="shared" si="99"/>
        <v>335.424</v>
      </c>
      <c r="AB237" s="91"/>
      <c r="AC237" s="32">
        <f t="shared" si="100"/>
        <v>0</v>
      </c>
      <c r="AD237" s="35">
        <f t="shared" si="87"/>
        <v>335.424</v>
      </c>
      <c r="AE237" s="91"/>
      <c r="AF237" s="32">
        <f t="shared" si="101"/>
        <v>0</v>
      </c>
      <c r="AG237" s="35">
        <f t="shared" si="88"/>
        <v>335.424</v>
      </c>
      <c r="AH237" s="91"/>
      <c r="AI237" s="32">
        <f t="shared" si="108"/>
        <v>0</v>
      </c>
      <c r="AJ237" s="35">
        <f t="shared" si="89"/>
        <v>335.424</v>
      </c>
      <c r="AK237" s="91"/>
      <c r="AL237" s="32">
        <f t="shared" si="109"/>
        <v>0</v>
      </c>
      <c r="AM237" s="35">
        <f t="shared" si="90"/>
        <v>335.424</v>
      </c>
      <c r="AN237" s="91"/>
      <c r="AO237" s="32">
        <f t="shared" si="110"/>
        <v>0</v>
      </c>
      <c r="AP237" s="35">
        <f t="shared" si="91"/>
        <v>335.424</v>
      </c>
      <c r="AQ237" s="91"/>
      <c r="AR237" s="2">
        <f t="shared" si="102"/>
        <v>0</v>
      </c>
      <c r="AS237" s="32">
        <f t="shared" si="103"/>
        <v>2012.5439999999999</v>
      </c>
      <c r="AT237" s="72">
        <f t="shared" si="111"/>
        <v>2012.5439999999999</v>
      </c>
      <c r="AU237" s="72">
        <v>5408.611599999999</v>
      </c>
      <c r="AV237" s="47"/>
      <c r="AW237" s="46"/>
      <c r="AX237" s="1"/>
      <c r="AY237" s="1"/>
      <c r="AZ237" s="1"/>
      <c r="BA237" s="72">
        <f t="shared" si="104"/>
        <v>7421.155599999999</v>
      </c>
      <c r="BB237" s="1"/>
    </row>
    <row r="238" spans="1:54" ht="12.75">
      <c r="A238" s="1">
        <v>234</v>
      </c>
      <c r="B238" s="1"/>
      <c r="C238" s="1" t="s">
        <v>207</v>
      </c>
      <c r="D238" s="3">
        <v>2547.4</v>
      </c>
      <c r="E238" s="3">
        <v>667.6</v>
      </c>
      <c r="F238" s="3">
        <v>3215</v>
      </c>
      <c r="G238" s="1">
        <v>0.12</v>
      </c>
      <c r="H238" s="1">
        <v>0.12</v>
      </c>
      <c r="I238" s="35">
        <f t="shared" si="81"/>
        <v>385.8</v>
      </c>
      <c r="J238" s="91"/>
      <c r="K238" s="35">
        <f t="shared" si="93"/>
        <v>0</v>
      </c>
      <c r="L238" s="35">
        <f t="shared" si="82"/>
        <v>385.8</v>
      </c>
      <c r="M238" s="91"/>
      <c r="N238" s="35">
        <f t="shared" si="94"/>
        <v>0</v>
      </c>
      <c r="O238" s="35">
        <f t="shared" si="83"/>
        <v>385.8</v>
      </c>
      <c r="P238" s="91"/>
      <c r="Q238" s="35">
        <f t="shared" si="95"/>
        <v>0</v>
      </c>
      <c r="R238" s="35">
        <f t="shared" si="84"/>
        <v>385.8</v>
      </c>
      <c r="S238" s="91"/>
      <c r="T238" s="35">
        <f t="shared" si="96"/>
        <v>0</v>
      </c>
      <c r="U238" s="35">
        <f t="shared" si="85"/>
        <v>385.8</v>
      </c>
      <c r="V238" s="91"/>
      <c r="W238" s="35">
        <f t="shared" si="97"/>
        <v>0</v>
      </c>
      <c r="X238" s="35">
        <f t="shared" si="86"/>
        <v>385.8</v>
      </c>
      <c r="Y238" s="91"/>
      <c r="Z238" s="35">
        <f t="shared" si="98"/>
        <v>0</v>
      </c>
      <c r="AA238" s="35">
        <f t="shared" si="99"/>
        <v>385.8</v>
      </c>
      <c r="AB238" s="91"/>
      <c r="AC238" s="32">
        <f t="shared" si="100"/>
        <v>0</v>
      </c>
      <c r="AD238" s="35">
        <f t="shared" si="87"/>
        <v>385.8</v>
      </c>
      <c r="AE238" s="91"/>
      <c r="AF238" s="32">
        <f t="shared" si="101"/>
        <v>0</v>
      </c>
      <c r="AG238" s="35">
        <f t="shared" si="88"/>
        <v>385.8</v>
      </c>
      <c r="AH238" s="91"/>
      <c r="AI238" s="32">
        <f t="shared" si="108"/>
        <v>0</v>
      </c>
      <c r="AJ238" s="35">
        <f t="shared" si="89"/>
        <v>385.8</v>
      </c>
      <c r="AK238" s="91"/>
      <c r="AL238" s="32">
        <f t="shared" si="109"/>
        <v>0</v>
      </c>
      <c r="AM238" s="35">
        <f t="shared" si="90"/>
        <v>385.8</v>
      </c>
      <c r="AN238" s="91"/>
      <c r="AO238" s="32">
        <f t="shared" si="110"/>
        <v>0</v>
      </c>
      <c r="AP238" s="35">
        <f t="shared" si="91"/>
        <v>385.8</v>
      </c>
      <c r="AQ238" s="91"/>
      <c r="AR238" s="2">
        <f t="shared" si="102"/>
        <v>0</v>
      </c>
      <c r="AS238" s="32">
        <f t="shared" si="103"/>
        <v>2314.8</v>
      </c>
      <c r="AT238" s="72">
        <f t="shared" si="111"/>
        <v>2314.8</v>
      </c>
      <c r="AU238" s="72">
        <v>6219.81</v>
      </c>
      <c r="AV238" s="47"/>
      <c r="AW238" s="46"/>
      <c r="AX238" s="1"/>
      <c r="AY238" s="1"/>
      <c r="AZ238" s="1"/>
      <c r="BA238" s="72">
        <f t="shared" si="104"/>
        <v>8534.61</v>
      </c>
      <c r="BB238" s="1"/>
    </row>
    <row r="239" spans="1:54" ht="12.75">
      <c r="A239" s="1">
        <v>235</v>
      </c>
      <c r="B239" s="1"/>
      <c r="C239" s="1" t="s">
        <v>208</v>
      </c>
      <c r="D239" s="3">
        <v>1943.62</v>
      </c>
      <c r="E239" s="3">
        <v>119.4</v>
      </c>
      <c r="F239" s="3">
        <v>2063.02</v>
      </c>
      <c r="G239" s="1">
        <v>0.12</v>
      </c>
      <c r="H239" s="1">
        <v>0.12</v>
      </c>
      <c r="I239" s="35">
        <f t="shared" si="81"/>
        <v>247.5624</v>
      </c>
      <c r="J239" s="91"/>
      <c r="K239" s="35">
        <f t="shared" si="93"/>
        <v>0</v>
      </c>
      <c r="L239" s="35">
        <f t="shared" si="82"/>
        <v>247.5624</v>
      </c>
      <c r="M239" s="91"/>
      <c r="N239" s="35">
        <f t="shared" si="94"/>
        <v>0</v>
      </c>
      <c r="O239" s="35">
        <f t="shared" si="83"/>
        <v>247.5624</v>
      </c>
      <c r="P239" s="91"/>
      <c r="Q239" s="35">
        <f t="shared" si="95"/>
        <v>0</v>
      </c>
      <c r="R239" s="35">
        <f t="shared" si="84"/>
        <v>247.5624</v>
      </c>
      <c r="S239" s="91"/>
      <c r="T239" s="35">
        <f t="shared" si="96"/>
        <v>0</v>
      </c>
      <c r="U239" s="35">
        <f t="shared" si="85"/>
        <v>247.5624</v>
      </c>
      <c r="V239" s="91"/>
      <c r="W239" s="35">
        <f t="shared" si="97"/>
        <v>0</v>
      </c>
      <c r="X239" s="35">
        <f t="shared" si="86"/>
        <v>247.5624</v>
      </c>
      <c r="Y239" s="91"/>
      <c r="Z239" s="35">
        <f t="shared" si="98"/>
        <v>0</v>
      </c>
      <c r="AA239" s="35">
        <f t="shared" si="99"/>
        <v>247.5624</v>
      </c>
      <c r="AB239" s="91"/>
      <c r="AC239" s="32">
        <f t="shared" si="100"/>
        <v>0</v>
      </c>
      <c r="AD239" s="35">
        <f t="shared" si="87"/>
        <v>247.5624</v>
      </c>
      <c r="AE239" s="91"/>
      <c r="AF239" s="32">
        <f t="shared" si="101"/>
        <v>0</v>
      </c>
      <c r="AG239" s="35">
        <f t="shared" si="88"/>
        <v>247.5624</v>
      </c>
      <c r="AH239" s="91"/>
      <c r="AI239" s="32">
        <f t="shared" si="108"/>
        <v>0</v>
      </c>
      <c r="AJ239" s="35">
        <f t="shared" si="89"/>
        <v>247.5624</v>
      </c>
      <c r="AK239" s="91"/>
      <c r="AL239" s="32">
        <f t="shared" si="109"/>
        <v>0</v>
      </c>
      <c r="AM239" s="35">
        <f t="shared" si="90"/>
        <v>247.5624</v>
      </c>
      <c r="AN239" s="91"/>
      <c r="AO239" s="32">
        <f t="shared" si="110"/>
        <v>0</v>
      </c>
      <c r="AP239" s="35">
        <f t="shared" si="91"/>
        <v>247.5624</v>
      </c>
      <c r="AQ239" s="91"/>
      <c r="AR239" s="2">
        <f t="shared" si="102"/>
        <v>0</v>
      </c>
      <c r="AS239" s="32">
        <f t="shared" si="103"/>
        <v>1485.3744</v>
      </c>
      <c r="AT239" s="72">
        <f t="shared" si="111"/>
        <v>1485.3744</v>
      </c>
      <c r="AU239" s="72">
        <v>3990.29</v>
      </c>
      <c r="AV239" s="47"/>
      <c r="AW239" s="46"/>
      <c r="AX239" s="1"/>
      <c r="AY239" s="1"/>
      <c r="AZ239" s="1"/>
      <c r="BA239" s="72">
        <f t="shared" si="104"/>
        <v>5475.6644</v>
      </c>
      <c r="BB239" s="1"/>
    </row>
    <row r="240" spans="1:54" ht="12.75">
      <c r="A240" s="1">
        <v>236</v>
      </c>
      <c r="B240" s="1"/>
      <c r="C240" s="1" t="s">
        <v>209</v>
      </c>
      <c r="D240" s="3">
        <v>2958.2</v>
      </c>
      <c r="E240" s="3">
        <v>460.6</v>
      </c>
      <c r="F240" s="3">
        <v>3418.8</v>
      </c>
      <c r="G240" s="1">
        <v>0.12</v>
      </c>
      <c r="H240" s="1">
        <v>0.12</v>
      </c>
      <c r="I240" s="35">
        <f t="shared" si="81"/>
        <v>410.25600000000003</v>
      </c>
      <c r="J240" s="91"/>
      <c r="K240" s="35">
        <f t="shared" si="93"/>
        <v>0</v>
      </c>
      <c r="L240" s="35">
        <f t="shared" si="82"/>
        <v>410.25600000000003</v>
      </c>
      <c r="M240" s="91"/>
      <c r="N240" s="35">
        <f t="shared" si="94"/>
        <v>0</v>
      </c>
      <c r="O240" s="35">
        <f t="shared" si="83"/>
        <v>410.25600000000003</v>
      </c>
      <c r="P240" s="91"/>
      <c r="Q240" s="35">
        <f t="shared" si="95"/>
        <v>0</v>
      </c>
      <c r="R240" s="35">
        <f t="shared" si="84"/>
        <v>410.25600000000003</v>
      </c>
      <c r="S240" s="91"/>
      <c r="T240" s="35">
        <f t="shared" si="96"/>
        <v>0</v>
      </c>
      <c r="U240" s="35">
        <f t="shared" si="85"/>
        <v>410.25600000000003</v>
      </c>
      <c r="V240" s="91"/>
      <c r="W240" s="35">
        <f t="shared" si="97"/>
        <v>0</v>
      </c>
      <c r="X240" s="35">
        <f t="shared" si="86"/>
        <v>410.25600000000003</v>
      </c>
      <c r="Y240" s="91"/>
      <c r="Z240" s="35">
        <f t="shared" si="98"/>
        <v>0</v>
      </c>
      <c r="AA240" s="35">
        <f t="shared" si="99"/>
        <v>410.25600000000003</v>
      </c>
      <c r="AB240" s="91"/>
      <c r="AC240" s="32">
        <f t="shared" si="100"/>
        <v>0</v>
      </c>
      <c r="AD240" s="35">
        <f t="shared" si="87"/>
        <v>410.25600000000003</v>
      </c>
      <c r="AE240" s="91"/>
      <c r="AF240" s="32">
        <f t="shared" si="101"/>
        <v>0</v>
      </c>
      <c r="AG240" s="35">
        <f t="shared" si="88"/>
        <v>410.25600000000003</v>
      </c>
      <c r="AH240" s="91"/>
      <c r="AI240" s="32">
        <f t="shared" si="108"/>
        <v>0</v>
      </c>
      <c r="AJ240" s="35">
        <f t="shared" si="89"/>
        <v>410.25600000000003</v>
      </c>
      <c r="AK240" s="91"/>
      <c r="AL240" s="32">
        <f t="shared" si="109"/>
        <v>0</v>
      </c>
      <c r="AM240" s="35">
        <f t="shared" si="90"/>
        <v>410.25600000000003</v>
      </c>
      <c r="AN240" s="91"/>
      <c r="AO240" s="32">
        <f t="shared" si="110"/>
        <v>0</v>
      </c>
      <c r="AP240" s="35">
        <f t="shared" si="91"/>
        <v>410.25600000000003</v>
      </c>
      <c r="AQ240" s="91"/>
      <c r="AR240" s="2">
        <f t="shared" si="102"/>
        <v>0</v>
      </c>
      <c r="AS240" s="32">
        <f t="shared" si="103"/>
        <v>2461.536</v>
      </c>
      <c r="AT240" s="72">
        <f t="shared" si="111"/>
        <v>2461.536</v>
      </c>
      <c r="AU240" s="72">
        <v>6617.791599999999</v>
      </c>
      <c r="AV240" s="47"/>
      <c r="AW240" s="46"/>
      <c r="AX240" s="1"/>
      <c r="AY240" s="1"/>
      <c r="AZ240" s="1"/>
      <c r="BA240" s="72">
        <f t="shared" si="104"/>
        <v>9079.327599999999</v>
      </c>
      <c r="BB240" s="1"/>
    </row>
    <row r="241" spans="1:54" ht="12.75">
      <c r="A241" s="1">
        <v>237</v>
      </c>
      <c r="B241" s="1"/>
      <c r="C241" s="1" t="s">
        <v>210</v>
      </c>
      <c r="D241" s="3">
        <v>2642.2</v>
      </c>
      <c r="E241" s="3">
        <v>495.9</v>
      </c>
      <c r="F241" s="3">
        <v>3138.1</v>
      </c>
      <c r="G241" s="1">
        <v>0.12</v>
      </c>
      <c r="H241" s="1">
        <v>0.12</v>
      </c>
      <c r="I241" s="35">
        <f t="shared" si="81"/>
        <v>376.572</v>
      </c>
      <c r="J241" s="91"/>
      <c r="K241" s="35">
        <f t="shared" si="93"/>
        <v>0</v>
      </c>
      <c r="L241" s="35">
        <f t="shared" si="82"/>
        <v>376.572</v>
      </c>
      <c r="M241" s="91"/>
      <c r="N241" s="35">
        <f t="shared" si="94"/>
        <v>0</v>
      </c>
      <c r="O241" s="35">
        <f t="shared" si="83"/>
        <v>376.572</v>
      </c>
      <c r="P241" s="91"/>
      <c r="Q241" s="35">
        <f t="shared" si="95"/>
        <v>0</v>
      </c>
      <c r="R241" s="35">
        <f t="shared" si="84"/>
        <v>376.572</v>
      </c>
      <c r="S241" s="91"/>
      <c r="T241" s="35">
        <f t="shared" si="96"/>
        <v>0</v>
      </c>
      <c r="U241" s="35">
        <f t="shared" si="85"/>
        <v>376.572</v>
      </c>
      <c r="V241" s="91"/>
      <c r="W241" s="35">
        <f t="shared" si="97"/>
        <v>0</v>
      </c>
      <c r="X241" s="35">
        <f t="shared" si="86"/>
        <v>376.572</v>
      </c>
      <c r="Y241" s="91"/>
      <c r="Z241" s="35">
        <f t="shared" si="98"/>
        <v>0</v>
      </c>
      <c r="AA241" s="35">
        <f t="shared" si="99"/>
        <v>376.572</v>
      </c>
      <c r="AB241" s="91"/>
      <c r="AC241" s="32">
        <f t="shared" si="100"/>
        <v>0</v>
      </c>
      <c r="AD241" s="35">
        <f t="shared" si="87"/>
        <v>376.572</v>
      </c>
      <c r="AE241" s="91"/>
      <c r="AF241" s="32">
        <f t="shared" si="101"/>
        <v>0</v>
      </c>
      <c r="AG241" s="35">
        <f t="shared" si="88"/>
        <v>376.572</v>
      </c>
      <c r="AH241" s="91"/>
      <c r="AI241" s="32">
        <f t="shared" si="108"/>
        <v>0</v>
      </c>
      <c r="AJ241" s="35">
        <f t="shared" si="89"/>
        <v>376.572</v>
      </c>
      <c r="AK241" s="91"/>
      <c r="AL241" s="32">
        <f t="shared" si="109"/>
        <v>0</v>
      </c>
      <c r="AM241" s="35">
        <f t="shared" si="90"/>
        <v>376.572</v>
      </c>
      <c r="AN241" s="91"/>
      <c r="AO241" s="32">
        <f t="shared" si="110"/>
        <v>0</v>
      </c>
      <c r="AP241" s="35">
        <f t="shared" si="91"/>
        <v>376.572</v>
      </c>
      <c r="AQ241" s="91"/>
      <c r="AR241" s="2">
        <f t="shared" si="102"/>
        <v>0</v>
      </c>
      <c r="AS241" s="32">
        <f t="shared" si="103"/>
        <v>2259.4320000000002</v>
      </c>
      <c r="AT241" s="72">
        <f t="shared" si="111"/>
        <v>2259.4320000000002</v>
      </c>
      <c r="AU241" s="72">
        <v>6069.6928</v>
      </c>
      <c r="AV241" s="47"/>
      <c r="AW241" s="46"/>
      <c r="AX241" s="1"/>
      <c r="AY241" s="1"/>
      <c r="AZ241" s="1"/>
      <c r="BA241" s="72">
        <f t="shared" si="104"/>
        <v>8329.1248</v>
      </c>
      <c r="BB241" s="1"/>
    </row>
    <row r="242" spans="1:54" ht="12.75">
      <c r="A242" s="1">
        <v>238</v>
      </c>
      <c r="B242" s="1"/>
      <c r="C242" s="1" t="s">
        <v>211</v>
      </c>
      <c r="D242" s="3">
        <v>3890.59</v>
      </c>
      <c r="E242" s="3">
        <v>623.2</v>
      </c>
      <c r="F242" s="3">
        <v>4513.79</v>
      </c>
      <c r="G242" s="1">
        <v>0.12</v>
      </c>
      <c r="H242" s="1">
        <v>0.12</v>
      </c>
      <c r="I242" s="35">
        <f t="shared" si="81"/>
        <v>541.6548</v>
      </c>
      <c r="J242" s="91"/>
      <c r="K242" s="35">
        <f t="shared" si="93"/>
        <v>0</v>
      </c>
      <c r="L242" s="35">
        <f t="shared" si="82"/>
        <v>541.6548</v>
      </c>
      <c r="M242" s="91"/>
      <c r="N242" s="35">
        <f t="shared" si="94"/>
        <v>0</v>
      </c>
      <c r="O242" s="35">
        <f t="shared" si="83"/>
        <v>541.6548</v>
      </c>
      <c r="P242" s="91"/>
      <c r="Q242" s="35">
        <f t="shared" si="95"/>
        <v>0</v>
      </c>
      <c r="R242" s="35">
        <f t="shared" si="84"/>
        <v>541.6548</v>
      </c>
      <c r="S242" s="91"/>
      <c r="T242" s="35">
        <f t="shared" si="96"/>
        <v>0</v>
      </c>
      <c r="U242" s="35">
        <f t="shared" si="85"/>
        <v>541.6548</v>
      </c>
      <c r="V242" s="91"/>
      <c r="W242" s="35">
        <f t="shared" si="97"/>
        <v>0</v>
      </c>
      <c r="X242" s="35">
        <f t="shared" si="86"/>
        <v>541.6548</v>
      </c>
      <c r="Y242" s="91"/>
      <c r="Z242" s="35">
        <f t="shared" si="98"/>
        <v>0</v>
      </c>
      <c r="AA242" s="35">
        <f t="shared" si="99"/>
        <v>541.6548</v>
      </c>
      <c r="AB242" s="91"/>
      <c r="AC242" s="32">
        <f t="shared" si="100"/>
        <v>0</v>
      </c>
      <c r="AD242" s="35">
        <f t="shared" si="87"/>
        <v>541.6548</v>
      </c>
      <c r="AE242" s="91"/>
      <c r="AF242" s="32">
        <f t="shared" si="101"/>
        <v>0</v>
      </c>
      <c r="AG242" s="35">
        <f t="shared" si="88"/>
        <v>541.6548</v>
      </c>
      <c r="AH242" s="91"/>
      <c r="AI242" s="32">
        <f t="shared" si="108"/>
        <v>0</v>
      </c>
      <c r="AJ242" s="35">
        <f t="shared" si="89"/>
        <v>541.6548</v>
      </c>
      <c r="AK242" s="91"/>
      <c r="AL242" s="32">
        <f t="shared" si="109"/>
        <v>0</v>
      </c>
      <c r="AM242" s="35">
        <f t="shared" si="90"/>
        <v>541.6548</v>
      </c>
      <c r="AN242" s="91"/>
      <c r="AO242" s="32">
        <f t="shared" si="110"/>
        <v>0</v>
      </c>
      <c r="AP242" s="35">
        <f t="shared" si="91"/>
        <v>541.6548</v>
      </c>
      <c r="AQ242" s="91"/>
      <c r="AR242" s="2">
        <f t="shared" si="102"/>
        <v>0</v>
      </c>
      <c r="AS242" s="32">
        <f t="shared" si="103"/>
        <v>3249.9288000000006</v>
      </c>
      <c r="AT242" s="72">
        <f t="shared" si="111"/>
        <v>3249.9288000000006</v>
      </c>
      <c r="AU242" s="72">
        <v>8733.19444</v>
      </c>
      <c r="AV242" s="47"/>
      <c r="AW242" s="46"/>
      <c r="AX242" s="1"/>
      <c r="AY242" s="1"/>
      <c r="AZ242" s="1"/>
      <c r="BA242" s="72">
        <f t="shared" si="104"/>
        <v>11983.12324</v>
      </c>
      <c r="BB242" s="1"/>
    </row>
    <row r="243" spans="1:54" ht="12.75">
      <c r="A243" s="1">
        <v>239</v>
      </c>
      <c r="B243" s="1"/>
      <c r="C243" s="1" t="s">
        <v>212</v>
      </c>
      <c r="D243" s="3">
        <v>4515.4</v>
      </c>
      <c r="E243" s="3">
        <v>0</v>
      </c>
      <c r="F243" s="3">
        <v>4515.4</v>
      </c>
      <c r="G243" s="1">
        <v>0.12</v>
      </c>
      <c r="H243" s="1">
        <v>0.12</v>
      </c>
      <c r="I243" s="35">
        <f t="shared" si="81"/>
        <v>541.848</v>
      </c>
      <c r="J243" s="91"/>
      <c r="K243" s="35">
        <f t="shared" si="93"/>
        <v>0</v>
      </c>
      <c r="L243" s="35">
        <f t="shared" si="82"/>
        <v>541.848</v>
      </c>
      <c r="M243" s="91"/>
      <c r="N243" s="35">
        <f t="shared" si="94"/>
        <v>0</v>
      </c>
      <c r="O243" s="35">
        <f t="shared" si="83"/>
        <v>541.848</v>
      </c>
      <c r="P243" s="91"/>
      <c r="Q243" s="35">
        <f t="shared" si="95"/>
        <v>0</v>
      </c>
      <c r="R243" s="35">
        <f t="shared" si="84"/>
        <v>541.848</v>
      </c>
      <c r="S243" s="91"/>
      <c r="T243" s="35">
        <f t="shared" si="96"/>
        <v>0</v>
      </c>
      <c r="U243" s="35">
        <f t="shared" si="85"/>
        <v>541.848</v>
      </c>
      <c r="V243" s="91"/>
      <c r="W243" s="35">
        <f t="shared" si="97"/>
        <v>0</v>
      </c>
      <c r="X243" s="35">
        <f t="shared" si="86"/>
        <v>541.848</v>
      </c>
      <c r="Y243" s="91"/>
      <c r="Z243" s="35">
        <f t="shared" si="98"/>
        <v>0</v>
      </c>
      <c r="AA243" s="35">
        <f t="shared" si="99"/>
        <v>541.848</v>
      </c>
      <c r="AB243" s="91"/>
      <c r="AC243" s="32">
        <f t="shared" si="100"/>
        <v>0</v>
      </c>
      <c r="AD243" s="35">
        <f t="shared" si="87"/>
        <v>541.848</v>
      </c>
      <c r="AE243" s="91"/>
      <c r="AF243" s="32">
        <f t="shared" si="101"/>
        <v>0</v>
      </c>
      <c r="AG243" s="35">
        <f t="shared" si="88"/>
        <v>541.848</v>
      </c>
      <c r="AH243" s="91"/>
      <c r="AI243" s="32">
        <f t="shared" si="108"/>
        <v>0</v>
      </c>
      <c r="AJ243" s="35">
        <f t="shared" si="89"/>
        <v>541.848</v>
      </c>
      <c r="AK243" s="91"/>
      <c r="AL243" s="32">
        <f t="shared" si="109"/>
        <v>0</v>
      </c>
      <c r="AM243" s="35">
        <f t="shared" si="90"/>
        <v>541.848</v>
      </c>
      <c r="AN243" s="91"/>
      <c r="AO243" s="32">
        <f t="shared" si="110"/>
        <v>0</v>
      </c>
      <c r="AP243" s="35">
        <f t="shared" si="91"/>
        <v>541.848</v>
      </c>
      <c r="AQ243" s="91"/>
      <c r="AR243" s="2">
        <f t="shared" si="102"/>
        <v>0</v>
      </c>
      <c r="AS243" s="32">
        <f t="shared" si="103"/>
        <v>3251.0879999999997</v>
      </c>
      <c r="AT243" s="72">
        <f t="shared" si="111"/>
        <v>3251.0879999999997</v>
      </c>
      <c r="AU243" s="72">
        <v>8734.9264</v>
      </c>
      <c r="AV243" s="47"/>
      <c r="AW243" s="46"/>
      <c r="AX243" s="1"/>
      <c r="AY243" s="1"/>
      <c r="AZ243" s="1"/>
      <c r="BA243" s="72">
        <f t="shared" si="104"/>
        <v>11986.0144</v>
      </c>
      <c r="BB243" s="1"/>
    </row>
    <row r="244" spans="1:54" ht="12.75">
      <c r="A244" s="1">
        <v>240</v>
      </c>
      <c r="B244" s="1"/>
      <c r="C244" s="1" t="s">
        <v>213</v>
      </c>
      <c r="D244" s="3">
        <v>4579.5</v>
      </c>
      <c r="E244" s="3">
        <v>252.3</v>
      </c>
      <c r="F244" s="3">
        <v>4831.8</v>
      </c>
      <c r="G244" s="1">
        <v>0.12</v>
      </c>
      <c r="H244" s="1">
        <v>0.12</v>
      </c>
      <c r="I244" s="35">
        <f t="shared" si="81"/>
        <v>579.816</v>
      </c>
      <c r="J244" s="91"/>
      <c r="K244" s="35">
        <f t="shared" si="93"/>
        <v>0</v>
      </c>
      <c r="L244" s="35">
        <f t="shared" si="82"/>
        <v>579.816</v>
      </c>
      <c r="M244" s="91"/>
      <c r="N244" s="35">
        <f t="shared" si="94"/>
        <v>0</v>
      </c>
      <c r="O244" s="35">
        <f t="shared" si="83"/>
        <v>579.816</v>
      </c>
      <c r="P244" s="91"/>
      <c r="Q244" s="35">
        <f t="shared" si="95"/>
        <v>0</v>
      </c>
      <c r="R244" s="35">
        <f t="shared" si="84"/>
        <v>579.816</v>
      </c>
      <c r="S244" s="91"/>
      <c r="T244" s="35">
        <f t="shared" si="96"/>
        <v>0</v>
      </c>
      <c r="U244" s="35">
        <f t="shared" si="85"/>
        <v>579.816</v>
      </c>
      <c r="V244" s="91"/>
      <c r="W244" s="35">
        <f t="shared" si="97"/>
        <v>0</v>
      </c>
      <c r="X244" s="35">
        <f t="shared" si="86"/>
        <v>579.816</v>
      </c>
      <c r="Y244" s="91"/>
      <c r="Z244" s="35">
        <f t="shared" si="98"/>
        <v>0</v>
      </c>
      <c r="AA244" s="35">
        <f t="shared" si="99"/>
        <v>579.816</v>
      </c>
      <c r="AB244" s="91"/>
      <c r="AC244" s="32">
        <f t="shared" si="100"/>
        <v>0</v>
      </c>
      <c r="AD244" s="35">
        <f t="shared" si="87"/>
        <v>579.816</v>
      </c>
      <c r="AE244" s="91"/>
      <c r="AF244" s="32">
        <f t="shared" si="101"/>
        <v>0</v>
      </c>
      <c r="AG244" s="35">
        <f t="shared" si="88"/>
        <v>579.816</v>
      </c>
      <c r="AH244" s="91"/>
      <c r="AI244" s="32">
        <f t="shared" si="108"/>
        <v>0</v>
      </c>
      <c r="AJ244" s="35">
        <f t="shared" si="89"/>
        <v>579.816</v>
      </c>
      <c r="AK244" s="91"/>
      <c r="AL244" s="32">
        <f t="shared" si="109"/>
        <v>0</v>
      </c>
      <c r="AM244" s="35">
        <f t="shared" si="90"/>
        <v>579.816</v>
      </c>
      <c r="AN244" s="91"/>
      <c r="AO244" s="32">
        <f t="shared" si="110"/>
        <v>0</v>
      </c>
      <c r="AP244" s="35">
        <f t="shared" si="91"/>
        <v>579.816</v>
      </c>
      <c r="AQ244" s="91"/>
      <c r="AR244" s="2">
        <f t="shared" si="102"/>
        <v>0</v>
      </c>
      <c r="AS244" s="32">
        <f t="shared" si="103"/>
        <v>3478.8959999999997</v>
      </c>
      <c r="AT244" s="72">
        <f t="shared" si="111"/>
        <v>3478.8959999999997</v>
      </c>
      <c r="AU244" s="72">
        <v>9347.6748</v>
      </c>
      <c r="AV244" s="47"/>
      <c r="AW244" s="46"/>
      <c r="AX244" s="1"/>
      <c r="AY244" s="1"/>
      <c r="AZ244" s="1"/>
      <c r="BA244" s="72">
        <f t="shared" si="104"/>
        <v>12826.570800000001</v>
      </c>
      <c r="BB244" s="1"/>
    </row>
    <row r="245" spans="1:54" ht="12.75">
      <c r="A245" s="1">
        <v>241</v>
      </c>
      <c r="B245" s="1"/>
      <c r="C245" s="1" t="s">
        <v>214</v>
      </c>
      <c r="D245" s="3">
        <v>3741.7</v>
      </c>
      <c r="E245" s="3">
        <v>0</v>
      </c>
      <c r="F245" s="3">
        <v>3741.7</v>
      </c>
      <c r="G245" s="1">
        <v>0.12</v>
      </c>
      <c r="H245" s="1">
        <v>0.12</v>
      </c>
      <c r="I245" s="35">
        <f t="shared" si="81"/>
        <v>449.00399999999996</v>
      </c>
      <c r="J245" s="91"/>
      <c r="K245" s="35">
        <f t="shared" si="93"/>
        <v>0</v>
      </c>
      <c r="L245" s="35">
        <f t="shared" si="82"/>
        <v>449.00399999999996</v>
      </c>
      <c r="M245" s="91"/>
      <c r="N245" s="35">
        <f t="shared" si="94"/>
        <v>0</v>
      </c>
      <c r="O245" s="35">
        <f t="shared" si="83"/>
        <v>449.00399999999996</v>
      </c>
      <c r="P245" s="91"/>
      <c r="Q245" s="35">
        <f t="shared" si="95"/>
        <v>0</v>
      </c>
      <c r="R245" s="35">
        <f t="shared" si="84"/>
        <v>449.00399999999996</v>
      </c>
      <c r="S245" s="91"/>
      <c r="T245" s="35">
        <f t="shared" si="96"/>
        <v>0</v>
      </c>
      <c r="U245" s="35">
        <f t="shared" si="85"/>
        <v>449.00399999999996</v>
      </c>
      <c r="V245" s="91"/>
      <c r="W245" s="35">
        <f t="shared" si="97"/>
        <v>0</v>
      </c>
      <c r="X245" s="35">
        <f t="shared" si="86"/>
        <v>449.00399999999996</v>
      </c>
      <c r="Y245" s="91"/>
      <c r="Z245" s="35">
        <f t="shared" si="98"/>
        <v>0</v>
      </c>
      <c r="AA245" s="35">
        <f t="shared" si="99"/>
        <v>449.00399999999996</v>
      </c>
      <c r="AB245" s="91"/>
      <c r="AC245" s="32">
        <f t="shared" si="100"/>
        <v>0</v>
      </c>
      <c r="AD245" s="35">
        <f t="shared" si="87"/>
        <v>449.00399999999996</v>
      </c>
      <c r="AE245" s="91"/>
      <c r="AF245" s="32">
        <f t="shared" si="101"/>
        <v>0</v>
      </c>
      <c r="AG245" s="35">
        <f t="shared" si="88"/>
        <v>449.00399999999996</v>
      </c>
      <c r="AH245" s="91"/>
      <c r="AI245" s="32">
        <f t="shared" si="108"/>
        <v>0</v>
      </c>
      <c r="AJ245" s="35">
        <f t="shared" si="89"/>
        <v>449.00399999999996</v>
      </c>
      <c r="AK245" s="91"/>
      <c r="AL245" s="32">
        <f t="shared" si="109"/>
        <v>0</v>
      </c>
      <c r="AM245" s="35">
        <f t="shared" si="90"/>
        <v>449.00399999999996</v>
      </c>
      <c r="AN245" s="91"/>
      <c r="AO245" s="32">
        <f t="shared" si="110"/>
        <v>0</v>
      </c>
      <c r="AP245" s="35">
        <f t="shared" si="91"/>
        <v>449.00399999999996</v>
      </c>
      <c r="AQ245" s="91"/>
      <c r="AR245" s="2">
        <f t="shared" si="102"/>
        <v>0</v>
      </c>
      <c r="AS245" s="32">
        <f t="shared" si="103"/>
        <v>2694.024</v>
      </c>
      <c r="AT245" s="72">
        <f t="shared" si="111"/>
        <v>2694.024</v>
      </c>
      <c r="AU245" s="72">
        <v>7239.021200000001</v>
      </c>
      <c r="AV245" s="47"/>
      <c r="AW245" s="46"/>
      <c r="AX245" s="1"/>
      <c r="AY245" s="1"/>
      <c r="AZ245" s="1"/>
      <c r="BA245" s="72">
        <f t="shared" si="104"/>
        <v>9933.0452</v>
      </c>
      <c r="BB245" s="1"/>
    </row>
    <row r="246" spans="1:54" ht="12.75">
      <c r="A246" s="1">
        <v>242</v>
      </c>
      <c r="B246" s="1"/>
      <c r="C246" s="1" t="s">
        <v>215</v>
      </c>
      <c r="D246" s="3">
        <v>4569.1</v>
      </c>
      <c r="E246" s="3">
        <v>324.8</v>
      </c>
      <c r="F246" s="3">
        <v>4893.9</v>
      </c>
      <c r="G246" s="1">
        <v>0.12</v>
      </c>
      <c r="H246" s="1">
        <v>0.12</v>
      </c>
      <c r="I246" s="35">
        <f t="shared" si="81"/>
        <v>587.2679999999999</v>
      </c>
      <c r="J246" s="91"/>
      <c r="K246" s="35">
        <f t="shared" si="93"/>
        <v>0</v>
      </c>
      <c r="L246" s="35">
        <f t="shared" si="82"/>
        <v>587.2679999999999</v>
      </c>
      <c r="M246" s="91"/>
      <c r="N246" s="35">
        <f t="shared" si="94"/>
        <v>0</v>
      </c>
      <c r="O246" s="35">
        <f t="shared" si="83"/>
        <v>587.2679999999999</v>
      </c>
      <c r="P246" s="91"/>
      <c r="Q246" s="35">
        <f t="shared" si="95"/>
        <v>0</v>
      </c>
      <c r="R246" s="35">
        <f t="shared" si="84"/>
        <v>587.2679999999999</v>
      </c>
      <c r="S246" s="91"/>
      <c r="T246" s="35">
        <f t="shared" si="96"/>
        <v>0</v>
      </c>
      <c r="U246" s="35">
        <f t="shared" si="85"/>
        <v>587.2679999999999</v>
      </c>
      <c r="V246" s="91"/>
      <c r="W246" s="35">
        <f t="shared" si="97"/>
        <v>0</v>
      </c>
      <c r="X246" s="35">
        <f t="shared" si="86"/>
        <v>587.2679999999999</v>
      </c>
      <c r="Y246" s="91"/>
      <c r="Z246" s="35">
        <f t="shared" si="98"/>
        <v>0</v>
      </c>
      <c r="AA246" s="35">
        <f t="shared" si="99"/>
        <v>587.2679999999999</v>
      </c>
      <c r="AB246" s="91"/>
      <c r="AC246" s="32">
        <f t="shared" si="100"/>
        <v>0</v>
      </c>
      <c r="AD246" s="35">
        <f t="shared" si="87"/>
        <v>587.2679999999999</v>
      </c>
      <c r="AE246" s="91"/>
      <c r="AF246" s="32">
        <f t="shared" si="101"/>
        <v>0</v>
      </c>
      <c r="AG246" s="35">
        <f t="shared" si="88"/>
        <v>587.2679999999999</v>
      </c>
      <c r="AH246" s="91"/>
      <c r="AI246" s="32">
        <f t="shared" si="108"/>
        <v>0</v>
      </c>
      <c r="AJ246" s="35">
        <f t="shared" si="89"/>
        <v>587.2679999999999</v>
      </c>
      <c r="AK246" s="91"/>
      <c r="AL246" s="32">
        <f t="shared" si="109"/>
        <v>0</v>
      </c>
      <c r="AM246" s="35">
        <f t="shared" si="90"/>
        <v>587.2679999999999</v>
      </c>
      <c r="AN246" s="91"/>
      <c r="AO246" s="32">
        <f t="shared" si="110"/>
        <v>0</v>
      </c>
      <c r="AP246" s="35">
        <f t="shared" si="91"/>
        <v>587.2679999999999</v>
      </c>
      <c r="AQ246" s="91"/>
      <c r="AR246" s="2">
        <f t="shared" si="102"/>
        <v>0</v>
      </c>
      <c r="AS246" s="32">
        <f t="shared" si="103"/>
        <v>3523.6079999999997</v>
      </c>
      <c r="AT246" s="72">
        <f t="shared" si="111"/>
        <v>3523.6079999999997</v>
      </c>
      <c r="AU246" s="72">
        <v>9467.4824</v>
      </c>
      <c r="AV246" s="47"/>
      <c r="AW246" s="46"/>
      <c r="AX246" s="1"/>
      <c r="AY246" s="1"/>
      <c r="AZ246" s="1"/>
      <c r="BA246" s="72">
        <f t="shared" si="104"/>
        <v>12991.090400000001</v>
      </c>
      <c r="BB246" s="1"/>
    </row>
    <row r="247" spans="1:54" ht="12.75">
      <c r="A247" s="1">
        <v>243</v>
      </c>
      <c r="B247" s="1"/>
      <c r="C247" s="1" t="s">
        <v>216</v>
      </c>
      <c r="D247" s="3">
        <v>4157.1</v>
      </c>
      <c r="E247" s="3">
        <v>365.6</v>
      </c>
      <c r="F247" s="3">
        <v>4522.7</v>
      </c>
      <c r="G247" s="1">
        <v>0.12</v>
      </c>
      <c r="H247" s="1">
        <v>0.12</v>
      </c>
      <c r="I247" s="35">
        <f t="shared" si="81"/>
        <v>542.7239999999999</v>
      </c>
      <c r="J247" s="91"/>
      <c r="K247" s="35">
        <f t="shared" si="93"/>
        <v>0</v>
      </c>
      <c r="L247" s="35">
        <f t="shared" si="82"/>
        <v>542.7239999999999</v>
      </c>
      <c r="M247" s="91"/>
      <c r="N247" s="35">
        <f t="shared" si="94"/>
        <v>0</v>
      </c>
      <c r="O247" s="35">
        <f t="shared" si="83"/>
        <v>542.7239999999999</v>
      </c>
      <c r="P247" s="91"/>
      <c r="Q247" s="35">
        <f t="shared" si="95"/>
        <v>0</v>
      </c>
      <c r="R247" s="35">
        <f t="shared" si="84"/>
        <v>542.7239999999999</v>
      </c>
      <c r="S247" s="91"/>
      <c r="T247" s="35">
        <f t="shared" si="96"/>
        <v>0</v>
      </c>
      <c r="U247" s="35">
        <f t="shared" si="85"/>
        <v>542.7239999999999</v>
      </c>
      <c r="V247" s="91"/>
      <c r="W247" s="35">
        <f t="shared" si="97"/>
        <v>0</v>
      </c>
      <c r="X247" s="35">
        <f t="shared" si="86"/>
        <v>542.7239999999999</v>
      </c>
      <c r="Y247" s="91"/>
      <c r="Z247" s="35">
        <f t="shared" si="98"/>
        <v>0</v>
      </c>
      <c r="AA247" s="35">
        <f t="shared" si="99"/>
        <v>542.7239999999999</v>
      </c>
      <c r="AB247" s="91"/>
      <c r="AC247" s="32">
        <f t="shared" si="100"/>
        <v>0</v>
      </c>
      <c r="AD247" s="35">
        <f t="shared" si="87"/>
        <v>542.7239999999999</v>
      </c>
      <c r="AE247" s="91"/>
      <c r="AF247" s="32">
        <f t="shared" si="101"/>
        <v>0</v>
      </c>
      <c r="AG247" s="35">
        <f t="shared" si="88"/>
        <v>542.7239999999999</v>
      </c>
      <c r="AH247" s="91"/>
      <c r="AI247" s="32">
        <f t="shared" si="108"/>
        <v>0</v>
      </c>
      <c r="AJ247" s="35">
        <f t="shared" si="89"/>
        <v>542.7239999999999</v>
      </c>
      <c r="AK247" s="91"/>
      <c r="AL247" s="32">
        <f t="shared" si="109"/>
        <v>0</v>
      </c>
      <c r="AM247" s="35">
        <f t="shared" si="90"/>
        <v>542.7239999999999</v>
      </c>
      <c r="AN247" s="91"/>
      <c r="AO247" s="32">
        <f t="shared" si="110"/>
        <v>0</v>
      </c>
      <c r="AP247" s="35">
        <f t="shared" si="91"/>
        <v>542.7239999999999</v>
      </c>
      <c r="AQ247" s="91"/>
      <c r="AR247" s="2">
        <f t="shared" si="102"/>
        <v>0</v>
      </c>
      <c r="AS247" s="32">
        <f t="shared" si="103"/>
        <v>3256.344</v>
      </c>
      <c r="AT247" s="72">
        <f t="shared" si="111"/>
        <v>3256.344</v>
      </c>
      <c r="AU247" s="72">
        <v>8747.7072</v>
      </c>
      <c r="AV247" s="47"/>
      <c r="AW247" s="46"/>
      <c r="AX247" s="1"/>
      <c r="AY247" s="1"/>
      <c r="AZ247" s="1"/>
      <c r="BA247" s="72">
        <f t="shared" si="104"/>
        <v>12004.051200000002</v>
      </c>
      <c r="BB247" s="1"/>
    </row>
    <row r="248" spans="1:54" ht="12.75">
      <c r="A248" s="1">
        <v>244</v>
      </c>
      <c r="B248" s="1"/>
      <c r="C248" s="1" t="s">
        <v>217</v>
      </c>
      <c r="D248" s="3">
        <v>2632.2</v>
      </c>
      <c r="E248" s="3">
        <v>0</v>
      </c>
      <c r="F248" s="3">
        <v>2632.2</v>
      </c>
      <c r="G248" s="1">
        <v>0.12</v>
      </c>
      <c r="H248" s="1">
        <v>0.12</v>
      </c>
      <c r="I248" s="35">
        <f t="shared" si="81"/>
        <v>315.864</v>
      </c>
      <c r="J248" s="91"/>
      <c r="K248" s="35">
        <f t="shared" si="93"/>
        <v>0</v>
      </c>
      <c r="L248" s="35">
        <f t="shared" si="82"/>
        <v>315.864</v>
      </c>
      <c r="M248" s="91"/>
      <c r="N248" s="35">
        <f t="shared" si="94"/>
        <v>0</v>
      </c>
      <c r="O248" s="35">
        <f t="shared" si="83"/>
        <v>315.864</v>
      </c>
      <c r="P248" s="91"/>
      <c r="Q248" s="35">
        <f t="shared" si="95"/>
        <v>0</v>
      </c>
      <c r="R248" s="35">
        <f t="shared" si="84"/>
        <v>315.864</v>
      </c>
      <c r="S248" s="91"/>
      <c r="T248" s="35">
        <f t="shared" si="96"/>
        <v>0</v>
      </c>
      <c r="U248" s="35">
        <f t="shared" si="85"/>
        <v>315.864</v>
      </c>
      <c r="V248" s="91"/>
      <c r="W248" s="35">
        <f t="shared" si="97"/>
        <v>0</v>
      </c>
      <c r="X248" s="35">
        <f t="shared" si="86"/>
        <v>315.864</v>
      </c>
      <c r="Y248" s="91"/>
      <c r="Z248" s="35">
        <f t="shared" si="98"/>
        <v>0</v>
      </c>
      <c r="AA248" s="35">
        <f t="shared" si="99"/>
        <v>315.864</v>
      </c>
      <c r="AB248" s="91"/>
      <c r="AC248" s="32">
        <f t="shared" si="100"/>
        <v>0</v>
      </c>
      <c r="AD248" s="35">
        <f t="shared" si="87"/>
        <v>315.864</v>
      </c>
      <c r="AE248" s="91"/>
      <c r="AF248" s="32">
        <f t="shared" si="101"/>
        <v>0</v>
      </c>
      <c r="AG248" s="35">
        <f t="shared" si="88"/>
        <v>315.864</v>
      </c>
      <c r="AH248" s="91"/>
      <c r="AI248" s="32">
        <f t="shared" si="108"/>
        <v>0</v>
      </c>
      <c r="AJ248" s="35">
        <f t="shared" si="89"/>
        <v>315.864</v>
      </c>
      <c r="AK248" s="91"/>
      <c r="AL248" s="32">
        <f t="shared" si="109"/>
        <v>0</v>
      </c>
      <c r="AM248" s="35">
        <f t="shared" si="90"/>
        <v>315.864</v>
      </c>
      <c r="AN248" s="91"/>
      <c r="AO248" s="32">
        <f t="shared" si="110"/>
        <v>0</v>
      </c>
      <c r="AP248" s="35">
        <f t="shared" si="91"/>
        <v>315.864</v>
      </c>
      <c r="AQ248" s="91"/>
      <c r="AR248" s="2">
        <f t="shared" si="102"/>
        <v>0</v>
      </c>
      <c r="AS248" s="32">
        <f t="shared" si="103"/>
        <v>1895.184</v>
      </c>
      <c r="AT248" s="72">
        <f t="shared" si="111"/>
        <v>1895.184</v>
      </c>
      <c r="AU248" s="72">
        <v>5092.489199999999</v>
      </c>
      <c r="AV248" s="47"/>
      <c r="AW248" s="46"/>
      <c r="AX248" s="1"/>
      <c r="AY248" s="1"/>
      <c r="AZ248" s="1"/>
      <c r="BA248" s="72">
        <f t="shared" si="104"/>
        <v>6987.673199999999</v>
      </c>
      <c r="BB248" s="1"/>
    </row>
    <row r="249" spans="1:54" ht="12.75">
      <c r="A249" s="1">
        <v>245</v>
      </c>
      <c r="B249" s="1"/>
      <c r="C249" s="1" t="s">
        <v>218</v>
      </c>
      <c r="D249" s="3">
        <v>3008.5</v>
      </c>
      <c r="E249" s="3">
        <v>579.6</v>
      </c>
      <c r="F249" s="3">
        <v>3588.1</v>
      </c>
      <c r="G249" s="1">
        <v>0.12</v>
      </c>
      <c r="H249" s="1">
        <v>0.12</v>
      </c>
      <c r="I249" s="35">
        <f t="shared" si="81"/>
        <v>430.57199999999995</v>
      </c>
      <c r="J249" s="91"/>
      <c r="K249" s="35">
        <f t="shared" si="93"/>
        <v>0</v>
      </c>
      <c r="L249" s="35">
        <f t="shared" si="82"/>
        <v>430.57199999999995</v>
      </c>
      <c r="M249" s="91"/>
      <c r="N249" s="35">
        <f t="shared" si="94"/>
        <v>0</v>
      </c>
      <c r="O249" s="35">
        <f t="shared" si="83"/>
        <v>430.57199999999995</v>
      </c>
      <c r="P249" s="91"/>
      <c r="Q249" s="35">
        <f t="shared" si="95"/>
        <v>0</v>
      </c>
      <c r="R249" s="35">
        <f t="shared" si="84"/>
        <v>430.57199999999995</v>
      </c>
      <c r="S249" s="91"/>
      <c r="T249" s="35">
        <f t="shared" si="96"/>
        <v>0</v>
      </c>
      <c r="U249" s="35">
        <f t="shared" si="85"/>
        <v>430.57199999999995</v>
      </c>
      <c r="V249" s="91"/>
      <c r="W249" s="35">
        <f t="shared" si="97"/>
        <v>0</v>
      </c>
      <c r="X249" s="35">
        <f t="shared" si="86"/>
        <v>430.57199999999995</v>
      </c>
      <c r="Y249" s="91"/>
      <c r="Z249" s="35">
        <f t="shared" si="98"/>
        <v>0</v>
      </c>
      <c r="AA249" s="35">
        <f t="shared" si="99"/>
        <v>430.57199999999995</v>
      </c>
      <c r="AB249" s="91"/>
      <c r="AC249" s="32">
        <f t="shared" si="100"/>
        <v>0</v>
      </c>
      <c r="AD249" s="35">
        <f t="shared" si="87"/>
        <v>430.57199999999995</v>
      </c>
      <c r="AE249" s="91"/>
      <c r="AF249" s="32">
        <f t="shared" si="101"/>
        <v>0</v>
      </c>
      <c r="AG249" s="35">
        <f t="shared" si="88"/>
        <v>430.57199999999995</v>
      </c>
      <c r="AH249" s="91"/>
      <c r="AI249" s="32">
        <f t="shared" si="108"/>
        <v>0</v>
      </c>
      <c r="AJ249" s="35">
        <f t="shared" si="89"/>
        <v>430.57199999999995</v>
      </c>
      <c r="AK249" s="91"/>
      <c r="AL249" s="32">
        <f t="shared" si="109"/>
        <v>0</v>
      </c>
      <c r="AM249" s="35">
        <f t="shared" si="90"/>
        <v>430.57199999999995</v>
      </c>
      <c r="AN249" s="91"/>
      <c r="AO249" s="32">
        <f t="shared" si="110"/>
        <v>0</v>
      </c>
      <c r="AP249" s="35">
        <f t="shared" si="91"/>
        <v>430.57199999999995</v>
      </c>
      <c r="AQ249" s="91"/>
      <c r="AR249" s="2">
        <f t="shared" si="102"/>
        <v>0</v>
      </c>
      <c r="AS249" s="32">
        <f t="shared" si="103"/>
        <v>2583.432</v>
      </c>
      <c r="AT249" s="72">
        <f t="shared" si="111"/>
        <v>2583.432</v>
      </c>
      <c r="AU249" s="72">
        <v>6941.658000000001</v>
      </c>
      <c r="AV249" s="47"/>
      <c r="AW249" s="46"/>
      <c r="AX249" s="1"/>
      <c r="AY249" s="1"/>
      <c r="AZ249" s="1"/>
      <c r="BA249" s="72">
        <f t="shared" si="104"/>
        <v>9525.09</v>
      </c>
      <c r="BB249" s="1"/>
    </row>
    <row r="250" spans="1:54" ht="12.75">
      <c r="A250" s="1">
        <v>246</v>
      </c>
      <c r="B250" s="1"/>
      <c r="C250" s="1" t="s">
        <v>219</v>
      </c>
      <c r="D250" s="3">
        <v>2661.1</v>
      </c>
      <c r="E250" s="3">
        <v>687.4</v>
      </c>
      <c r="F250" s="3">
        <v>3348.5</v>
      </c>
      <c r="G250" s="1">
        <v>0.12</v>
      </c>
      <c r="H250" s="1">
        <v>0.12</v>
      </c>
      <c r="I250" s="35">
        <f t="shared" si="81"/>
        <v>401.82</v>
      </c>
      <c r="J250" s="91"/>
      <c r="K250" s="35">
        <f t="shared" si="93"/>
        <v>0</v>
      </c>
      <c r="L250" s="35">
        <f t="shared" si="82"/>
        <v>401.82</v>
      </c>
      <c r="M250" s="91"/>
      <c r="N250" s="35">
        <f t="shared" si="94"/>
        <v>0</v>
      </c>
      <c r="O250" s="35">
        <f t="shared" si="83"/>
        <v>401.82</v>
      </c>
      <c r="P250" s="91"/>
      <c r="Q250" s="35">
        <f t="shared" si="95"/>
        <v>0</v>
      </c>
      <c r="R250" s="35">
        <f t="shared" si="84"/>
        <v>401.82</v>
      </c>
      <c r="S250" s="91"/>
      <c r="T250" s="35">
        <f t="shared" si="96"/>
        <v>0</v>
      </c>
      <c r="U250" s="35">
        <f t="shared" si="85"/>
        <v>401.82</v>
      </c>
      <c r="V250" s="91"/>
      <c r="W250" s="35">
        <f t="shared" si="97"/>
        <v>0</v>
      </c>
      <c r="X250" s="35">
        <f t="shared" si="86"/>
        <v>401.82</v>
      </c>
      <c r="Y250" s="91"/>
      <c r="Z250" s="35">
        <f t="shared" si="98"/>
        <v>0</v>
      </c>
      <c r="AA250" s="35">
        <f t="shared" si="99"/>
        <v>401.82</v>
      </c>
      <c r="AB250" s="91"/>
      <c r="AC250" s="32">
        <f t="shared" si="100"/>
        <v>0</v>
      </c>
      <c r="AD250" s="35">
        <f t="shared" si="87"/>
        <v>401.82</v>
      </c>
      <c r="AE250" s="91"/>
      <c r="AF250" s="32">
        <f t="shared" si="101"/>
        <v>0</v>
      </c>
      <c r="AG250" s="35">
        <f t="shared" si="88"/>
        <v>401.82</v>
      </c>
      <c r="AH250" s="91"/>
      <c r="AI250" s="32">
        <f t="shared" si="108"/>
        <v>0</v>
      </c>
      <c r="AJ250" s="35">
        <f t="shared" si="89"/>
        <v>401.82</v>
      </c>
      <c r="AK250" s="91"/>
      <c r="AL250" s="32">
        <f t="shared" si="109"/>
        <v>0</v>
      </c>
      <c r="AM250" s="35">
        <f t="shared" si="90"/>
        <v>401.82</v>
      </c>
      <c r="AN250" s="91"/>
      <c r="AO250" s="32">
        <f t="shared" si="110"/>
        <v>0</v>
      </c>
      <c r="AP250" s="35">
        <f t="shared" si="91"/>
        <v>401.82</v>
      </c>
      <c r="AQ250" s="91"/>
      <c r="AR250" s="2">
        <f t="shared" si="102"/>
        <v>0</v>
      </c>
      <c r="AS250" s="32">
        <f t="shared" si="103"/>
        <v>2410.92</v>
      </c>
      <c r="AT250" s="72">
        <f t="shared" si="111"/>
        <v>2410.92</v>
      </c>
      <c r="AU250" s="72">
        <v>6478.3060000000005</v>
      </c>
      <c r="AV250" s="47"/>
      <c r="AW250" s="46"/>
      <c r="AX250" s="1"/>
      <c r="AY250" s="1"/>
      <c r="AZ250" s="1"/>
      <c r="BA250" s="72">
        <f t="shared" si="104"/>
        <v>8889.226</v>
      </c>
      <c r="BB250" s="1"/>
    </row>
    <row r="251" spans="1:54" ht="12.75">
      <c r="A251" s="1">
        <v>247</v>
      </c>
      <c r="B251" s="1"/>
      <c r="C251" s="1" t="s">
        <v>220</v>
      </c>
      <c r="D251" s="3">
        <v>2640.6</v>
      </c>
      <c r="E251" s="3">
        <v>0</v>
      </c>
      <c r="F251" s="3">
        <v>2640.6</v>
      </c>
      <c r="G251" s="1">
        <v>0.12</v>
      </c>
      <c r="H251" s="1">
        <v>0.12</v>
      </c>
      <c r="I251" s="35">
        <f t="shared" si="81"/>
        <v>316.87199999999996</v>
      </c>
      <c r="J251" s="91"/>
      <c r="K251" s="35">
        <f t="shared" si="93"/>
        <v>0</v>
      </c>
      <c r="L251" s="35">
        <f t="shared" si="82"/>
        <v>316.87199999999996</v>
      </c>
      <c r="M251" s="91"/>
      <c r="N251" s="35">
        <f t="shared" si="94"/>
        <v>0</v>
      </c>
      <c r="O251" s="35">
        <f t="shared" si="83"/>
        <v>316.87199999999996</v>
      </c>
      <c r="P251" s="91"/>
      <c r="Q251" s="35">
        <f t="shared" si="95"/>
        <v>0</v>
      </c>
      <c r="R251" s="35">
        <f t="shared" si="84"/>
        <v>316.87199999999996</v>
      </c>
      <c r="S251" s="91"/>
      <c r="T251" s="35">
        <f t="shared" si="96"/>
        <v>0</v>
      </c>
      <c r="U251" s="35">
        <f t="shared" si="85"/>
        <v>316.87199999999996</v>
      </c>
      <c r="V251" s="91"/>
      <c r="W251" s="35">
        <f t="shared" si="97"/>
        <v>0</v>
      </c>
      <c r="X251" s="35">
        <f t="shared" si="86"/>
        <v>316.87199999999996</v>
      </c>
      <c r="Y251" s="91"/>
      <c r="Z251" s="35">
        <f t="shared" si="98"/>
        <v>0</v>
      </c>
      <c r="AA251" s="35">
        <f t="shared" si="99"/>
        <v>316.87199999999996</v>
      </c>
      <c r="AB251" s="91"/>
      <c r="AC251" s="32">
        <f t="shared" si="100"/>
        <v>0</v>
      </c>
      <c r="AD251" s="35">
        <f t="shared" si="87"/>
        <v>316.87199999999996</v>
      </c>
      <c r="AE251" s="91"/>
      <c r="AF251" s="32">
        <f t="shared" si="101"/>
        <v>0</v>
      </c>
      <c r="AG251" s="35">
        <f t="shared" si="88"/>
        <v>316.87199999999996</v>
      </c>
      <c r="AH251" s="91"/>
      <c r="AI251" s="32">
        <f t="shared" si="108"/>
        <v>0</v>
      </c>
      <c r="AJ251" s="35">
        <f t="shared" si="89"/>
        <v>316.87199999999996</v>
      </c>
      <c r="AK251" s="91"/>
      <c r="AL251" s="32">
        <f t="shared" si="109"/>
        <v>0</v>
      </c>
      <c r="AM251" s="35">
        <f t="shared" si="90"/>
        <v>316.87199999999996</v>
      </c>
      <c r="AN251" s="91"/>
      <c r="AO251" s="32">
        <f t="shared" si="110"/>
        <v>0</v>
      </c>
      <c r="AP251" s="35">
        <f t="shared" si="91"/>
        <v>316.87199999999996</v>
      </c>
      <c r="AQ251" s="91"/>
      <c r="AR251" s="2">
        <f t="shared" si="102"/>
        <v>0</v>
      </c>
      <c r="AS251" s="32">
        <f t="shared" si="103"/>
        <v>1901.2319999999995</v>
      </c>
      <c r="AT251" s="72">
        <f t="shared" si="111"/>
        <v>1901.2319999999995</v>
      </c>
      <c r="AU251" s="72">
        <v>5108.741599999999</v>
      </c>
      <c r="AV251" s="47"/>
      <c r="AW251" s="46"/>
      <c r="AX251" s="1"/>
      <c r="AY251" s="1"/>
      <c r="AZ251" s="1"/>
      <c r="BA251" s="72">
        <f t="shared" si="104"/>
        <v>7009.973599999999</v>
      </c>
      <c r="BB251" s="1"/>
    </row>
    <row r="252" spans="1:54" ht="12.75">
      <c r="A252" s="1">
        <v>248</v>
      </c>
      <c r="B252" s="1"/>
      <c r="C252" s="1" t="s">
        <v>221</v>
      </c>
      <c r="D252" s="3">
        <v>2649.2</v>
      </c>
      <c r="E252" s="3">
        <v>801.1</v>
      </c>
      <c r="F252" s="3">
        <v>3450.3</v>
      </c>
      <c r="G252" s="1">
        <v>0.12</v>
      </c>
      <c r="H252" s="1">
        <v>0.12</v>
      </c>
      <c r="I252" s="35">
        <f t="shared" si="81"/>
        <v>414.036</v>
      </c>
      <c r="J252" s="91"/>
      <c r="K252" s="35">
        <f t="shared" si="93"/>
        <v>0</v>
      </c>
      <c r="L252" s="35">
        <f t="shared" si="82"/>
        <v>414.036</v>
      </c>
      <c r="M252" s="91"/>
      <c r="N252" s="35">
        <f t="shared" si="94"/>
        <v>0</v>
      </c>
      <c r="O252" s="35">
        <f t="shared" si="83"/>
        <v>414.036</v>
      </c>
      <c r="P252" s="91"/>
      <c r="Q252" s="35">
        <f t="shared" si="95"/>
        <v>0</v>
      </c>
      <c r="R252" s="35">
        <f t="shared" si="84"/>
        <v>414.036</v>
      </c>
      <c r="S252" s="91"/>
      <c r="T252" s="35">
        <f t="shared" si="96"/>
        <v>0</v>
      </c>
      <c r="U252" s="35">
        <f t="shared" si="85"/>
        <v>414.036</v>
      </c>
      <c r="V252" s="91"/>
      <c r="W252" s="35">
        <f t="shared" si="97"/>
        <v>0</v>
      </c>
      <c r="X252" s="35">
        <f t="shared" si="86"/>
        <v>414.036</v>
      </c>
      <c r="Y252" s="91"/>
      <c r="Z252" s="35">
        <f t="shared" si="98"/>
        <v>0</v>
      </c>
      <c r="AA252" s="35">
        <f t="shared" si="99"/>
        <v>414.036</v>
      </c>
      <c r="AB252" s="91"/>
      <c r="AC252" s="32">
        <f t="shared" si="100"/>
        <v>0</v>
      </c>
      <c r="AD252" s="35">
        <f t="shared" si="87"/>
        <v>414.036</v>
      </c>
      <c r="AE252" s="91"/>
      <c r="AF252" s="32">
        <f t="shared" si="101"/>
        <v>0</v>
      </c>
      <c r="AG252" s="35">
        <f t="shared" si="88"/>
        <v>414.036</v>
      </c>
      <c r="AH252" s="91"/>
      <c r="AI252" s="32">
        <f t="shared" si="108"/>
        <v>0</v>
      </c>
      <c r="AJ252" s="35">
        <f t="shared" si="89"/>
        <v>414.036</v>
      </c>
      <c r="AK252" s="91"/>
      <c r="AL252" s="32">
        <f t="shared" si="109"/>
        <v>0</v>
      </c>
      <c r="AM252" s="35">
        <f t="shared" si="90"/>
        <v>414.036</v>
      </c>
      <c r="AN252" s="91"/>
      <c r="AO252" s="32">
        <f t="shared" si="110"/>
        <v>0</v>
      </c>
      <c r="AP252" s="35">
        <f t="shared" si="91"/>
        <v>414.036</v>
      </c>
      <c r="AQ252" s="91"/>
      <c r="AR252" s="2">
        <f t="shared" si="102"/>
        <v>0</v>
      </c>
      <c r="AS252" s="32">
        <f t="shared" si="103"/>
        <v>2484.216</v>
      </c>
      <c r="AT252" s="72">
        <f t="shared" si="111"/>
        <v>2484.216</v>
      </c>
      <c r="AU252" s="72">
        <v>6675.2508</v>
      </c>
      <c r="AV252" s="47"/>
      <c r="AW252" s="46"/>
      <c r="AX252" s="1"/>
      <c r="AY252" s="1"/>
      <c r="AZ252" s="1"/>
      <c r="BA252" s="72">
        <f t="shared" si="104"/>
        <v>9159.4668</v>
      </c>
      <c r="BB252" s="1"/>
    </row>
    <row r="253" spans="1:54" ht="12.75">
      <c r="A253" s="1">
        <v>249</v>
      </c>
      <c r="B253" s="1"/>
      <c r="C253" s="1" t="s">
        <v>222</v>
      </c>
      <c r="D253" s="3">
        <v>3054.3</v>
      </c>
      <c r="E253" s="3">
        <v>391.7</v>
      </c>
      <c r="F253" s="3">
        <v>3446</v>
      </c>
      <c r="G253" s="1">
        <v>0.12</v>
      </c>
      <c r="H253" s="1">
        <v>0.12</v>
      </c>
      <c r="I253" s="35">
        <f t="shared" si="81"/>
        <v>413.52</v>
      </c>
      <c r="J253" s="91"/>
      <c r="K253" s="35">
        <f t="shared" si="93"/>
        <v>0</v>
      </c>
      <c r="L253" s="35">
        <f t="shared" si="82"/>
        <v>413.52</v>
      </c>
      <c r="M253" s="91"/>
      <c r="N253" s="35">
        <f t="shared" si="94"/>
        <v>0</v>
      </c>
      <c r="O253" s="35">
        <f t="shared" si="83"/>
        <v>413.52</v>
      </c>
      <c r="P253" s="91"/>
      <c r="Q253" s="35">
        <f t="shared" si="95"/>
        <v>0</v>
      </c>
      <c r="R253" s="35">
        <f t="shared" si="84"/>
        <v>413.52</v>
      </c>
      <c r="S253" s="91"/>
      <c r="T253" s="35">
        <f t="shared" si="96"/>
        <v>0</v>
      </c>
      <c r="U253" s="35">
        <f t="shared" si="85"/>
        <v>413.52</v>
      </c>
      <c r="V253" s="91"/>
      <c r="W253" s="35">
        <f t="shared" si="97"/>
        <v>0</v>
      </c>
      <c r="X253" s="35">
        <f t="shared" si="86"/>
        <v>413.52</v>
      </c>
      <c r="Y253" s="91"/>
      <c r="Z253" s="35">
        <f t="shared" si="98"/>
        <v>0</v>
      </c>
      <c r="AA253" s="35">
        <f t="shared" si="99"/>
        <v>413.52</v>
      </c>
      <c r="AB253" s="91"/>
      <c r="AC253" s="32">
        <f t="shared" si="100"/>
        <v>0</v>
      </c>
      <c r="AD253" s="35">
        <f t="shared" si="87"/>
        <v>413.52</v>
      </c>
      <c r="AE253" s="91"/>
      <c r="AF253" s="32">
        <f t="shared" si="101"/>
        <v>0</v>
      </c>
      <c r="AG253" s="35">
        <f t="shared" si="88"/>
        <v>413.52</v>
      </c>
      <c r="AH253" s="91"/>
      <c r="AI253" s="32">
        <f t="shared" si="108"/>
        <v>0</v>
      </c>
      <c r="AJ253" s="35">
        <f t="shared" si="89"/>
        <v>413.52</v>
      </c>
      <c r="AK253" s="91"/>
      <c r="AL253" s="32">
        <f t="shared" si="109"/>
        <v>0</v>
      </c>
      <c r="AM253" s="35">
        <f t="shared" si="90"/>
        <v>413.52</v>
      </c>
      <c r="AN253" s="91"/>
      <c r="AO253" s="32">
        <f t="shared" si="110"/>
        <v>0</v>
      </c>
      <c r="AP253" s="35">
        <f t="shared" si="91"/>
        <v>413.52</v>
      </c>
      <c r="AQ253" s="91"/>
      <c r="AR253" s="2">
        <f t="shared" si="102"/>
        <v>0</v>
      </c>
      <c r="AS253" s="32">
        <f t="shared" si="103"/>
        <v>2481.12</v>
      </c>
      <c r="AT253" s="72">
        <f t="shared" si="111"/>
        <v>2481.12</v>
      </c>
      <c r="AU253" s="72">
        <v>6666.936</v>
      </c>
      <c r="AV253" s="47"/>
      <c r="AW253" s="46"/>
      <c r="AX253" s="1"/>
      <c r="AY253" s="1"/>
      <c r="AZ253" s="1"/>
      <c r="BA253" s="72">
        <f t="shared" si="104"/>
        <v>9148.056</v>
      </c>
      <c r="BB253" s="1"/>
    </row>
    <row r="254" spans="1:54" ht="12.75">
      <c r="A254" s="1">
        <v>250</v>
      </c>
      <c r="B254" s="1"/>
      <c r="C254" s="1" t="s">
        <v>223</v>
      </c>
      <c r="D254" s="3">
        <v>2499.9</v>
      </c>
      <c r="E254" s="3">
        <v>0</v>
      </c>
      <c r="F254" s="3">
        <v>2499.9</v>
      </c>
      <c r="G254" s="1">
        <v>0.12</v>
      </c>
      <c r="H254" s="1">
        <v>0.12</v>
      </c>
      <c r="I254" s="35">
        <f t="shared" si="81"/>
        <v>299.988</v>
      </c>
      <c r="J254" s="91"/>
      <c r="K254" s="35">
        <f t="shared" si="93"/>
        <v>0</v>
      </c>
      <c r="L254" s="35">
        <f t="shared" si="82"/>
        <v>299.988</v>
      </c>
      <c r="M254" s="91"/>
      <c r="N254" s="35">
        <f t="shared" si="94"/>
        <v>0</v>
      </c>
      <c r="O254" s="35">
        <f t="shared" si="83"/>
        <v>299.988</v>
      </c>
      <c r="P254" s="91"/>
      <c r="Q254" s="35">
        <f t="shared" si="95"/>
        <v>0</v>
      </c>
      <c r="R254" s="35">
        <f t="shared" si="84"/>
        <v>299.988</v>
      </c>
      <c r="S254" s="91"/>
      <c r="T254" s="35">
        <f t="shared" si="96"/>
        <v>0</v>
      </c>
      <c r="U254" s="35">
        <f t="shared" si="85"/>
        <v>299.988</v>
      </c>
      <c r="V254" s="91"/>
      <c r="W254" s="35">
        <f t="shared" si="97"/>
        <v>0</v>
      </c>
      <c r="X254" s="35">
        <f t="shared" si="86"/>
        <v>299.988</v>
      </c>
      <c r="Y254" s="91"/>
      <c r="Z254" s="35">
        <f t="shared" si="98"/>
        <v>0</v>
      </c>
      <c r="AA254" s="35">
        <f t="shared" si="99"/>
        <v>299.988</v>
      </c>
      <c r="AB254" s="91"/>
      <c r="AC254" s="32">
        <f t="shared" si="100"/>
        <v>0</v>
      </c>
      <c r="AD254" s="35">
        <f t="shared" si="87"/>
        <v>299.988</v>
      </c>
      <c r="AE254" s="91"/>
      <c r="AF254" s="32">
        <f t="shared" si="101"/>
        <v>0</v>
      </c>
      <c r="AG254" s="35">
        <f t="shared" si="88"/>
        <v>299.988</v>
      </c>
      <c r="AH254" s="91"/>
      <c r="AI254" s="32">
        <f t="shared" si="108"/>
        <v>0</v>
      </c>
      <c r="AJ254" s="35">
        <f t="shared" si="89"/>
        <v>299.988</v>
      </c>
      <c r="AK254" s="91"/>
      <c r="AL254" s="32">
        <f t="shared" si="109"/>
        <v>0</v>
      </c>
      <c r="AM254" s="35">
        <f t="shared" si="90"/>
        <v>299.988</v>
      </c>
      <c r="AN254" s="91"/>
      <c r="AO254" s="32">
        <f t="shared" si="110"/>
        <v>0</v>
      </c>
      <c r="AP254" s="35">
        <f t="shared" si="91"/>
        <v>299.988</v>
      </c>
      <c r="AQ254" s="91"/>
      <c r="AR254" s="2">
        <f t="shared" si="102"/>
        <v>0</v>
      </c>
      <c r="AS254" s="32">
        <f t="shared" si="103"/>
        <v>1799.928</v>
      </c>
      <c r="AT254" s="72">
        <f t="shared" si="111"/>
        <v>1799.928</v>
      </c>
      <c r="AU254" s="72">
        <v>4835.945599999999</v>
      </c>
      <c r="AV254" s="47"/>
      <c r="AW254" s="46"/>
      <c r="AX254" s="1"/>
      <c r="AY254" s="1"/>
      <c r="AZ254" s="1"/>
      <c r="BA254" s="72">
        <f t="shared" si="104"/>
        <v>6635.873599999999</v>
      </c>
      <c r="BB254" s="1"/>
    </row>
    <row r="255" spans="1:54" ht="12.75">
      <c r="A255" s="1">
        <v>251</v>
      </c>
      <c r="B255" s="1"/>
      <c r="C255" s="1" t="s">
        <v>224</v>
      </c>
      <c r="D255" s="3">
        <v>1742.5</v>
      </c>
      <c r="E255" s="3">
        <v>52.5</v>
      </c>
      <c r="F255" s="3">
        <v>1795</v>
      </c>
      <c r="G255" s="1">
        <v>0.12</v>
      </c>
      <c r="H255" s="1">
        <v>0.12</v>
      </c>
      <c r="I255" s="35">
        <f t="shared" si="81"/>
        <v>215.4</v>
      </c>
      <c r="J255" s="91"/>
      <c r="K255" s="35">
        <f t="shared" si="93"/>
        <v>0</v>
      </c>
      <c r="L255" s="35">
        <f t="shared" si="82"/>
        <v>215.4</v>
      </c>
      <c r="M255" s="91"/>
      <c r="N255" s="35">
        <f t="shared" si="94"/>
        <v>0</v>
      </c>
      <c r="O255" s="35">
        <f t="shared" si="83"/>
        <v>215.4</v>
      </c>
      <c r="P255" s="91"/>
      <c r="Q255" s="35">
        <f t="shared" si="95"/>
        <v>0</v>
      </c>
      <c r="R255" s="35">
        <f t="shared" si="84"/>
        <v>215.4</v>
      </c>
      <c r="S255" s="91"/>
      <c r="T255" s="35">
        <f t="shared" si="96"/>
        <v>0</v>
      </c>
      <c r="U255" s="35">
        <f t="shared" si="85"/>
        <v>215.4</v>
      </c>
      <c r="V255" s="91"/>
      <c r="W255" s="35">
        <f t="shared" si="97"/>
        <v>0</v>
      </c>
      <c r="X255" s="35">
        <f t="shared" si="86"/>
        <v>215.4</v>
      </c>
      <c r="Y255" s="91"/>
      <c r="Z255" s="35">
        <f t="shared" si="98"/>
        <v>0</v>
      </c>
      <c r="AA255" s="35">
        <f t="shared" si="99"/>
        <v>215.4</v>
      </c>
      <c r="AB255" s="91"/>
      <c r="AC255" s="32">
        <f t="shared" si="100"/>
        <v>0</v>
      </c>
      <c r="AD255" s="35">
        <f t="shared" si="87"/>
        <v>215.4</v>
      </c>
      <c r="AE255" s="91"/>
      <c r="AF255" s="32">
        <f t="shared" si="101"/>
        <v>0</v>
      </c>
      <c r="AG255" s="35">
        <f t="shared" si="88"/>
        <v>215.4</v>
      </c>
      <c r="AH255" s="91"/>
      <c r="AI255" s="32">
        <f t="shared" si="108"/>
        <v>0</v>
      </c>
      <c r="AJ255" s="35">
        <f t="shared" si="89"/>
        <v>215.4</v>
      </c>
      <c r="AK255" s="91"/>
      <c r="AL255" s="32">
        <f t="shared" si="109"/>
        <v>0</v>
      </c>
      <c r="AM255" s="35">
        <f t="shared" si="90"/>
        <v>215.4</v>
      </c>
      <c r="AN255" s="91"/>
      <c r="AO255" s="32">
        <f t="shared" si="110"/>
        <v>0</v>
      </c>
      <c r="AP255" s="35">
        <f t="shared" si="91"/>
        <v>215.4</v>
      </c>
      <c r="AQ255" s="91"/>
      <c r="AR255" s="2">
        <f t="shared" si="102"/>
        <v>0</v>
      </c>
      <c r="AS255" s="32">
        <f t="shared" si="103"/>
        <v>1292.4</v>
      </c>
      <c r="AT255" s="72">
        <f t="shared" si="111"/>
        <v>1292.4</v>
      </c>
      <c r="AU255" s="72">
        <v>3472.76</v>
      </c>
      <c r="AV255" s="47"/>
      <c r="AW255" s="46"/>
      <c r="AX255" s="1"/>
      <c r="AY255" s="1"/>
      <c r="AZ255" s="1"/>
      <c r="BA255" s="72">
        <f t="shared" si="104"/>
        <v>4765.16</v>
      </c>
      <c r="BB255" s="1"/>
    </row>
    <row r="256" spans="1:54" ht="12.75">
      <c r="A256" s="1">
        <v>252</v>
      </c>
      <c r="B256" s="1"/>
      <c r="C256" s="1" t="s">
        <v>225</v>
      </c>
      <c r="D256" s="3">
        <v>2238.7</v>
      </c>
      <c r="E256" s="3">
        <v>0</v>
      </c>
      <c r="F256" s="3">
        <v>2238.7</v>
      </c>
      <c r="G256" s="1">
        <v>0.12</v>
      </c>
      <c r="H256" s="1">
        <v>0.12</v>
      </c>
      <c r="I256" s="35">
        <f t="shared" si="81"/>
        <v>268.64399999999995</v>
      </c>
      <c r="J256" s="91"/>
      <c r="K256" s="35">
        <f t="shared" si="93"/>
        <v>0</v>
      </c>
      <c r="L256" s="35">
        <f t="shared" si="82"/>
        <v>268.64399999999995</v>
      </c>
      <c r="M256" s="91"/>
      <c r="N256" s="35">
        <f t="shared" si="94"/>
        <v>0</v>
      </c>
      <c r="O256" s="35">
        <f t="shared" si="83"/>
        <v>268.64399999999995</v>
      </c>
      <c r="P256" s="91"/>
      <c r="Q256" s="35">
        <f t="shared" si="95"/>
        <v>0</v>
      </c>
      <c r="R256" s="35">
        <f t="shared" si="84"/>
        <v>268.64399999999995</v>
      </c>
      <c r="S256" s="91"/>
      <c r="T256" s="35">
        <f t="shared" si="96"/>
        <v>0</v>
      </c>
      <c r="U256" s="35">
        <f t="shared" si="85"/>
        <v>268.64399999999995</v>
      </c>
      <c r="V256" s="91"/>
      <c r="W256" s="35">
        <f t="shared" si="97"/>
        <v>0</v>
      </c>
      <c r="X256" s="35">
        <f t="shared" si="86"/>
        <v>268.64399999999995</v>
      </c>
      <c r="Y256" s="91"/>
      <c r="Z256" s="35">
        <f t="shared" si="98"/>
        <v>0</v>
      </c>
      <c r="AA256" s="35">
        <f t="shared" si="99"/>
        <v>268.64399999999995</v>
      </c>
      <c r="AB256" s="91"/>
      <c r="AC256" s="32">
        <f t="shared" si="100"/>
        <v>0</v>
      </c>
      <c r="AD256" s="35">
        <f t="shared" si="87"/>
        <v>268.64399999999995</v>
      </c>
      <c r="AE256" s="91"/>
      <c r="AF256" s="32">
        <f t="shared" si="101"/>
        <v>0</v>
      </c>
      <c r="AG256" s="35">
        <f t="shared" si="88"/>
        <v>268.64399999999995</v>
      </c>
      <c r="AH256" s="91"/>
      <c r="AI256" s="32">
        <f t="shared" si="108"/>
        <v>0</v>
      </c>
      <c r="AJ256" s="35">
        <f t="shared" si="89"/>
        <v>268.64399999999995</v>
      </c>
      <c r="AK256" s="91"/>
      <c r="AL256" s="32">
        <f t="shared" si="109"/>
        <v>0</v>
      </c>
      <c r="AM256" s="35">
        <f t="shared" si="90"/>
        <v>268.64399999999995</v>
      </c>
      <c r="AN256" s="91"/>
      <c r="AO256" s="32">
        <f t="shared" si="110"/>
        <v>0</v>
      </c>
      <c r="AP256" s="35">
        <f t="shared" si="91"/>
        <v>268.64399999999995</v>
      </c>
      <c r="AQ256" s="91"/>
      <c r="AR256" s="2">
        <f t="shared" si="102"/>
        <v>0</v>
      </c>
      <c r="AS256" s="32">
        <f t="shared" si="103"/>
        <v>1611.8639999999998</v>
      </c>
      <c r="AT256" s="72">
        <f t="shared" si="111"/>
        <v>1611.8639999999998</v>
      </c>
      <c r="AU256" s="72">
        <v>4331.1831999999995</v>
      </c>
      <c r="AV256" s="47"/>
      <c r="AW256" s="46"/>
      <c r="AX256" s="1"/>
      <c r="AY256" s="1"/>
      <c r="AZ256" s="1"/>
      <c r="BA256" s="72">
        <f t="shared" si="104"/>
        <v>5943.047199999999</v>
      </c>
      <c r="BB256" s="1"/>
    </row>
    <row r="257" spans="1:54" ht="12.75">
      <c r="A257" s="1">
        <v>253</v>
      </c>
      <c r="B257" s="1"/>
      <c r="C257" s="1" t="s">
        <v>226</v>
      </c>
      <c r="D257" s="3">
        <v>3479.7</v>
      </c>
      <c r="E257" s="3">
        <v>0</v>
      </c>
      <c r="F257" s="3">
        <v>3479.7</v>
      </c>
      <c r="G257" s="1">
        <v>0.12</v>
      </c>
      <c r="H257" s="1">
        <v>0.12</v>
      </c>
      <c r="I257" s="35">
        <f t="shared" si="81"/>
        <v>417.56399999999996</v>
      </c>
      <c r="J257" s="91"/>
      <c r="K257" s="35">
        <f t="shared" si="93"/>
        <v>0</v>
      </c>
      <c r="L257" s="35">
        <f t="shared" si="82"/>
        <v>417.56399999999996</v>
      </c>
      <c r="M257" s="91"/>
      <c r="N257" s="35">
        <f t="shared" si="94"/>
        <v>0</v>
      </c>
      <c r="O257" s="35">
        <f t="shared" si="83"/>
        <v>417.56399999999996</v>
      </c>
      <c r="P257" s="91"/>
      <c r="Q257" s="35">
        <f t="shared" si="95"/>
        <v>0</v>
      </c>
      <c r="R257" s="35">
        <f t="shared" si="84"/>
        <v>417.56399999999996</v>
      </c>
      <c r="S257" s="91"/>
      <c r="T257" s="35">
        <f t="shared" si="96"/>
        <v>0</v>
      </c>
      <c r="U257" s="35">
        <f t="shared" si="85"/>
        <v>417.56399999999996</v>
      </c>
      <c r="V257" s="91"/>
      <c r="W257" s="35">
        <f t="shared" si="97"/>
        <v>0</v>
      </c>
      <c r="X257" s="35">
        <f t="shared" si="86"/>
        <v>417.56399999999996</v>
      </c>
      <c r="Y257" s="91"/>
      <c r="Z257" s="35">
        <f t="shared" si="98"/>
        <v>0</v>
      </c>
      <c r="AA257" s="35">
        <f t="shared" si="99"/>
        <v>417.56399999999996</v>
      </c>
      <c r="AB257" s="91"/>
      <c r="AC257" s="32">
        <f t="shared" si="100"/>
        <v>0</v>
      </c>
      <c r="AD257" s="35">
        <f t="shared" si="87"/>
        <v>417.56399999999996</v>
      </c>
      <c r="AE257" s="91"/>
      <c r="AF257" s="32">
        <f t="shared" si="101"/>
        <v>0</v>
      </c>
      <c r="AG257" s="35">
        <f t="shared" si="88"/>
        <v>417.56399999999996</v>
      </c>
      <c r="AH257" s="91"/>
      <c r="AI257" s="32">
        <f t="shared" si="108"/>
        <v>0</v>
      </c>
      <c r="AJ257" s="35">
        <f t="shared" si="89"/>
        <v>417.56399999999996</v>
      </c>
      <c r="AK257" s="91"/>
      <c r="AL257" s="32">
        <f t="shared" si="109"/>
        <v>0</v>
      </c>
      <c r="AM257" s="35">
        <f t="shared" si="90"/>
        <v>417.56399999999996</v>
      </c>
      <c r="AN257" s="91"/>
      <c r="AO257" s="32">
        <f t="shared" si="110"/>
        <v>0</v>
      </c>
      <c r="AP257" s="35">
        <f t="shared" si="91"/>
        <v>417.56399999999996</v>
      </c>
      <c r="AQ257" s="91"/>
      <c r="AR257" s="2">
        <f t="shared" si="102"/>
        <v>0</v>
      </c>
      <c r="AS257" s="32">
        <f t="shared" si="103"/>
        <v>2505.3839999999996</v>
      </c>
      <c r="AT257" s="72">
        <f t="shared" si="111"/>
        <v>2505.3839999999996</v>
      </c>
      <c r="AU257" s="72">
        <v>6732.4792</v>
      </c>
      <c r="AV257" s="47"/>
      <c r="AW257" s="46"/>
      <c r="AX257" s="1"/>
      <c r="AY257" s="1"/>
      <c r="AZ257" s="1"/>
      <c r="BA257" s="72">
        <f t="shared" si="104"/>
        <v>9237.8632</v>
      </c>
      <c r="BB257" s="1"/>
    </row>
    <row r="258" spans="1:54" ht="12.75">
      <c r="A258" s="1">
        <v>254</v>
      </c>
      <c r="B258" s="1"/>
      <c r="C258" s="1" t="s">
        <v>227</v>
      </c>
      <c r="D258" s="3">
        <v>3046.5</v>
      </c>
      <c r="E258" s="3">
        <v>206.3</v>
      </c>
      <c r="F258" s="3">
        <v>3252.8</v>
      </c>
      <c r="G258" s="1">
        <v>0.12</v>
      </c>
      <c r="H258" s="1">
        <v>0.12</v>
      </c>
      <c r="I258" s="35">
        <f t="shared" si="81"/>
        <v>390.336</v>
      </c>
      <c r="J258" s="91"/>
      <c r="K258" s="35">
        <f t="shared" si="93"/>
        <v>0</v>
      </c>
      <c r="L258" s="35">
        <f t="shared" si="82"/>
        <v>390.336</v>
      </c>
      <c r="M258" s="91"/>
      <c r="N258" s="35">
        <f t="shared" si="94"/>
        <v>0</v>
      </c>
      <c r="O258" s="35">
        <f t="shared" si="83"/>
        <v>390.336</v>
      </c>
      <c r="P258" s="91"/>
      <c r="Q258" s="35">
        <f t="shared" si="95"/>
        <v>0</v>
      </c>
      <c r="R258" s="35">
        <f t="shared" si="84"/>
        <v>390.336</v>
      </c>
      <c r="S258" s="91"/>
      <c r="T258" s="35">
        <f t="shared" si="96"/>
        <v>0</v>
      </c>
      <c r="U258" s="35">
        <f t="shared" si="85"/>
        <v>390.336</v>
      </c>
      <c r="V258" s="91"/>
      <c r="W258" s="35">
        <f t="shared" si="97"/>
        <v>0</v>
      </c>
      <c r="X258" s="35">
        <f t="shared" si="86"/>
        <v>390.336</v>
      </c>
      <c r="Y258" s="91"/>
      <c r="Z258" s="35">
        <f t="shared" si="98"/>
        <v>0</v>
      </c>
      <c r="AA258" s="35">
        <f t="shared" si="99"/>
        <v>390.336</v>
      </c>
      <c r="AB258" s="91"/>
      <c r="AC258" s="32">
        <f t="shared" si="100"/>
        <v>0</v>
      </c>
      <c r="AD258" s="35">
        <f t="shared" si="87"/>
        <v>390.336</v>
      </c>
      <c r="AE258" s="91"/>
      <c r="AF258" s="32">
        <f t="shared" si="101"/>
        <v>0</v>
      </c>
      <c r="AG258" s="35">
        <f t="shared" si="88"/>
        <v>390.336</v>
      </c>
      <c r="AH258" s="91"/>
      <c r="AI258" s="32">
        <f t="shared" si="108"/>
        <v>0</v>
      </c>
      <c r="AJ258" s="35">
        <f t="shared" si="89"/>
        <v>390.336</v>
      </c>
      <c r="AK258" s="91"/>
      <c r="AL258" s="32">
        <f t="shared" si="109"/>
        <v>0</v>
      </c>
      <c r="AM258" s="35">
        <f t="shared" si="90"/>
        <v>390.336</v>
      </c>
      <c r="AN258" s="91"/>
      <c r="AO258" s="32">
        <f t="shared" si="110"/>
        <v>0</v>
      </c>
      <c r="AP258" s="35">
        <f t="shared" si="91"/>
        <v>390.336</v>
      </c>
      <c r="AQ258" s="91"/>
      <c r="AR258" s="2">
        <f t="shared" si="102"/>
        <v>0</v>
      </c>
      <c r="AS258" s="32">
        <f t="shared" si="103"/>
        <v>2342.016</v>
      </c>
      <c r="AT258" s="72">
        <f t="shared" si="111"/>
        <v>2342.016</v>
      </c>
      <c r="AU258" s="72">
        <v>6293.1508</v>
      </c>
      <c r="AV258" s="47"/>
      <c r="AW258" s="46"/>
      <c r="AX258" s="1"/>
      <c r="AY258" s="1"/>
      <c r="AZ258" s="1"/>
      <c r="BA258" s="72">
        <f t="shared" si="104"/>
        <v>8635.1668</v>
      </c>
      <c r="BB258" s="1"/>
    </row>
    <row r="259" spans="1:54" ht="12.75">
      <c r="A259" s="1">
        <v>255</v>
      </c>
      <c r="B259" s="1"/>
      <c r="C259" s="1" t="s">
        <v>228</v>
      </c>
      <c r="D259" s="3">
        <v>4427.5</v>
      </c>
      <c r="E259" s="3">
        <v>208.7</v>
      </c>
      <c r="F259" s="3">
        <v>4636.2</v>
      </c>
      <c r="G259" s="1">
        <v>0.12</v>
      </c>
      <c r="H259" s="1">
        <v>0.12</v>
      </c>
      <c r="I259" s="35">
        <f t="shared" si="81"/>
        <v>556.3439999999999</v>
      </c>
      <c r="J259" s="91"/>
      <c r="K259" s="35">
        <f t="shared" si="93"/>
        <v>0</v>
      </c>
      <c r="L259" s="35">
        <f t="shared" si="82"/>
        <v>556.3439999999999</v>
      </c>
      <c r="M259" s="91"/>
      <c r="N259" s="35">
        <f t="shared" si="94"/>
        <v>0</v>
      </c>
      <c r="O259" s="35">
        <f t="shared" si="83"/>
        <v>556.3439999999999</v>
      </c>
      <c r="P259" s="91"/>
      <c r="Q259" s="35">
        <f t="shared" si="95"/>
        <v>0</v>
      </c>
      <c r="R259" s="35">
        <f t="shared" si="84"/>
        <v>556.3439999999999</v>
      </c>
      <c r="S259" s="91"/>
      <c r="T259" s="35">
        <f t="shared" si="96"/>
        <v>0</v>
      </c>
      <c r="U259" s="35">
        <f t="shared" si="85"/>
        <v>556.3439999999999</v>
      </c>
      <c r="V259" s="91"/>
      <c r="W259" s="35">
        <f t="shared" si="97"/>
        <v>0</v>
      </c>
      <c r="X259" s="35">
        <f t="shared" si="86"/>
        <v>556.3439999999999</v>
      </c>
      <c r="Y259" s="91"/>
      <c r="Z259" s="35">
        <f t="shared" si="98"/>
        <v>0</v>
      </c>
      <c r="AA259" s="35">
        <f t="shared" si="99"/>
        <v>556.3439999999999</v>
      </c>
      <c r="AB259" s="91"/>
      <c r="AC259" s="32">
        <f t="shared" si="100"/>
        <v>0</v>
      </c>
      <c r="AD259" s="35">
        <f t="shared" si="87"/>
        <v>556.3439999999999</v>
      </c>
      <c r="AE259" s="91"/>
      <c r="AF259" s="32">
        <f t="shared" si="101"/>
        <v>0</v>
      </c>
      <c r="AG259" s="35">
        <f t="shared" si="88"/>
        <v>556.3439999999999</v>
      </c>
      <c r="AH259" s="91"/>
      <c r="AI259" s="32">
        <f t="shared" si="108"/>
        <v>0</v>
      </c>
      <c r="AJ259" s="35">
        <f t="shared" si="89"/>
        <v>556.3439999999999</v>
      </c>
      <c r="AK259" s="91"/>
      <c r="AL259" s="32">
        <f>AJ259*AK259</f>
        <v>0</v>
      </c>
      <c r="AM259" s="35">
        <f t="shared" si="90"/>
        <v>556.3439999999999</v>
      </c>
      <c r="AN259" s="91"/>
      <c r="AO259" s="32">
        <f>AM259*AN259</f>
        <v>0</v>
      </c>
      <c r="AP259" s="35">
        <f t="shared" si="91"/>
        <v>556.3439999999999</v>
      </c>
      <c r="AQ259" s="91"/>
      <c r="AR259" s="2">
        <f t="shared" si="102"/>
        <v>0</v>
      </c>
      <c r="AS259" s="32">
        <f t="shared" si="103"/>
        <v>3338.064</v>
      </c>
      <c r="AT259" s="72">
        <f t="shared" si="111"/>
        <v>3338.064</v>
      </c>
      <c r="AU259" s="72">
        <v>8968.903199999999</v>
      </c>
      <c r="AV259" s="47"/>
      <c r="AW259" s="46"/>
      <c r="AX259" s="1"/>
      <c r="AY259" s="1"/>
      <c r="AZ259" s="1"/>
      <c r="BA259" s="72">
        <f t="shared" si="104"/>
        <v>12306.9672</v>
      </c>
      <c r="BB259" s="1"/>
    </row>
    <row r="260" spans="1:54" ht="12.75">
      <c r="A260" s="1">
        <v>256</v>
      </c>
      <c r="B260" s="1"/>
      <c r="C260" s="1" t="s">
        <v>229</v>
      </c>
      <c r="D260" s="3">
        <v>4389.7</v>
      </c>
      <c r="E260" s="3">
        <v>52.1</v>
      </c>
      <c r="F260" s="3">
        <v>4441.8</v>
      </c>
      <c r="G260" s="1">
        <v>0.12</v>
      </c>
      <c r="H260" s="1">
        <v>0.12</v>
      </c>
      <c r="I260" s="35">
        <f t="shared" si="81"/>
        <v>533.016</v>
      </c>
      <c r="J260" s="91"/>
      <c r="K260" s="35">
        <f t="shared" si="93"/>
        <v>0</v>
      </c>
      <c r="L260" s="35">
        <f t="shared" si="82"/>
        <v>533.016</v>
      </c>
      <c r="M260" s="91"/>
      <c r="N260" s="35">
        <f t="shared" si="94"/>
        <v>0</v>
      </c>
      <c r="O260" s="35">
        <f t="shared" si="83"/>
        <v>533.016</v>
      </c>
      <c r="P260" s="91"/>
      <c r="Q260" s="35">
        <f t="shared" si="95"/>
        <v>0</v>
      </c>
      <c r="R260" s="35">
        <f t="shared" si="84"/>
        <v>533.016</v>
      </c>
      <c r="S260" s="91"/>
      <c r="T260" s="35">
        <f t="shared" si="96"/>
        <v>0</v>
      </c>
      <c r="U260" s="35">
        <f t="shared" si="85"/>
        <v>533.016</v>
      </c>
      <c r="V260" s="91"/>
      <c r="W260" s="35">
        <f t="shared" si="97"/>
        <v>0</v>
      </c>
      <c r="X260" s="35">
        <f t="shared" si="86"/>
        <v>533.016</v>
      </c>
      <c r="Y260" s="91"/>
      <c r="Z260" s="35">
        <f t="shared" si="98"/>
        <v>0</v>
      </c>
      <c r="AA260" s="35">
        <f t="shared" si="99"/>
        <v>533.016</v>
      </c>
      <c r="AB260" s="91"/>
      <c r="AC260" s="32">
        <f t="shared" si="100"/>
        <v>0</v>
      </c>
      <c r="AD260" s="35">
        <f t="shared" si="87"/>
        <v>533.016</v>
      </c>
      <c r="AE260" s="91"/>
      <c r="AF260" s="32">
        <f t="shared" si="101"/>
        <v>0</v>
      </c>
      <c r="AG260" s="35">
        <f t="shared" si="88"/>
        <v>533.016</v>
      </c>
      <c r="AH260" s="91"/>
      <c r="AI260" s="32">
        <f t="shared" si="108"/>
        <v>0</v>
      </c>
      <c r="AJ260" s="35">
        <f t="shared" si="89"/>
        <v>533.016</v>
      </c>
      <c r="AK260" s="91"/>
      <c r="AL260" s="32">
        <f>AJ260*AK260</f>
        <v>0</v>
      </c>
      <c r="AM260" s="35">
        <f t="shared" si="90"/>
        <v>533.016</v>
      </c>
      <c r="AN260" s="91"/>
      <c r="AO260" s="32">
        <f>AM260*AN260</f>
        <v>0</v>
      </c>
      <c r="AP260" s="35">
        <f t="shared" si="91"/>
        <v>533.016</v>
      </c>
      <c r="AQ260" s="91"/>
      <c r="AR260" s="2">
        <f t="shared" si="102"/>
        <v>0</v>
      </c>
      <c r="AS260" s="32">
        <f t="shared" si="103"/>
        <v>3198.096</v>
      </c>
      <c r="AT260" s="72">
        <f t="shared" si="111"/>
        <v>3198.096</v>
      </c>
      <c r="AU260" s="72">
        <v>8593.1076</v>
      </c>
      <c r="AV260" s="47"/>
      <c r="AW260" s="46"/>
      <c r="AX260" s="1"/>
      <c r="AY260" s="1"/>
      <c r="AZ260" s="1"/>
      <c r="BA260" s="72">
        <f t="shared" si="104"/>
        <v>11791.203599999999</v>
      </c>
      <c r="BB260" s="1"/>
    </row>
    <row r="261" spans="1:54" ht="12.75">
      <c r="A261" s="1">
        <v>257</v>
      </c>
      <c r="B261" s="1"/>
      <c r="C261" s="1" t="s">
        <v>230</v>
      </c>
      <c r="D261" s="3">
        <v>4473.4</v>
      </c>
      <c r="E261" s="3">
        <v>95.8</v>
      </c>
      <c r="F261" s="3">
        <v>4569.2</v>
      </c>
      <c r="G261" s="1">
        <v>0.12</v>
      </c>
      <c r="H261" s="1">
        <v>0.12</v>
      </c>
      <c r="I261" s="35">
        <f aca="true" t="shared" si="112" ref="I261:I329">F261*G261</f>
        <v>548.304</v>
      </c>
      <c r="J261" s="91"/>
      <c r="K261" s="35">
        <f t="shared" si="93"/>
        <v>0</v>
      </c>
      <c r="L261" s="35">
        <f aca="true" t="shared" si="113" ref="L261:L329">F261*G261</f>
        <v>548.304</v>
      </c>
      <c r="M261" s="91"/>
      <c r="N261" s="35">
        <f t="shared" si="94"/>
        <v>0</v>
      </c>
      <c r="O261" s="35">
        <f aca="true" t="shared" si="114" ref="O261:O329">F261*G261</f>
        <v>548.304</v>
      </c>
      <c r="P261" s="91"/>
      <c r="Q261" s="35">
        <f t="shared" si="95"/>
        <v>0</v>
      </c>
      <c r="R261" s="35">
        <f aca="true" t="shared" si="115" ref="R261:R329">F261*G261</f>
        <v>548.304</v>
      </c>
      <c r="S261" s="91"/>
      <c r="T261" s="35">
        <f t="shared" si="96"/>
        <v>0</v>
      </c>
      <c r="U261" s="35">
        <f aca="true" t="shared" si="116" ref="U261:U329">F261*G261</f>
        <v>548.304</v>
      </c>
      <c r="V261" s="91"/>
      <c r="W261" s="35">
        <f t="shared" si="97"/>
        <v>0</v>
      </c>
      <c r="X261" s="35">
        <f aca="true" t="shared" si="117" ref="X261:X329">F261*G261</f>
        <v>548.304</v>
      </c>
      <c r="Y261" s="91"/>
      <c r="Z261" s="35">
        <f t="shared" si="98"/>
        <v>0</v>
      </c>
      <c r="AA261" s="35">
        <f t="shared" si="99"/>
        <v>548.304</v>
      </c>
      <c r="AB261" s="91"/>
      <c r="AC261" s="32">
        <f t="shared" si="100"/>
        <v>0</v>
      </c>
      <c r="AD261" s="35">
        <f aca="true" t="shared" si="118" ref="AD261:AD329">F261*G261</f>
        <v>548.304</v>
      </c>
      <c r="AE261" s="91"/>
      <c r="AF261" s="32">
        <f t="shared" si="101"/>
        <v>0</v>
      </c>
      <c r="AG261" s="35">
        <f aca="true" t="shared" si="119" ref="AG261:AG329">F261*G261</f>
        <v>548.304</v>
      </c>
      <c r="AH261" s="91"/>
      <c r="AI261" s="32">
        <f t="shared" si="108"/>
        <v>0</v>
      </c>
      <c r="AJ261" s="35">
        <f aca="true" t="shared" si="120" ref="AJ261:AJ329">F261*G261</f>
        <v>548.304</v>
      </c>
      <c r="AK261" s="91"/>
      <c r="AL261" s="32">
        <f>AJ261*AK261</f>
        <v>0</v>
      </c>
      <c r="AM261" s="35">
        <f aca="true" t="shared" si="121" ref="AM261:AM329">F261*G261</f>
        <v>548.304</v>
      </c>
      <c r="AN261" s="91"/>
      <c r="AO261" s="32">
        <f>AM261*AN261</f>
        <v>0</v>
      </c>
      <c r="AP261" s="35">
        <f aca="true" t="shared" si="122" ref="AP261:AP329">F261*G261</f>
        <v>548.304</v>
      </c>
      <c r="AQ261" s="91"/>
      <c r="AR261" s="2">
        <f t="shared" si="102"/>
        <v>0</v>
      </c>
      <c r="AS261" s="32">
        <f t="shared" si="103"/>
        <v>3289.824</v>
      </c>
      <c r="AT261" s="72">
        <f t="shared" si="111"/>
        <v>3289.824</v>
      </c>
      <c r="AU261" s="72">
        <v>-55590.2368</v>
      </c>
      <c r="AV261" s="47"/>
      <c r="AW261" s="46"/>
      <c r="AX261" s="1"/>
      <c r="AY261" s="1"/>
      <c r="AZ261" s="1"/>
      <c r="BA261" s="72">
        <f t="shared" si="104"/>
        <v>-52300.4128</v>
      </c>
      <c r="BB261" s="1" t="s">
        <v>394</v>
      </c>
    </row>
    <row r="262" spans="1:54" ht="12.75">
      <c r="A262" s="1">
        <v>258</v>
      </c>
      <c r="B262" s="1"/>
      <c r="C262" s="1" t="s">
        <v>231</v>
      </c>
      <c r="D262" s="3">
        <v>3185.6</v>
      </c>
      <c r="E262" s="3">
        <v>0</v>
      </c>
      <c r="F262" s="3">
        <v>3185.6</v>
      </c>
      <c r="G262" s="1">
        <v>0.12</v>
      </c>
      <c r="H262" s="1">
        <v>0.12</v>
      </c>
      <c r="I262" s="35">
        <f t="shared" si="112"/>
        <v>382.272</v>
      </c>
      <c r="J262" s="91"/>
      <c r="K262" s="35">
        <f aca="true" t="shared" si="123" ref="K262:K324">I262*J262</f>
        <v>0</v>
      </c>
      <c r="L262" s="35">
        <f t="shared" si="113"/>
        <v>382.272</v>
      </c>
      <c r="M262" s="91"/>
      <c r="N262" s="35">
        <f aca="true" t="shared" si="124" ref="N262:N324">L262*M262</f>
        <v>0</v>
      </c>
      <c r="O262" s="35">
        <f t="shared" si="114"/>
        <v>382.272</v>
      </c>
      <c r="P262" s="91"/>
      <c r="Q262" s="35">
        <f aca="true" t="shared" si="125" ref="Q262:Q324">O262*P262</f>
        <v>0</v>
      </c>
      <c r="R262" s="35">
        <f t="shared" si="115"/>
        <v>382.272</v>
      </c>
      <c r="S262" s="91"/>
      <c r="T262" s="35">
        <f aca="true" t="shared" si="126" ref="T262:T324">R262*S262</f>
        <v>0</v>
      </c>
      <c r="U262" s="35">
        <f t="shared" si="116"/>
        <v>382.272</v>
      </c>
      <c r="V262" s="91"/>
      <c r="W262" s="35">
        <f aca="true" t="shared" si="127" ref="W262:W325">U262*V262</f>
        <v>0</v>
      </c>
      <c r="X262" s="35">
        <f t="shared" si="117"/>
        <v>382.272</v>
      </c>
      <c r="Y262" s="91"/>
      <c r="Z262" s="35">
        <f aca="true" t="shared" si="128" ref="Z262:Z325">X262*Y262</f>
        <v>0</v>
      </c>
      <c r="AA262" s="35">
        <f aca="true" t="shared" si="129" ref="AA262:AA325">F262*0.12</f>
        <v>382.272</v>
      </c>
      <c r="AB262" s="91"/>
      <c r="AC262" s="32">
        <f aca="true" t="shared" si="130" ref="AC262:AC325">AA262*AB262</f>
        <v>0</v>
      </c>
      <c r="AD262" s="35">
        <f t="shared" si="118"/>
        <v>382.272</v>
      </c>
      <c r="AE262" s="91"/>
      <c r="AF262" s="32">
        <f aca="true" t="shared" si="131" ref="AF262:AF325">AD262*AE262</f>
        <v>0</v>
      </c>
      <c r="AG262" s="35">
        <f t="shared" si="119"/>
        <v>382.272</v>
      </c>
      <c r="AH262" s="91"/>
      <c r="AI262" s="32">
        <f t="shared" si="108"/>
        <v>0</v>
      </c>
      <c r="AJ262" s="35">
        <f t="shared" si="120"/>
        <v>382.272</v>
      </c>
      <c r="AK262" s="91"/>
      <c r="AL262" s="32">
        <f>AJ262*AK262</f>
        <v>0</v>
      </c>
      <c r="AM262" s="35">
        <f t="shared" si="121"/>
        <v>382.272</v>
      </c>
      <c r="AN262" s="91"/>
      <c r="AO262" s="32">
        <f>AM262*AN262</f>
        <v>0</v>
      </c>
      <c r="AP262" s="35">
        <f t="shared" si="122"/>
        <v>382.272</v>
      </c>
      <c r="AQ262" s="91"/>
      <c r="AR262" s="2">
        <f aca="true" t="shared" si="132" ref="AR262:AR325">AP262*AQ262</f>
        <v>0</v>
      </c>
      <c r="AS262" s="32">
        <f aca="true" t="shared" si="133" ref="AS262:AS325">I262+L262+O262+R262+U262+X262</f>
        <v>2293.632</v>
      </c>
      <c r="AT262" s="72">
        <f t="shared" si="111"/>
        <v>2293.632</v>
      </c>
      <c r="AU262" s="72">
        <v>6161.63</v>
      </c>
      <c r="AV262" s="47"/>
      <c r="AW262" s="46"/>
      <c r="AX262" s="1"/>
      <c r="AY262" s="1"/>
      <c r="AZ262" s="1"/>
      <c r="BA262" s="72">
        <f aca="true" t="shared" si="134" ref="BA262:BA324">AT262+AU262-AZ262</f>
        <v>8455.262</v>
      </c>
      <c r="BB262" s="1"/>
    </row>
    <row r="263" spans="1:54" ht="12.75">
      <c r="A263" s="1">
        <v>259</v>
      </c>
      <c r="B263" s="1"/>
      <c r="C263" s="1" t="s">
        <v>232</v>
      </c>
      <c r="D263" s="3">
        <v>280.3</v>
      </c>
      <c r="E263" s="3">
        <v>0</v>
      </c>
      <c r="F263" s="3">
        <v>280.3</v>
      </c>
      <c r="G263" s="1">
        <v>0.12</v>
      </c>
      <c r="H263" s="1">
        <v>0.12</v>
      </c>
      <c r="I263" s="35">
        <f t="shared" si="112"/>
        <v>33.636</v>
      </c>
      <c r="J263" s="91"/>
      <c r="K263" s="35">
        <f t="shared" si="123"/>
        <v>0</v>
      </c>
      <c r="L263" s="35">
        <f t="shared" si="113"/>
        <v>33.636</v>
      </c>
      <c r="M263" s="91"/>
      <c r="N263" s="35">
        <f t="shared" si="124"/>
        <v>0</v>
      </c>
      <c r="O263" s="35">
        <f t="shared" si="114"/>
        <v>33.636</v>
      </c>
      <c r="P263" s="91"/>
      <c r="Q263" s="35">
        <f t="shared" si="125"/>
        <v>0</v>
      </c>
      <c r="R263" s="35">
        <f t="shared" si="115"/>
        <v>33.636</v>
      </c>
      <c r="S263" s="91"/>
      <c r="T263" s="35">
        <f t="shared" si="126"/>
        <v>0</v>
      </c>
      <c r="U263" s="35">
        <f t="shared" si="116"/>
        <v>33.636</v>
      </c>
      <c r="V263" s="91"/>
      <c r="W263" s="35">
        <f t="shared" si="127"/>
        <v>0</v>
      </c>
      <c r="X263" s="35">
        <f t="shared" si="117"/>
        <v>33.636</v>
      </c>
      <c r="Y263" s="91"/>
      <c r="Z263" s="35">
        <f t="shared" si="128"/>
        <v>0</v>
      </c>
      <c r="AA263" s="35">
        <f t="shared" si="129"/>
        <v>33.636</v>
      </c>
      <c r="AB263" s="91"/>
      <c r="AC263" s="32">
        <f t="shared" si="130"/>
        <v>0</v>
      </c>
      <c r="AD263" s="35">
        <f t="shared" si="118"/>
        <v>33.636</v>
      </c>
      <c r="AE263" s="91"/>
      <c r="AF263" s="32">
        <f t="shared" si="131"/>
        <v>0</v>
      </c>
      <c r="AG263" s="35">
        <f t="shared" si="119"/>
        <v>33.636</v>
      </c>
      <c r="AH263" s="91"/>
      <c r="AI263" s="32">
        <f t="shared" si="108"/>
        <v>0</v>
      </c>
      <c r="AJ263" s="35">
        <f t="shared" si="120"/>
        <v>33.636</v>
      </c>
      <c r="AK263" s="91"/>
      <c r="AL263" s="32">
        <f aca="true" t="shared" si="135" ref="AL263:AL325">AJ263*AK263</f>
        <v>0</v>
      </c>
      <c r="AM263" s="35">
        <f t="shared" si="121"/>
        <v>33.636</v>
      </c>
      <c r="AN263" s="91"/>
      <c r="AO263" s="32">
        <f aca="true" t="shared" si="136" ref="AO263:AO325">AM263*AN263</f>
        <v>0</v>
      </c>
      <c r="AP263" s="35">
        <f t="shared" si="122"/>
        <v>33.636</v>
      </c>
      <c r="AQ263" s="91"/>
      <c r="AR263" s="2">
        <f t="shared" si="132"/>
        <v>0</v>
      </c>
      <c r="AS263" s="32">
        <f t="shared" si="133"/>
        <v>201.816</v>
      </c>
      <c r="AT263" s="72">
        <f t="shared" si="111"/>
        <v>201.816</v>
      </c>
      <c r="AU263" s="72">
        <v>542.2908</v>
      </c>
      <c r="AV263" s="47"/>
      <c r="AW263" s="46"/>
      <c r="AX263" s="1"/>
      <c r="AY263" s="1"/>
      <c r="AZ263" s="1"/>
      <c r="BA263" s="72">
        <f t="shared" si="134"/>
        <v>744.1068</v>
      </c>
      <c r="BB263" s="1"/>
    </row>
    <row r="264" spans="1:54" ht="12.75">
      <c r="A264" s="1">
        <v>260</v>
      </c>
      <c r="B264" s="1"/>
      <c r="C264" s="1" t="s">
        <v>233</v>
      </c>
      <c r="D264" s="3">
        <v>4863.7</v>
      </c>
      <c r="E264" s="3">
        <v>0</v>
      </c>
      <c r="F264" s="3">
        <v>4863.7</v>
      </c>
      <c r="G264" s="1">
        <v>0.12</v>
      </c>
      <c r="H264" s="1">
        <v>0.12</v>
      </c>
      <c r="I264" s="35">
        <f t="shared" si="112"/>
        <v>583.644</v>
      </c>
      <c r="J264" s="91"/>
      <c r="K264" s="35">
        <f t="shared" si="123"/>
        <v>0</v>
      </c>
      <c r="L264" s="35">
        <f t="shared" si="113"/>
        <v>583.644</v>
      </c>
      <c r="M264" s="91"/>
      <c r="N264" s="35">
        <f t="shared" si="124"/>
        <v>0</v>
      </c>
      <c r="O264" s="35">
        <f t="shared" si="114"/>
        <v>583.644</v>
      </c>
      <c r="P264" s="91"/>
      <c r="Q264" s="35">
        <f t="shared" si="125"/>
        <v>0</v>
      </c>
      <c r="R264" s="35">
        <f t="shared" si="115"/>
        <v>583.644</v>
      </c>
      <c r="S264" s="91"/>
      <c r="T264" s="35">
        <f t="shared" si="126"/>
        <v>0</v>
      </c>
      <c r="U264" s="35">
        <f t="shared" si="116"/>
        <v>583.644</v>
      </c>
      <c r="V264" s="91"/>
      <c r="W264" s="35">
        <f t="shared" si="127"/>
        <v>0</v>
      </c>
      <c r="X264" s="35">
        <f t="shared" si="117"/>
        <v>583.644</v>
      </c>
      <c r="Y264" s="91"/>
      <c r="Z264" s="35">
        <f t="shared" si="128"/>
        <v>0</v>
      </c>
      <c r="AA264" s="35">
        <f t="shared" si="129"/>
        <v>583.644</v>
      </c>
      <c r="AB264" s="91"/>
      <c r="AC264" s="32">
        <f t="shared" si="130"/>
        <v>0</v>
      </c>
      <c r="AD264" s="35">
        <f t="shared" si="118"/>
        <v>583.644</v>
      </c>
      <c r="AE264" s="91"/>
      <c r="AF264" s="32">
        <f t="shared" si="131"/>
        <v>0</v>
      </c>
      <c r="AG264" s="35">
        <f t="shared" si="119"/>
        <v>583.644</v>
      </c>
      <c r="AH264" s="91"/>
      <c r="AI264" s="32">
        <f t="shared" si="108"/>
        <v>0</v>
      </c>
      <c r="AJ264" s="35">
        <f t="shared" si="120"/>
        <v>583.644</v>
      </c>
      <c r="AK264" s="91"/>
      <c r="AL264" s="32">
        <f t="shared" si="135"/>
        <v>0</v>
      </c>
      <c r="AM264" s="35">
        <f t="shared" si="121"/>
        <v>583.644</v>
      </c>
      <c r="AN264" s="91"/>
      <c r="AO264" s="32">
        <f t="shared" si="136"/>
        <v>0</v>
      </c>
      <c r="AP264" s="35">
        <f t="shared" si="122"/>
        <v>583.644</v>
      </c>
      <c r="AQ264" s="91"/>
      <c r="AR264" s="2">
        <f t="shared" si="132"/>
        <v>0</v>
      </c>
      <c r="AS264" s="32">
        <f t="shared" si="133"/>
        <v>3501.8640000000005</v>
      </c>
      <c r="AT264" s="72">
        <f t="shared" si="111"/>
        <v>3501.8640000000005</v>
      </c>
      <c r="AU264" s="72">
        <v>-64890.256799999996</v>
      </c>
      <c r="AV264" s="47"/>
      <c r="AW264" s="46"/>
      <c r="AX264" s="1"/>
      <c r="AY264" s="1"/>
      <c r="AZ264" s="1"/>
      <c r="BA264" s="72">
        <f t="shared" si="134"/>
        <v>-61388.392799999994</v>
      </c>
      <c r="BB264" s="1"/>
    </row>
    <row r="265" spans="1:54" ht="12.75">
      <c r="A265" s="1">
        <v>261</v>
      </c>
      <c r="B265" s="1"/>
      <c r="C265" s="1" t="s">
        <v>311</v>
      </c>
      <c r="D265" s="3">
        <v>377.5</v>
      </c>
      <c r="E265" s="3">
        <v>0</v>
      </c>
      <c r="F265" s="3">
        <v>377.5</v>
      </c>
      <c r="G265" s="1">
        <v>0.12</v>
      </c>
      <c r="H265" s="1">
        <v>0.12</v>
      </c>
      <c r="I265" s="35">
        <f t="shared" si="112"/>
        <v>45.3</v>
      </c>
      <c r="J265" s="91"/>
      <c r="K265" s="35">
        <f t="shared" si="123"/>
        <v>0</v>
      </c>
      <c r="L265" s="35">
        <f t="shared" si="113"/>
        <v>45.3</v>
      </c>
      <c r="M265" s="91"/>
      <c r="N265" s="35">
        <f t="shared" si="124"/>
        <v>0</v>
      </c>
      <c r="O265" s="35">
        <f t="shared" si="114"/>
        <v>45.3</v>
      </c>
      <c r="P265" s="91"/>
      <c r="Q265" s="35">
        <f t="shared" si="125"/>
        <v>0</v>
      </c>
      <c r="R265" s="35">
        <f t="shared" si="115"/>
        <v>45.3</v>
      </c>
      <c r="S265" s="91"/>
      <c r="T265" s="35">
        <f t="shared" si="126"/>
        <v>0</v>
      </c>
      <c r="U265" s="35">
        <f t="shared" si="116"/>
        <v>45.3</v>
      </c>
      <c r="V265" s="91"/>
      <c r="W265" s="35">
        <f t="shared" si="127"/>
        <v>0</v>
      </c>
      <c r="X265" s="35">
        <f t="shared" si="117"/>
        <v>45.3</v>
      </c>
      <c r="Y265" s="91"/>
      <c r="Z265" s="35">
        <f t="shared" si="128"/>
        <v>0</v>
      </c>
      <c r="AA265" s="35">
        <f t="shared" si="129"/>
        <v>45.3</v>
      </c>
      <c r="AB265" s="91"/>
      <c r="AC265" s="32">
        <f t="shared" si="130"/>
        <v>0</v>
      </c>
      <c r="AD265" s="35">
        <f t="shared" si="118"/>
        <v>45.3</v>
      </c>
      <c r="AE265" s="91"/>
      <c r="AF265" s="32">
        <f t="shared" si="131"/>
        <v>0</v>
      </c>
      <c r="AG265" s="35">
        <f t="shared" si="119"/>
        <v>45.3</v>
      </c>
      <c r="AH265" s="91"/>
      <c r="AI265" s="32">
        <f t="shared" si="108"/>
        <v>0</v>
      </c>
      <c r="AJ265" s="35">
        <f t="shared" si="120"/>
        <v>45.3</v>
      </c>
      <c r="AK265" s="91"/>
      <c r="AL265" s="32">
        <f t="shared" si="135"/>
        <v>0</v>
      </c>
      <c r="AM265" s="35">
        <f t="shared" si="121"/>
        <v>45.3</v>
      </c>
      <c r="AN265" s="91"/>
      <c r="AO265" s="32">
        <f t="shared" si="136"/>
        <v>0</v>
      </c>
      <c r="AP265" s="35">
        <f t="shared" si="122"/>
        <v>45.3</v>
      </c>
      <c r="AQ265" s="91"/>
      <c r="AR265" s="2">
        <f t="shared" si="132"/>
        <v>0</v>
      </c>
      <c r="AS265" s="32">
        <f t="shared" si="133"/>
        <v>271.8</v>
      </c>
      <c r="AT265" s="72">
        <f t="shared" si="111"/>
        <v>271.8</v>
      </c>
      <c r="AU265" s="72">
        <v>730.34</v>
      </c>
      <c r="AV265" s="47"/>
      <c r="AW265" s="46"/>
      <c r="AX265" s="1"/>
      <c r="AY265" s="1"/>
      <c r="AZ265" s="1"/>
      <c r="BA265" s="72">
        <f t="shared" si="134"/>
        <v>1002.1400000000001</v>
      </c>
      <c r="BB265" s="1"/>
    </row>
    <row r="266" spans="1:54" ht="12.75">
      <c r="A266" s="1">
        <v>262</v>
      </c>
      <c r="B266" s="1"/>
      <c r="C266" s="1" t="s">
        <v>234</v>
      </c>
      <c r="D266" s="3">
        <v>839.2</v>
      </c>
      <c r="E266" s="3">
        <v>0</v>
      </c>
      <c r="F266" s="3">
        <v>839.2</v>
      </c>
      <c r="G266" s="1">
        <v>0.12</v>
      </c>
      <c r="H266" s="1">
        <v>0.12</v>
      </c>
      <c r="I266" s="35">
        <f t="shared" si="112"/>
        <v>100.70400000000001</v>
      </c>
      <c r="J266" s="91"/>
      <c r="K266" s="35">
        <f t="shared" si="123"/>
        <v>0</v>
      </c>
      <c r="L266" s="35">
        <f t="shared" si="113"/>
        <v>100.70400000000001</v>
      </c>
      <c r="M266" s="91"/>
      <c r="N266" s="35">
        <f t="shared" si="124"/>
        <v>0</v>
      </c>
      <c r="O266" s="35">
        <f t="shared" si="114"/>
        <v>100.70400000000001</v>
      </c>
      <c r="P266" s="91"/>
      <c r="Q266" s="35">
        <f t="shared" si="125"/>
        <v>0</v>
      </c>
      <c r="R266" s="35">
        <f t="shared" si="115"/>
        <v>100.70400000000001</v>
      </c>
      <c r="S266" s="91"/>
      <c r="T266" s="35">
        <f t="shared" si="126"/>
        <v>0</v>
      </c>
      <c r="U266" s="35">
        <f t="shared" si="116"/>
        <v>100.70400000000001</v>
      </c>
      <c r="V266" s="91"/>
      <c r="W266" s="35">
        <f t="shared" si="127"/>
        <v>0</v>
      </c>
      <c r="X266" s="35">
        <f t="shared" si="117"/>
        <v>100.70400000000001</v>
      </c>
      <c r="Y266" s="91"/>
      <c r="Z266" s="35">
        <f t="shared" si="128"/>
        <v>0</v>
      </c>
      <c r="AA266" s="35">
        <f t="shared" si="129"/>
        <v>100.70400000000001</v>
      </c>
      <c r="AB266" s="91"/>
      <c r="AC266" s="32">
        <f t="shared" si="130"/>
        <v>0</v>
      </c>
      <c r="AD266" s="35">
        <f t="shared" si="118"/>
        <v>100.70400000000001</v>
      </c>
      <c r="AE266" s="91"/>
      <c r="AF266" s="32">
        <f t="shared" si="131"/>
        <v>0</v>
      </c>
      <c r="AG266" s="35">
        <f t="shared" si="119"/>
        <v>100.70400000000001</v>
      </c>
      <c r="AH266" s="91"/>
      <c r="AI266" s="32">
        <f t="shared" si="108"/>
        <v>0</v>
      </c>
      <c r="AJ266" s="35">
        <f t="shared" si="120"/>
        <v>100.70400000000001</v>
      </c>
      <c r="AK266" s="91"/>
      <c r="AL266" s="32">
        <f t="shared" si="135"/>
        <v>0</v>
      </c>
      <c r="AM266" s="35">
        <f t="shared" si="121"/>
        <v>100.70400000000001</v>
      </c>
      <c r="AN266" s="91"/>
      <c r="AO266" s="32">
        <f t="shared" si="136"/>
        <v>0</v>
      </c>
      <c r="AP266" s="35">
        <f t="shared" si="122"/>
        <v>100.70400000000001</v>
      </c>
      <c r="AQ266" s="91"/>
      <c r="AR266" s="2">
        <f t="shared" si="132"/>
        <v>0</v>
      </c>
      <c r="AS266" s="32">
        <f t="shared" si="133"/>
        <v>604.224</v>
      </c>
      <c r="AT266" s="72">
        <f t="shared" si="111"/>
        <v>604.224</v>
      </c>
      <c r="AU266" s="72">
        <v>1623.5911999999998</v>
      </c>
      <c r="AV266" s="47"/>
      <c r="AW266" s="46"/>
      <c r="AX266" s="1"/>
      <c r="AY266" s="1"/>
      <c r="AZ266" s="1"/>
      <c r="BA266" s="72">
        <f t="shared" si="134"/>
        <v>2227.8152</v>
      </c>
      <c r="BB266" s="1"/>
    </row>
    <row r="267" spans="1:54" ht="12.75">
      <c r="A267" s="1">
        <v>263</v>
      </c>
      <c r="B267" s="1"/>
      <c r="C267" s="1" t="s">
        <v>235</v>
      </c>
      <c r="D267" s="3">
        <v>497.3</v>
      </c>
      <c r="E267" s="3">
        <v>0</v>
      </c>
      <c r="F267" s="3">
        <v>497.3</v>
      </c>
      <c r="G267" s="1">
        <v>0.12</v>
      </c>
      <c r="H267" s="1">
        <v>0.12</v>
      </c>
      <c r="I267" s="35">
        <f t="shared" si="112"/>
        <v>59.676</v>
      </c>
      <c r="J267" s="91"/>
      <c r="K267" s="35">
        <f t="shared" si="123"/>
        <v>0</v>
      </c>
      <c r="L267" s="35">
        <f t="shared" si="113"/>
        <v>59.676</v>
      </c>
      <c r="M267" s="91"/>
      <c r="N267" s="35">
        <f t="shared" si="124"/>
        <v>0</v>
      </c>
      <c r="O267" s="35">
        <f t="shared" si="114"/>
        <v>59.676</v>
      </c>
      <c r="P267" s="91"/>
      <c r="Q267" s="35">
        <f t="shared" si="125"/>
        <v>0</v>
      </c>
      <c r="R267" s="35">
        <f t="shared" si="115"/>
        <v>59.676</v>
      </c>
      <c r="S267" s="91"/>
      <c r="T267" s="35">
        <f t="shared" si="126"/>
        <v>0</v>
      </c>
      <c r="U267" s="35">
        <f t="shared" si="116"/>
        <v>59.676</v>
      </c>
      <c r="V267" s="91"/>
      <c r="W267" s="35">
        <f t="shared" si="127"/>
        <v>0</v>
      </c>
      <c r="X267" s="35">
        <f t="shared" si="117"/>
        <v>59.676</v>
      </c>
      <c r="Y267" s="91"/>
      <c r="Z267" s="35">
        <f t="shared" si="128"/>
        <v>0</v>
      </c>
      <c r="AA267" s="35">
        <f t="shared" si="129"/>
        <v>59.676</v>
      </c>
      <c r="AB267" s="91"/>
      <c r="AC267" s="32">
        <f t="shared" si="130"/>
        <v>0</v>
      </c>
      <c r="AD267" s="35">
        <f t="shared" si="118"/>
        <v>59.676</v>
      </c>
      <c r="AE267" s="91"/>
      <c r="AF267" s="32">
        <f t="shared" si="131"/>
        <v>0</v>
      </c>
      <c r="AG267" s="35">
        <f t="shared" si="119"/>
        <v>59.676</v>
      </c>
      <c r="AH267" s="91"/>
      <c r="AI267" s="32">
        <f t="shared" si="108"/>
        <v>0</v>
      </c>
      <c r="AJ267" s="35">
        <f t="shared" si="120"/>
        <v>59.676</v>
      </c>
      <c r="AK267" s="91"/>
      <c r="AL267" s="32">
        <f t="shared" si="135"/>
        <v>0</v>
      </c>
      <c r="AM267" s="35">
        <f t="shared" si="121"/>
        <v>59.676</v>
      </c>
      <c r="AN267" s="91"/>
      <c r="AO267" s="32">
        <f t="shared" si="136"/>
        <v>0</v>
      </c>
      <c r="AP267" s="35">
        <f t="shared" si="122"/>
        <v>59.676</v>
      </c>
      <c r="AQ267" s="91"/>
      <c r="AR267" s="2">
        <f t="shared" si="132"/>
        <v>0</v>
      </c>
      <c r="AS267" s="32">
        <f t="shared" si="133"/>
        <v>358.056</v>
      </c>
      <c r="AT267" s="72">
        <f t="shared" si="111"/>
        <v>358.056</v>
      </c>
      <c r="AU267" s="72">
        <v>962.1228000000001</v>
      </c>
      <c r="AV267" s="47"/>
      <c r="AW267" s="46"/>
      <c r="AX267" s="1"/>
      <c r="AY267" s="1"/>
      <c r="AZ267" s="1"/>
      <c r="BA267" s="72">
        <f t="shared" si="134"/>
        <v>1320.1788000000001</v>
      </c>
      <c r="BB267" s="1"/>
    </row>
    <row r="268" spans="1:54" ht="12.75">
      <c r="A268" s="1">
        <v>264</v>
      </c>
      <c r="B268" s="1"/>
      <c r="C268" s="1" t="s">
        <v>236</v>
      </c>
      <c r="D268" s="3">
        <v>494.2</v>
      </c>
      <c r="E268" s="3">
        <v>0</v>
      </c>
      <c r="F268" s="3">
        <v>494.2</v>
      </c>
      <c r="G268" s="1">
        <v>0.12</v>
      </c>
      <c r="H268" s="1">
        <v>0.12</v>
      </c>
      <c r="I268" s="35">
        <f t="shared" si="112"/>
        <v>59.303999999999995</v>
      </c>
      <c r="J268" s="91"/>
      <c r="K268" s="35">
        <f t="shared" si="123"/>
        <v>0</v>
      </c>
      <c r="L268" s="35">
        <f t="shared" si="113"/>
        <v>59.303999999999995</v>
      </c>
      <c r="M268" s="91"/>
      <c r="N268" s="35">
        <f t="shared" si="124"/>
        <v>0</v>
      </c>
      <c r="O268" s="35">
        <f t="shared" si="114"/>
        <v>59.303999999999995</v>
      </c>
      <c r="P268" s="91"/>
      <c r="Q268" s="35">
        <f t="shared" si="125"/>
        <v>0</v>
      </c>
      <c r="R268" s="35">
        <f t="shared" si="115"/>
        <v>59.303999999999995</v>
      </c>
      <c r="S268" s="91"/>
      <c r="T268" s="35">
        <f t="shared" si="126"/>
        <v>0</v>
      </c>
      <c r="U268" s="35">
        <f t="shared" si="116"/>
        <v>59.303999999999995</v>
      </c>
      <c r="V268" s="91"/>
      <c r="W268" s="35">
        <f t="shared" si="127"/>
        <v>0</v>
      </c>
      <c r="X268" s="35">
        <f t="shared" si="117"/>
        <v>59.303999999999995</v>
      </c>
      <c r="Y268" s="91"/>
      <c r="Z268" s="35">
        <f t="shared" si="128"/>
        <v>0</v>
      </c>
      <c r="AA268" s="35">
        <f t="shared" si="129"/>
        <v>59.303999999999995</v>
      </c>
      <c r="AB268" s="91"/>
      <c r="AC268" s="32">
        <f t="shared" si="130"/>
        <v>0</v>
      </c>
      <c r="AD268" s="35">
        <f t="shared" si="118"/>
        <v>59.303999999999995</v>
      </c>
      <c r="AE268" s="91"/>
      <c r="AF268" s="32">
        <f t="shared" si="131"/>
        <v>0</v>
      </c>
      <c r="AG268" s="35">
        <f t="shared" si="119"/>
        <v>59.303999999999995</v>
      </c>
      <c r="AH268" s="91"/>
      <c r="AI268" s="32">
        <f t="shared" si="108"/>
        <v>0</v>
      </c>
      <c r="AJ268" s="35">
        <f t="shared" si="120"/>
        <v>59.303999999999995</v>
      </c>
      <c r="AK268" s="91"/>
      <c r="AL268" s="32">
        <f t="shared" si="135"/>
        <v>0</v>
      </c>
      <c r="AM268" s="35">
        <f t="shared" si="121"/>
        <v>59.303999999999995</v>
      </c>
      <c r="AN268" s="91"/>
      <c r="AO268" s="32">
        <f t="shared" si="136"/>
        <v>0</v>
      </c>
      <c r="AP268" s="35">
        <f t="shared" si="122"/>
        <v>59.303999999999995</v>
      </c>
      <c r="AQ268" s="91"/>
      <c r="AR268" s="2">
        <f t="shared" si="132"/>
        <v>0</v>
      </c>
      <c r="AS268" s="32">
        <f t="shared" si="133"/>
        <v>355.82399999999996</v>
      </c>
      <c r="AT268" s="72">
        <f t="shared" si="111"/>
        <v>355.82399999999996</v>
      </c>
      <c r="AU268" s="72">
        <v>956.1211999999998</v>
      </c>
      <c r="AV268" s="47"/>
      <c r="AW268" s="46"/>
      <c r="AX268" s="1"/>
      <c r="AY268" s="1"/>
      <c r="AZ268" s="1"/>
      <c r="BA268" s="72">
        <f t="shared" si="134"/>
        <v>1311.9451999999997</v>
      </c>
      <c r="BB268" s="1"/>
    </row>
    <row r="269" spans="1:54" ht="12.75">
      <c r="A269" s="1">
        <v>265</v>
      </c>
      <c r="B269" s="1"/>
      <c r="C269" s="1" t="s">
        <v>312</v>
      </c>
      <c r="D269" s="3">
        <v>385.4</v>
      </c>
      <c r="E269" s="3">
        <v>0</v>
      </c>
      <c r="F269" s="3">
        <v>385.4</v>
      </c>
      <c r="G269" s="1">
        <v>0.12</v>
      </c>
      <c r="H269" s="1">
        <v>0.12</v>
      </c>
      <c r="I269" s="35">
        <f t="shared" si="112"/>
        <v>46.248</v>
      </c>
      <c r="J269" s="91"/>
      <c r="K269" s="35">
        <f t="shared" si="123"/>
        <v>0</v>
      </c>
      <c r="L269" s="35">
        <f t="shared" si="113"/>
        <v>46.248</v>
      </c>
      <c r="M269" s="91"/>
      <c r="N269" s="35">
        <f t="shared" si="124"/>
        <v>0</v>
      </c>
      <c r="O269" s="35">
        <f t="shared" si="114"/>
        <v>46.248</v>
      </c>
      <c r="P269" s="91"/>
      <c r="Q269" s="35">
        <f t="shared" si="125"/>
        <v>0</v>
      </c>
      <c r="R269" s="35">
        <f t="shared" si="115"/>
        <v>46.248</v>
      </c>
      <c r="S269" s="91"/>
      <c r="T269" s="35">
        <f t="shared" si="126"/>
        <v>0</v>
      </c>
      <c r="U269" s="35">
        <f t="shared" si="116"/>
        <v>46.248</v>
      </c>
      <c r="V269" s="91"/>
      <c r="W269" s="35">
        <f t="shared" si="127"/>
        <v>0</v>
      </c>
      <c r="X269" s="35">
        <f t="shared" si="117"/>
        <v>46.248</v>
      </c>
      <c r="Y269" s="91"/>
      <c r="Z269" s="35">
        <f t="shared" si="128"/>
        <v>0</v>
      </c>
      <c r="AA269" s="35">
        <f t="shared" si="129"/>
        <v>46.248</v>
      </c>
      <c r="AB269" s="91"/>
      <c r="AC269" s="32">
        <f t="shared" si="130"/>
        <v>0</v>
      </c>
      <c r="AD269" s="35">
        <f t="shared" si="118"/>
        <v>46.248</v>
      </c>
      <c r="AE269" s="91"/>
      <c r="AF269" s="32">
        <f t="shared" si="131"/>
        <v>0</v>
      </c>
      <c r="AG269" s="35">
        <f t="shared" si="119"/>
        <v>46.248</v>
      </c>
      <c r="AH269" s="91"/>
      <c r="AI269" s="32">
        <f t="shared" si="108"/>
        <v>0</v>
      </c>
      <c r="AJ269" s="35">
        <f t="shared" si="120"/>
        <v>46.248</v>
      </c>
      <c r="AK269" s="91"/>
      <c r="AL269" s="32">
        <f t="shared" si="135"/>
        <v>0</v>
      </c>
      <c r="AM269" s="35">
        <f t="shared" si="121"/>
        <v>46.248</v>
      </c>
      <c r="AN269" s="91"/>
      <c r="AO269" s="32">
        <f t="shared" si="136"/>
        <v>0</v>
      </c>
      <c r="AP269" s="35">
        <f t="shared" si="122"/>
        <v>46.248</v>
      </c>
      <c r="AQ269" s="91"/>
      <c r="AR269" s="2">
        <f t="shared" si="132"/>
        <v>0</v>
      </c>
      <c r="AS269" s="32">
        <f t="shared" si="133"/>
        <v>277.488</v>
      </c>
      <c r="AT269" s="72">
        <f t="shared" si="111"/>
        <v>277.488</v>
      </c>
      <c r="AU269" s="72">
        <v>745.6243999999999</v>
      </c>
      <c r="AV269" s="47"/>
      <c r="AW269" s="46"/>
      <c r="AX269" s="1"/>
      <c r="AY269" s="1"/>
      <c r="AZ269" s="1"/>
      <c r="BA269" s="72">
        <f t="shared" si="134"/>
        <v>1023.1124</v>
      </c>
      <c r="BB269" s="1"/>
    </row>
    <row r="270" spans="1:54" ht="12.75">
      <c r="A270" s="1">
        <v>266</v>
      </c>
      <c r="B270" s="1"/>
      <c r="C270" s="1" t="s">
        <v>237</v>
      </c>
      <c r="D270" s="3">
        <v>465.4</v>
      </c>
      <c r="E270" s="3">
        <v>0</v>
      </c>
      <c r="F270" s="3">
        <v>465.4</v>
      </c>
      <c r="G270" s="1">
        <v>0.12</v>
      </c>
      <c r="H270" s="1">
        <v>0.12</v>
      </c>
      <c r="I270" s="35">
        <f t="shared" si="112"/>
        <v>55.84799999999999</v>
      </c>
      <c r="J270" s="91"/>
      <c r="K270" s="35">
        <f t="shared" si="123"/>
        <v>0</v>
      </c>
      <c r="L270" s="35">
        <f t="shared" si="113"/>
        <v>55.84799999999999</v>
      </c>
      <c r="M270" s="91"/>
      <c r="N270" s="35">
        <f t="shared" si="124"/>
        <v>0</v>
      </c>
      <c r="O270" s="35">
        <f t="shared" si="114"/>
        <v>55.84799999999999</v>
      </c>
      <c r="P270" s="91"/>
      <c r="Q270" s="35">
        <f t="shared" si="125"/>
        <v>0</v>
      </c>
      <c r="R270" s="35">
        <f t="shared" si="115"/>
        <v>55.84799999999999</v>
      </c>
      <c r="S270" s="91"/>
      <c r="T270" s="35">
        <f t="shared" si="126"/>
        <v>0</v>
      </c>
      <c r="U270" s="35">
        <f t="shared" si="116"/>
        <v>55.84799999999999</v>
      </c>
      <c r="V270" s="91"/>
      <c r="W270" s="35">
        <f t="shared" si="127"/>
        <v>0</v>
      </c>
      <c r="X270" s="35">
        <f t="shared" si="117"/>
        <v>55.84799999999999</v>
      </c>
      <c r="Y270" s="91"/>
      <c r="Z270" s="35">
        <f t="shared" si="128"/>
        <v>0</v>
      </c>
      <c r="AA270" s="35">
        <f t="shared" si="129"/>
        <v>55.84799999999999</v>
      </c>
      <c r="AB270" s="91"/>
      <c r="AC270" s="32">
        <f t="shared" si="130"/>
        <v>0</v>
      </c>
      <c r="AD270" s="35">
        <f t="shared" si="118"/>
        <v>55.84799999999999</v>
      </c>
      <c r="AE270" s="91"/>
      <c r="AF270" s="32">
        <f t="shared" si="131"/>
        <v>0</v>
      </c>
      <c r="AG270" s="35">
        <f t="shared" si="119"/>
        <v>55.84799999999999</v>
      </c>
      <c r="AH270" s="91"/>
      <c r="AI270" s="32">
        <f t="shared" si="108"/>
        <v>0</v>
      </c>
      <c r="AJ270" s="35">
        <f t="shared" si="120"/>
        <v>55.84799999999999</v>
      </c>
      <c r="AK270" s="91"/>
      <c r="AL270" s="32">
        <f t="shared" si="135"/>
        <v>0</v>
      </c>
      <c r="AM270" s="35">
        <f t="shared" si="121"/>
        <v>55.84799999999999</v>
      </c>
      <c r="AN270" s="91"/>
      <c r="AO270" s="32">
        <f t="shared" si="136"/>
        <v>0</v>
      </c>
      <c r="AP270" s="35">
        <f t="shared" si="122"/>
        <v>55.84799999999999</v>
      </c>
      <c r="AQ270" s="91"/>
      <c r="AR270" s="2">
        <f t="shared" si="132"/>
        <v>0</v>
      </c>
      <c r="AS270" s="32">
        <f t="shared" si="133"/>
        <v>335.08799999999997</v>
      </c>
      <c r="AT270" s="72">
        <f t="shared" si="111"/>
        <v>335.08799999999997</v>
      </c>
      <c r="AU270" s="72">
        <v>900.4043999999999</v>
      </c>
      <c r="AV270" s="47"/>
      <c r="AW270" s="46"/>
      <c r="AX270" s="1"/>
      <c r="AY270" s="1"/>
      <c r="AZ270" s="1"/>
      <c r="BA270" s="72">
        <f t="shared" si="134"/>
        <v>1235.4923999999999</v>
      </c>
      <c r="BB270" s="1"/>
    </row>
    <row r="271" spans="1:54" ht="12.75">
      <c r="A271" s="1">
        <v>267</v>
      </c>
      <c r="B271" s="1"/>
      <c r="C271" s="1" t="s">
        <v>313</v>
      </c>
      <c r="D271" s="3">
        <v>382</v>
      </c>
      <c r="E271" s="3">
        <v>0</v>
      </c>
      <c r="F271" s="3">
        <v>382</v>
      </c>
      <c r="G271" s="1">
        <v>0.12</v>
      </c>
      <c r="H271" s="1">
        <v>0.12</v>
      </c>
      <c r="I271" s="35">
        <f t="shared" si="112"/>
        <v>45.839999999999996</v>
      </c>
      <c r="J271" s="91"/>
      <c r="K271" s="35">
        <f t="shared" si="123"/>
        <v>0</v>
      </c>
      <c r="L271" s="35">
        <f t="shared" si="113"/>
        <v>45.839999999999996</v>
      </c>
      <c r="M271" s="91"/>
      <c r="N271" s="35">
        <f t="shared" si="124"/>
        <v>0</v>
      </c>
      <c r="O271" s="35">
        <f t="shared" si="114"/>
        <v>45.839999999999996</v>
      </c>
      <c r="P271" s="91"/>
      <c r="Q271" s="35">
        <f t="shared" si="125"/>
        <v>0</v>
      </c>
      <c r="R271" s="35">
        <f t="shared" si="115"/>
        <v>45.839999999999996</v>
      </c>
      <c r="S271" s="91"/>
      <c r="T271" s="35">
        <f t="shared" si="126"/>
        <v>0</v>
      </c>
      <c r="U271" s="35">
        <f t="shared" si="116"/>
        <v>45.839999999999996</v>
      </c>
      <c r="V271" s="91"/>
      <c r="W271" s="35">
        <f t="shared" si="127"/>
        <v>0</v>
      </c>
      <c r="X271" s="35">
        <f t="shared" si="117"/>
        <v>45.839999999999996</v>
      </c>
      <c r="Y271" s="91"/>
      <c r="Z271" s="35">
        <f t="shared" si="128"/>
        <v>0</v>
      </c>
      <c r="AA271" s="35">
        <f t="shared" si="129"/>
        <v>45.839999999999996</v>
      </c>
      <c r="AB271" s="91"/>
      <c r="AC271" s="32">
        <f t="shared" si="130"/>
        <v>0</v>
      </c>
      <c r="AD271" s="35">
        <f t="shared" si="118"/>
        <v>45.839999999999996</v>
      </c>
      <c r="AE271" s="91"/>
      <c r="AF271" s="32">
        <f t="shared" si="131"/>
        <v>0</v>
      </c>
      <c r="AG271" s="35">
        <f t="shared" si="119"/>
        <v>45.839999999999996</v>
      </c>
      <c r="AH271" s="91"/>
      <c r="AI271" s="32">
        <f t="shared" si="108"/>
        <v>0</v>
      </c>
      <c r="AJ271" s="35">
        <f t="shared" si="120"/>
        <v>45.839999999999996</v>
      </c>
      <c r="AK271" s="91"/>
      <c r="AL271" s="32">
        <f t="shared" si="135"/>
        <v>0</v>
      </c>
      <c r="AM271" s="35">
        <f t="shared" si="121"/>
        <v>45.839999999999996</v>
      </c>
      <c r="AN271" s="91"/>
      <c r="AO271" s="32">
        <f t="shared" si="136"/>
        <v>0</v>
      </c>
      <c r="AP271" s="35">
        <f t="shared" si="122"/>
        <v>45.839999999999996</v>
      </c>
      <c r="AQ271" s="91"/>
      <c r="AR271" s="2">
        <f t="shared" si="132"/>
        <v>0</v>
      </c>
      <c r="AS271" s="32">
        <f t="shared" si="133"/>
        <v>275.03999999999996</v>
      </c>
      <c r="AT271" s="72">
        <f t="shared" si="111"/>
        <v>275.03999999999996</v>
      </c>
      <c r="AU271" s="72">
        <v>739.0519999999999</v>
      </c>
      <c r="AV271" s="47"/>
      <c r="AW271" s="46"/>
      <c r="AX271" s="1"/>
      <c r="AY271" s="1"/>
      <c r="AZ271" s="1"/>
      <c r="BA271" s="72">
        <f t="shared" si="134"/>
        <v>1014.0919999999999</v>
      </c>
      <c r="BB271" s="1"/>
    </row>
    <row r="272" spans="1:54" ht="12.75">
      <c r="A272" s="1">
        <v>268</v>
      </c>
      <c r="B272" s="1"/>
      <c r="C272" s="1" t="s">
        <v>238</v>
      </c>
      <c r="D272" s="3">
        <v>781.2</v>
      </c>
      <c r="E272" s="3">
        <v>0</v>
      </c>
      <c r="F272" s="3">
        <v>781.2</v>
      </c>
      <c r="G272" s="1">
        <v>0.12</v>
      </c>
      <c r="H272" s="1">
        <v>0.12</v>
      </c>
      <c r="I272" s="35">
        <f t="shared" si="112"/>
        <v>93.744</v>
      </c>
      <c r="J272" s="91"/>
      <c r="K272" s="35">
        <f t="shared" si="123"/>
        <v>0</v>
      </c>
      <c r="L272" s="35">
        <f t="shared" si="113"/>
        <v>93.744</v>
      </c>
      <c r="M272" s="91"/>
      <c r="N272" s="35">
        <f t="shared" si="124"/>
        <v>0</v>
      </c>
      <c r="O272" s="35">
        <f t="shared" si="114"/>
        <v>93.744</v>
      </c>
      <c r="P272" s="91"/>
      <c r="Q272" s="35">
        <f t="shared" si="125"/>
        <v>0</v>
      </c>
      <c r="R272" s="35">
        <f t="shared" si="115"/>
        <v>93.744</v>
      </c>
      <c r="S272" s="91"/>
      <c r="T272" s="35">
        <f t="shared" si="126"/>
        <v>0</v>
      </c>
      <c r="U272" s="35">
        <f t="shared" si="116"/>
        <v>93.744</v>
      </c>
      <c r="V272" s="91"/>
      <c r="W272" s="35">
        <f t="shared" si="127"/>
        <v>0</v>
      </c>
      <c r="X272" s="35">
        <f t="shared" si="117"/>
        <v>93.744</v>
      </c>
      <c r="Y272" s="91"/>
      <c r="Z272" s="35">
        <f t="shared" si="128"/>
        <v>0</v>
      </c>
      <c r="AA272" s="35">
        <f t="shared" si="129"/>
        <v>93.744</v>
      </c>
      <c r="AB272" s="91"/>
      <c r="AC272" s="32">
        <f t="shared" si="130"/>
        <v>0</v>
      </c>
      <c r="AD272" s="35">
        <f t="shared" si="118"/>
        <v>93.744</v>
      </c>
      <c r="AE272" s="91"/>
      <c r="AF272" s="32">
        <f t="shared" si="131"/>
        <v>0</v>
      </c>
      <c r="AG272" s="35">
        <f t="shared" si="119"/>
        <v>93.744</v>
      </c>
      <c r="AH272" s="91"/>
      <c r="AI272" s="32">
        <f t="shared" si="108"/>
        <v>0</v>
      </c>
      <c r="AJ272" s="35">
        <f t="shared" si="120"/>
        <v>93.744</v>
      </c>
      <c r="AK272" s="91"/>
      <c r="AL272" s="32">
        <f t="shared" si="135"/>
        <v>0</v>
      </c>
      <c r="AM272" s="35">
        <f t="shared" si="121"/>
        <v>93.744</v>
      </c>
      <c r="AN272" s="91"/>
      <c r="AO272" s="32">
        <f t="shared" si="136"/>
        <v>0</v>
      </c>
      <c r="AP272" s="35">
        <f t="shared" si="122"/>
        <v>93.744</v>
      </c>
      <c r="AQ272" s="91"/>
      <c r="AR272" s="2">
        <f t="shared" si="132"/>
        <v>0</v>
      </c>
      <c r="AS272" s="32">
        <f t="shared" si="133"/>
        <v>562.464</v>
      </c>
      <c r="AT272" s="72">
        <f t="shared" si="111"/>
        <v>562.464</v>
      </c>
      <c r="AU272" s="72">
        <v>1511.3832000000002</v>
      </c>
      <c r="AV272" s="47"/>
      <c r="AW272" s="46"/>
      <c r="AX272" s="1"/>
      <c r="AY272" s="1"/>
      <c r="AZ272" s="1"/>
      <c r="BA272" s="72">
        <f t="shared" si="134"/>
        <v>2073.8472</v>
      </c>
      <c r="BB272" s="1"/>
    </row>
    <row r="273" spans="1:54" ht="12.75">
      <c r="A273" s="1">
        <v>269</v>
      </c>
      <c r="B273" s="1"/>
      <c r="C273" s="1" t="s">
        <v>239</v>
      </c>
      <c r="D273" s="3">
        <v>451.8</v>
      </c>
      <c r="E273" s="3"/>
      <c r="F273" s="3">
        <v>451.8</v>
      </c>
      <c r="G273" s="1">
        <v>0.12</v>
      </c>
      <c r="H273" s="1">
        <v>0.12</v>
      </c>
      <c r="I273" s="35">
        <f t="shared" si="112"/>
        <v>54.216</v>
      </c>
      <c r="J273" s="91"/>
      <c r="K273" s="35">
        <f t="shared" si="123"/>
        <v>0</v>
      </c>
      <c r="L273" s="35">
        <f t="shared" si="113"/>
        <v>54.216</v>
      </c>
      <c r="M273" s="91"/>
      <c r="N273" s="35">
        <f t="shared" si="124"/>
        <v>0</v>
      </c>
      <c r="O273" s="35">
        <f t="shared" si="114"/>
        <v>54.216</v>
      </c>
      <c r="P273" s="91"/>
      <c r="Q273" s="35">
        <f t="shared" si="125"/>
        <v>0</v>
      </c>
      <c r="R273" s="35">
        <f t="shared" si="115"/>
        <v>54.216</v>
      </c>
      <c r="S273" s="91"/>
      <c r="T273" s="35">
        <f t="shared" si="126"/>
        <v>0</v>
      </c>
      <c r="U273" s="35">
        <f t="shared" si="116"/>
        <v>54.216</v>
      </c>
      <c r="V273" s="91"/>
      <c r="W273" s="35">
        <f t="shared" si="127"/>
        <v>0</v>
      </c>
      <c r="X273" s="35">
        <f t="shared" si="117"/>
        <v>54.216</v>
      </c>
      <c r="Y273" s="91"/>
      <c r="Z273" s="35">
        <f t="shared" si="128"/>
        <v>0</v>
      </c>
      <c r="AA273" s="35">
        <f t="shared" si="129"/>
        <v>54.216</v>
      </c>
      <c r="AB273" s="91"/>
      <c r="AC273" s="32">
        <f t="shared" si="130"/>
        <v>0</v>
      </c>
      <c r="AD273" s="35">
        <f t="shared" si="118"/>
        <v>54.216</v>
      </c>
      <c r="AE273" s="91"/>
      <c r="AF273" s="32">
        <f t="shared" si="131"/>
        <v>0</v>
      </c>
      <c r="AG273" s="35">
        <f t="shared" si="119"/>
        <v>54.216</v>
      </c>
      <c r="AH273" s="91"/>
      <c r="AI273" s="32">
        <f t="shared" si="108"/>
        <v>0</v>
      </c>
      <c r="AJ273" s="35">
        <f t="shared" si="120"/>
        <v>54.216</v>
      </c>
      <c r="AK273" s="91"/>
      <c r="AL273" s="32">
        <f t="shared" si="135"/>
        <v>0</v>
      </c>
      <c r="AM273" s="35">
        <f t="shared" si="121"/>
        <v>54.216</v>
      </c>
      <c r="AN273" s="91"/>
      <c r="AO273" s="32">
        <f t="shared" si="136"/>
        <v>0</v>
      </c>
      <c r="AP273" s="35">
        <f t="shared" si="122"/>
        <v>54.216</v>
      </c>
      <c r="AQ273" s="91"/>
      <c r="AR273" s="2">
        <f t="shared" si="132"/>
        <v>0</v>
      </c>
      <c r="AS273" s="32">
        <f t="shared" si="133"/>
        <v>325.296</v>
      </c>
      <c r="AT273" s="72">
        <f t="shared" si="111"/>
        <v>325.296</v>
      </c>
      <c r="AU273" s="72">
        <v>875.4148</v>
      </c>
      <c r="AV273" s="47"/>
      <c r="AW273" s="46"/>
      <c r="AX273" s="1"/>
      <c r="AY273" s="1"/>
      <c r="AZ273" s="1"/>
      <c r="BA273" s="72">
        <f t="shared" si="134"/>
        <v>1200.7108</v>
      </c>
      <c r="BB273" s="1"/>
    </row>
    <row r="274" spans="1:54" ht="12.75">
      <c r="A274" s="1">
        <v>270</v>
      </c>
      <c r="B274" s="1"/>
      <c r="C274" s="1" t="s">
        <v>240</v>
      </c>
      <c r="D274" s="3">
        <v>463.6</v>
      </c>
      <c r="E274" s="3">
        <v>0</v>
      </c>
      <c r="F274" s="3">
        <v>463.6</v>
      </c>
      <c r="G274" s="1">
        <v>0.12</v>
      </c>
      <c r="H274" s="1">
        <v>0.12</v>
      </c>
      <c r="I274" s="35">
        <f t="shared" si="112"/>
        <v>55.632</v>
      </c>
      <c r="J274" s="91"/>
      <c r="K274" s="35">
        <f t="shared" si="123"/>
        <v>0</v>
      </c>
      <c r="L274" s="35">
        <f t="shared" si="113"/>
        <v>55.632</v>
      </c>
      <c r="M274" s="91"/>
      <c r="N274" s="35">
        <f t="shared" si="124"/>
        <v>0</v>
      </c>
      <c r="O274" s="35">
        <f t="shared" si="114"/>
        <v>55.632</v>
      </c>
      <c r="P274" s="91"/>
      <c r="Q274" s="35">
        <f t="shared" si="125"/>
        <v>0</v>
      </c>
      <c r="R274" s="35">
        <f t="shared" si="115"/>
        <v>55.632</v>
      </c>
      <c r="S274" s="91"/>
      <c r="T274" s="35">
        <f t="shared" si="126"/>
        <v>0</v>
      </c>
      <c r="U274" s="35">
        <f t="shared" si="116"/>
        <v>55.632</v>
      </c>
      <c r="V274" s="91"/>
      <c r="W274" s="35">
        <f t="shared" si="127"/>
        <v>0</v>
      </c>
      <c r="X274" s="35">
        <f t="shared" si="117"/>
        <v>55.632</v>
      </c>
      <c r="Y274" s="91"/>
      <c r="Z274" s="35">
        <f t="shared" si="128"/>
        <v>0</v>
      </c>
      <c r="AA274" s="35">
        <f t="shared" si="129"/>
        <v>55.632</v>
      </c>
      <c r="AB274" s="91"/>
      <c r="AC274" s="32">
        <f t="shared" si="130"/>
        <v>0</v>
      </c>
      <c r="AD274" s="35">
        <f t="shared" si="118"/>
        <v>55.632</v>
      </c>
      <c r="AE274" s="91"/>
      <c r="AF274" s="32">
        <f t="shared" si="131"/>
        <v>0</v>
      </c>
      <c r="AG274" s="35">
        <f t="shared" si="119"/>
        <v>55.632</v>
      </c>
      <c r="AH274" s="91"/>
      <c r="AI274" s="32">
        <f t="shared" si="108"/>
        <v>0</v>
      </c>
      <c r="AJ274" s="35">
        <f t="shared" si="120"/>
        <v>55.632</v>
      </c>
      <c r="AK274" s="91"/>
      <c r="AL274" s="32">
        <f t="shared" si="135"/>
        <v>0</v>
      </c>
      <c r="AM274" s="35">
        <f t="shared" si="121"/>
        <v>55.632</v>
      </c>
      <c r="AN274" s="91"/>
      <c r="AO274" s="32">
        <f t="shared" si="136"/>
        <v>0</v>
      </c>
      <c r="AP274" s="35">
        <f t="shared" si="122"/>
        <v>55.632</v>
      </c>
      <c r="AQ274" s="91"/>
      <c r="AR274" s="2">
        <f t="shared" si="132"/>
        <v>0</v>
      </c>
      <c r="AS274" s="32">
        <f t="shared" si="133"/>
        <v>333.792</v>
      </c>
      <c r="AT274" s="72">
        <f t="shared" si="111"/>
        <v>333.792</v>
      </c>
      <c r="AU274" s="72">
        <v>896.9196</v>
      </c>
      <c r="AV274" s="47"/>
      <c r="AW274" s="46"/>
      <c r="AX274" s="1"/>
      <c r="AY274" s="1"/>
      <c r="AZ274" s="1"/>
      <c r="BA274" s="72">
        <f t="shared" si="134"/>
        <v>1230.7115999999999</v>
      </c>
      <c r="BB274" s="1"/>
    </row>
    <row r="275" spans="1:54" ht="12.75">
      <c r="A275" s="1">
        <v>271</v>
      </c>
      <c r="B275" s="1"/>
      <c r="C275" s="1" t="s">
        <v>314</v>
      </c>
      <c r="D275" s="3">
        <v>372.9</v>
      </c>
      <c r="E275" s="3">
        <v>0</v>
      </c>
      <c r="F275" s="3">
        <v>372.9</v>
      </c>
      <c r="G275" s="1">
        <v>0.12</v>
      </c>
      <c r="H275" s="1">
        <v>0.12</v>
      </c>
      <c r="I275" s="35">
        <f t="shared" si="112"/>
        <v>44.748</v>
      </c>
      <c r="J275" s="91"/>
      <c r="K275" s="35">
        <f t="shared" si="123"/>
        <v>0</v>
      </c>
      <c r="L275" s="35">
        <f t="shared" si="113"/>
        <v>44.748</v>
      </c>
      <c r="M275" s="91"/>
      <c r="N275" s="35">
        <f t="shared" si="124"/>
        <v>0</v>
      </c>
      <c r="O275" s="35">
        <f t="shared" si="114"/>
        <v>44.748</v>
      </c>
      <c r="P275" s="91"/>
      <c r="Q275" s="35">
        <f t="shared" si="125"/>
        <v>0</v>
      </c>
      <c r="R275" s="35">
        <f t="shared" si="115"/>
        <v>44.748</v>
      </c>
      <c r="S275" s="91"/>
      <c r="T275" s="35">
        <f t="shared" si="126"/>
        <v>0</v>
      </c>
      <c r="U275" s="35">
        <f t="shared" si="116"/>
        <v>44.748</v>
      </c>
      <c r="V275" s="91"/>
      <c r="W275" s="35">
        <f t="shared" si="127"/>
        <v>0</v>
      </c>
      <c r="X275" s="35">
        <f t="shared" si="117"/>
        <v>44.748</v>
      </c>
      <c r="Y275" s="91"/>
      <c r="Z275" s="35">
        <f t="shared" si="128"/>
        <v>0</v>
      </c>
      <c r="AA275" s="35">
        <f t="shared" si="129"/>
        <v>44.748</v>
      </c>
      <c r="AB275" s="91"/>
      <c r="AC275" s="32">
        <f t="shared" si="130"/>
        <v>0</v>
      </c>
      <c r="AD275" s="35">
        <f t="shared" si="118"/>
        <v>44.748</v>
      </c>
      <c r="AE275" s="91"/>
      <c r="AF275" s="32">
        <f t="shared" si="131"/>
        <v>0</v>
      </c>
      <c r="AG275" s="35">
        <f t="shared" si="119"/>
        <v>44.748</v>
      </c>
      <c r="AH275" s="91"/>
      <c r="AI275" s="32">
        <f t="shared" si="108"/>
        <v>0</v>
      </c>
      <c r="AJ275" s="35">
        <f t="shared" si="120"/>
        <v>44.748</v>
      </c>
      <c r="AK275" s="91"/>
      <c r="AL275" s="32">
        <f t="shared" si="135"/>
        <v>0</v>
      </c>
      <c r="AM275" s="35">
        <f t="shared" si="121"/>
        <v>44.748</v>
      </c>
      <c r="AN275" s="91"/>
      <c r="AO275" s="32">
        <f t="shared" si="136"/>
        <v>0</v>
      </c>
      <c r="AP275" s="35">
        <f t="shared" si="122"/>
        <v>44.748</v>
      </c>
      <c r="AQ275" s="91"/>
      <c r="AR275" s="2">
        <f t="shared" si="132"/>
        <v>0</v>
      </c>
      <c r="AS275" s="32">
        <f t="shared" si="133"/>
        <v>268.488</v>
      </c>
      <c r="AT275" s="72">
        <f t="shared" si="111"/>
        <v>268.488</v>
      </c>
      <c r="AU275" s="72">
        <v>721.4443999999999</v>
      </c>
      <c r="AV275" s="47"/>
      <c r="AW275" s="46"/>
      <c r="AX275" s="1"/>
      <c r="AY275" s="1"/>
      <c r="AZ275" s="1"/>
      <c r="BA275" s="72">
        <f t="shared" si="134"/>
        <v>989.9323999999999</v>
      </c>
      <c r="BB275" s="1"/>
    </row>
    <row r="276" spans="1:54" ht="12.75">
      <c r="A276" s="1">
        <v>272</v>
      </c>
      <c r="B276" s="1"/>
      <c r="C276" s="1" t="s">
        <v>360</v>
      </c>
      <c r="D276" s="3">
        <v>1588.4</v>
      </c>
      <c r="E276" s="3">
        <v>0</v>
      </c>
      <c r="F276" s="3">
        <v>1588.4</v>
      </c>
      <c r="G276" s="1">
        <v>0.12</v>
      </c>
      <c r="H276" s="1">
        <v>0.12</v>
      </c>
      <c r="I276" s="35">
        <f t="shared" si="112"/>
        <v>190.608</v>
      </c>
      <c r="J276" s="91"/>
      <c r="K276" s="35">
        <f t="shared" si="123"/>
        <v>0</v>
      </c>
      <c r="L276" s="35">
        <f t="shared" si="113"/>
        <v>190.608</v>
      </c>
      <c r="M276" s="91"/>
      <c r="N276" s="35">
        <f t="shared" si="124"/>
        <v>0</v>
      </c>
      <c r="O276" s="35">
        <f t="shared" si="114"/>
        <v>190.608</v>
      </c>
      <c r="P276" s="91"/>
      <c r="Q276" s="35">
        <f t="shared" si="125"/>
        <v>0</v>
      </c>
      <c r="R276" s="35">
        <f t="shared" si="115"/>
        <v>190.608</v>
      </c>
      <c r="S276" s="91"/>
      <c r="T276" s="35">
        <f t="shared" si="126"/>
        <v>0</v>
      </c>
      <c r="U276" s="35">
        <f t="shared" si="116"/>
        <v>190.608</v>
      </c>
      <c r="V276" s="91"/>
      <c r="W276" s="35">
        <f t="shared" si="127"/>
        <v>0</v>
      </c>
      <c r="X276" s="35">
        <f t="shared" si="117"/>
        <v>190.608</v>
      </c>
      <c r="Y276" s="91"/>
      <c r="Z276" s="35">
        <f t="shared" si="128"/>
        <v>0</v>
      </c>
      <c r="AA276" s="35">
        <f t="shared" si="129"/>
        <v>190.608</v>
      </c>
      <c r="AB276" s="91"/>
      <c r="AC276" s="32">
        <f t="shared" si="130"/>
        <v>0</v>
      </c>
      <c r="AD276" s="35">
        <f t="shared" si="118"/>
        <v>190.608</v>
      </c>
      <c r="AE276" s="91"/>
      <c r="AF276" s="32">
        <f t="shared" si="131"/>
        <v>0</v>
      </c>
      <c r="AG276" s="35">
        <f t="shared" si="119"/>
        <v>190.608</v>
      </c>
      <c r="AH276" s="91"/>
      <c r="AI276" s="32">
        <f t="shared" si="108"/>
        <v>0</v>
      </c>
      <c r="AJ276" s="35">
        <f t="shared" si="120"/>
        <v>190.608</v>
      </c>
      <c r="AK276" s="91"/>
      <c r="AL276" s="32">
        <f t="shared" si="135"/>
        <v>0</v>
      </c>
      <c r="AM276" s="35">
        <f t="shared" si="121"/>
        <v>190.608</v>
      </c>
      <c r="AN276" s="91"/>
      <c r="AO276" s="32">
        <f t="shared" si="136"/>
        <v>0</v>
      </c>
      <c r="AP276" s="35">
        <f t="shared" si="122"/>
        <v>190.608</v>
      </c>
      <c r="AQ276" s="91"/>
      <c r="AR276" s="2">
        <f t="shared" si="132"/>
        <v>0</v>
      </c>
      <c r="AS276" s="32">
        <f t="shared" si="133"/>
        <v>1143.648</v>
      </c>
      <c r="AT276" s="72">
        <f t="shared" si="111"/>
        <v>1143.648</v>
      </c>
      <c r="AU276" s="72">
        <v>3074.224</v>
      </c>
      <c r="AV276" s="47"/>
      <c r="AW276" s="46"/>
      <c r="AX276" s="1"/>
      <c r="AY276" s="1"/>
      <c r="AZ276" s="1"/>
      <c r="BA276" s="72">
        <f t="shared" si="134"/>
        <v>4217.872</v>
      </c>
      <c r="BB276" s="1"/>
    </row>
    <row r="277" spans="1:54" ht="12.75">
      <c r="A277" s="1">
        <v>273</v>
      </c>
      <c r="B277" s="1"/>
      <c r="C277" s="1" t="s">
        <v>241</v>
      </c>
      <c r="D277" s="3">
        <v>906.8</v>
      </c>
      <c r="E277" s="3">
        <v>0</v>
      </c>
      <c r="F277" s="3">
        <v>906.8</v>
      </c>
      <c r="G277" s="1">
        <v>0.12</v>
      </c>
      <c r="H277" s="1">
        <v>0.12</v>
      </c>
      <c r="I277" s="35">
        <f t="shared" si="112"/>
        <v>108.81599999999999</v>
      </c>
      <c r="J277" s="91"/>
      <c r="K277" s="35">
        <f t="shared" si="123"/>
        <v>0</v>
      </c>
      <c r="L277" s="35">
        <f t="shared" si="113"/>
        <v>108.81599999999999</v>
      </c>
      <c r="M277" s="91"/>
      <c r="N277" s="35">
        <f t="shared" si="124"/>
        <v>0</v>
      </c>
      <c r="O277" s="35">
        <f t="shared" si="114"/>
        <v>108.81599999999999</v>
      </c>
      <c r="P277" s="91"/>
      <c r="Q277" s="35">
        <f t="shared" si="125"/>
        <v>0</v>
      </c>
      <c r="R277" s="35">
        <f t="shared" si="115"/>
        <v>108.81599999999999</v>
      </c>
      <c r="S277" s="91"/>
      <c r="T277" s="35">
        <f t="shared" si="126"/>
        <v>0</v>
      </c>
      <c r="U277" s="35">
        <f t="shared" si="116"/>
        <v>108.81599999999999</v>
      </c>
      <c r="V277" s="91"/>
      <c r="W277" s="35">
        <f t="shared" si="127"/>
        <v>0</v>
      </c>
      <c r="X277" s="35">
        <f t="shared" si="117"/>
        <v>108.81599999999999</v>
      </c>
      <c r="Y277" s="91"/>
      <c r="Z277" s="35">
        <f t="shared" si="128"/>
        <v>0</v>
      </c>
      <c r="AA277" s="35">
        <f t="shared" si="129"/>
        <v>108.81599999999999</v>
      </c>
      <c r="AB277" s="91"/>
      <c r="AC277" s="32">
        <f t="shared" si="130"/>
        <v>0</v>
      </c>
      <c r="AD277" s="35">
        <f t="shared" si="118"/>
        <v>108.81599999999999</v>
      </c>
      <c r="AE277" s="91"/>
      <c r="AF277" s="32">
        <f t="shared" si="131"/>
        <v>0</v>
      </c>
      <c r="AG277" s="35">
        <f t="shared" si="119"/>
        <v>108.81599999999999</v>
      </c>
      <c r="AH277" s="91"/>
      <c r="AI277" s="32">
        <f t="shared" si="108"/>
        <v>0</v>
      </c>
      <c r="AJ277" s="35">
        <f t="shared" si="120"/>
        <v>108.81599999999999</v>
      </c>
      <c r="AK277" s="91"/>
      <c r="AL277" s="32">
        <f t="shared" si="135"/>
        <v>0</v>
      </c>
      <c r="AM277" s="35">
        <f t="shared" si="121"/>
        <v>108.81599999999999</v>
      </c>
      <c r="AN277" s="91"/>
      <c r="AO277" s="32">
        <f t="shared" si="136"/>
        <v>0</v>
      </c>
      <c r="AP277" s="35">
        <f t="shared" si="122"/>
        <v>108.81599999999999</v>
      </c>
      <c r="AQ277" s="91"/>
      <c r="AR277" s="2">
        <f t="shared" si="132"/>
        <v>0</v>
      </c>
      <c r="AS277" s="32">
        <f t="shared" si="133"/>
        <v>652.896</v>
      </c>
      <c r="AT277" s="72">
        <f t="shared" si="111"/>
        <v>652.896</v>
      </c>
      <c r="AU277" s="72">
        <v>1754.3748</v>
      </c>
      <c r="AV277" s="47"/>
      <c r="AW277" s="46"/>
      <c r="AX277" s="1"/>
      <c r="AY277" s="1"/>
      <c r="AZ277" s="1"/>
      <c r="BA277" s="72">
        <f t="shared" si="134"/>
        <v>2407.2708000000002</v>
      </c>
      <c r="BB277" s="1"/>
    </row>
    <row r="278" spans="1:54" ht="12.75">
      <c r="A278" s="1">
        <v>274</v>
      </c>
      <c r="B278" s="1"/>
      <c r="C278" s="1" t="s">
        <v>242</v>
      </c>
      <c r="D278" s="3">
        <v>511.9</v>
      </c>
      <c r="E278" s="3">
        <v>0</v>
      </c>
      <c r="F278" s="3">
        <v>511.9</v>
      </c>
      <c r="G278" s="1">
        <v>0.12</v>
      </c>
      <c r="H278" s="1">
        <v>0.12</v>
      </c>
      <c r="I278" s="35">
        <f t="shared" si="112"/>
        <v>61.428</v>
      </c>
      <c r="J278" s="91"/>
      <c r="K278" s="35">
        <f t="shared" si="123"/>
        <v>0</v>
      </c>
      <c r="L278" s="35">
        <f t="shared" si="113"/>
        <v>61.428</v>
      </c>
      <c r="M278" s="91"/>
      <c r="N278" s="35">
        <f t="shared" si="124"/>
        <v>0</v>
      </c>
      <c r="O278" s="35">
        <f t="shared" si="114"/>
        <v>61.428</v>
      </c>
      <c r="P278" s="91"/>
      <c r="Q278" s="35">
        <f t="shared" si="125"/>
        <v>0</v>
      </c>
      <c r="R278" s="35">
        <f t="shared" si="115"/>
        <v>61.428</v>
      </c>
      <c r="S278" s="91"/>
      <c r="T278" s="35">
        <f t="shared" si="126"/>
        <v>0</v>
      </c>
      <c r="U278" s="35">
        <f t="shared" si="116"/>
        <v>61.428</v>
      </c>
      <c r="V278" s="91"/>
      <c r="W278" s="35">
        <f t="shared" si="127"/>
        <v>0</v>
      </c>
      <c r="X278" s="35">
        <f t="shared" si="117"/>
        <v>61.428</v>
      </c>
      <c r="Y278" s="91"/>
      <c r="Z278" s="35">
        <f t="shared" si="128"/>
        <v>0</v>
      </c>
      <c r="AA278" s="35">
        <f t="shared" si="129"/>
        <v>61.428</v>
      </c>
      <c r="AB278" s="91"/>
      <c r="AC278" s="32">
        <f t="shared" si="130"/>
        <v>0</v>
      </c>
      <c r="AD278" s="35">
        <f t="shared" si="118"/>
        <v>61.428</v>
      </c>
      <c r="AE278" s="91"/>
      <c r="AF278" s="32">
        <f t="shared" si="131"/>
        <v>0</v>
      </c>
      <c r="AG278" s="35">
        <f t="shared" si="119"/>
        <v>61.428</v>
      </c>
      <c r="AH278" s="91"/>
      <c r="AI278" s="32">
        <f t="shared" si="108"/>
        <v>0</v>
      </c>
      <c r="AJ278" s="35">
        <f t="shared" si="120"/>
        <v>61.428</v>
      </c>
      <c r="AK278" s="91"/>
      <c r="AL278" s="32">
        <f t="shared" si="135"/>
        <v>0</v>
      </c>
      <c r="AM278" s="35">
        <f t="shared" si="121"/>
        <v>61.428</v>
      </c>
      <c r="AN278" s="91"/>
      <c r="AO278" s="32">
        <f t="shared" si="136"/>
        <v>0</v>
      </c>
      <c r="AP278" s="35">
        <f t="shared" si="122"/>
        <v>61.428</v>
      </c>
      <c r="AQ278" s="91"/>
      <c r="AR278" s="2">
        <f t="shared" si="132"/>
        <v>0</v>
      </c>
      <c r="AS278" s="32">
        <f t="shared" si="133"/>
        <v>368.568</v>
      </c>
      <c r="AT278" s="72">
        <f t="shared" si="111"/>
        <v>368.568</v>
      </c>
      <c r="AU278" s="72">
        <v>990.3684000000001</v>
      </c>
      <c r="AV278" s="47"/>
      <c r="AW278" s="46"/>
      <c r="AX278" s="1"/>
      <c r="AY278" s="1"/>
      <c r="AZ278" s="1"/>
      <c r="BA278" s="72">
        <f t="shared" si="134"/>
        <v>1358.9364</v>
      </c>
      <c r="BB278" s="1"/>
    </row>
    <row r="279" spans="1:54" ht="12.75">
      <c r="A279" s="1">
        <v>275</v>
      </c>
      <c r="B279" s="1"/>
      <c r="C279" s="1" t="s">
        <v>243</v>
      </c>
      <c r="D279" s="3">
        <v>1345.9</v>
      </c>
      <c r="E279" s="3">
        <v>0</v>
      </c>
      <c r="F279" s="3">
        <v>1345.9</v>
      </c>
      <c r="G279" s="1">
        <v>0.12</v>
      </c>
      <c r="H279" s="1">
        <v>0.12</v>
      </c>
      <c r="I279" s="35">
        <f t="shared" si="112"/>
        <v>161.508</v>
      </c>
      <c r="J279" s="91"/>
      <c r="K279" s="35">
        <f t="shared" si="123"/>
        <v>0</v>
      </c>
      <c r="L279" s="35">
        <f t="shared" si="113"/>
        <v>161.508</v>
      </c>
      <c r="M279" s="91"/>
      <c r="N279" s="35">
        <f t="shared" si="124"/>
        <v>0</v>
      </c>
      <c r="O279" s="35">
        <f t="shared" si="114"/>
        <v>161.508</v>
      </c>
      <c r="P279" s="91"/>
      <c r="Q279" s="35">
        <f t="shared" si="125"/>
        <v>0</v>
      </c>
      <c r="R279" s="35">
        <f t="shared" si="115"/>
        <v>161.508</v>
      </c>
      <c r="S279" s="91"/>
      <c r="T279" s="35">
        <f t="shared" si="126"/>
        <v>0</v>
      </c>
      <c r="U279" s="35">
        <f t="shared" si="116"/>
        <v>161.508</v>
      </c>
      <c r="V279" s="91"/>
      <c r="W279" s="35">
        <f t="shared" si="127"/>
        <v>0</v>
      </c>
      <c r="X279" s="35">
        <f t="shared" si="117"/>
        <v>161.508</v>
      </c>
      <c r="Y279" s="91"/>
      <c r="Z279" s="35">
        <f t="shared" si="128"/>
        <v>0</v>
      </c>
      <c r="AA279" s="35">
        <f t="shared" si="129"/>
        <v>161.508</v>
      </c>
      <c r="AB279" s="91"/>
      <c r="AC279" s="32">
        <f t="shared" si="130"/>
        <v>0</v>
      </c>
      <c r="AD279" s="35">
        <f t="shared" si="118"/>
        <v>161.508</v>
      </c>
      <c r="AE279" s="91"/>
      <c r="AF279" s="32">
        <f t="shared" si="131"/>
        <v>0</v>
      </c>
      <c r="AG279" s="35">
        <f t="shared" si="119"/>
        <v>161.508</v>
      </c>
      <c r="AH279" s="91"/>
      <c r="AI279" s="32">
        <f t="shared" si="108"/>
        <v>0</v>
      </c>
      <c r="AJ279" s="35">
        <f t="shared" si="120"/>
        <v>161.508</v>
      </c>
      <c r="AK279" s="91"/>
      <c r="AL279" s="32">
        <f t="shared" si="135"/>
        <v>0</v>
      </c>
      <c r="AM279" s="35">
        <f t="shared" si="121"/>
        <v>161.508</v>
      </c>
      <c r="AN279" s="91"/>
      <c r="AO279" s="32">
        <f t="shared" si="136"/>
        <v>0</v>
      </c>
      <c r="AP279" s="35">
        <f t="shared" si="122"/>
        <v>161.508</v>
      </c>
      <c r="AQ279" s="91"/>
      <c r="AR279" s="2">
        <f t="shared" si="132"/>
        <v>0</v>
      </c>
      <c r="AS279" s="32">
        <f t="shared" si="133"/>
        <v>969.0480000000001</v>
      </c>
      <c r="AT279" s="72">
        <f t="shared" si="111"/>
        <v>969.0480000000001</v>
      </c>
      <c r="AU279" s="72">
        <v>2603.8923999999997</v>
      </c>
      <c r="AV279" s="47"/>
      <c r="AW279" s="46"/>
      <c r="AX279" s="1"/>
      <c r="AY279" s="1"/>
      <c r="AZ279" s="1"/>
      <c r="BA279" s="72">
        <f t="shared" si="134"/>
        <v>3572.9404</v>
      </c>
      <c r="BB279" s="1"/>
    </row>
    <row r="280" spans="1:54" ht="12.75">
      <c r="A280" s="1">
        <v>276</v>
      </c>
      <c r="B280" s="1"/>
      <c r="C280" s="1" t="s">
        <v>244</v>
      </c>
      <c r="D280" s="3">
        <v>959.9</v>
      </c>
      <c r="E280" s="3">
        <v>0</v>
      </c>
      <c r="F280" s="3">
        <v>959.9</v>
      </c>
      <c r="G280" s="1">
        <v>0.12</v>
      </c>
      <c r="H280" s="1">
        <v>0.12</v>
      </c>
      <c r="I280" s="35">
        <f t="shared" si="112"/>
        <v>115.18799999999999</v>
      </c>
      <c r="J280" s="91"/>
      <c r="K280" s="35">
        <f t="shared" si="123"/>
        <v>0</v>
      </c>
      <c r="L280" s="35">
        <f t="shared" si="113"/>
        <v>115.18799999999999</v>
      </c>
      <c r="M280" s="91"/>
      <c r="N280" s="35">
        <f t="shared" si="124"/>
        <v>0</v>
      </c>
      <c r="O280" s="35">
        <f t="shared" si="114"/>
        <v>115.18799999999999</v>
      </c>
      <c r="P280" s="91"/>
      <c r="Q280" s="35">
        <f t="shared" si="125"/>
        <v>0</v>
      </c>
      <c r="R280" s="35">
        <f t="shared" si="115"/>
        <v>115.18799999999999</v>
      </c>
      <c r="S280" s="91"/>
      <c r="T280" s="35">
        <f t="shared" si="126"/>
        <v>0</v>
      </c>
      <c r="U280" s="35">
        <f t="shared" si="116"/>
        <v>115.18799999999999</v>
      </c>
      <c r="V280" s="91"/>
      <c r="W280" s="35">
        <f t="shared" si="127"/>
        <v>0</v>
      </c>
      <c r="X280" s="35">
        <f t="shared" si="117"/>
        <v>115.18799999999999</v>
      </c>
      <c r="Y280" s="91"/>
      <c r="Z280" s="35">
        <f t="shared" si="128"/>
        <v>0</v>
      </c>
      <c r="AA280" s="35">
        <f t="shared" si="129"/>
        <v>115.18799999999999</v>
      </c>
      <c r="AB280" s="91"/>
      <c r="AC280" s="32">
        <f t="shared" si="130"/>
        <v>0</v>
      </c>
      <c r="AD280" s="35">
        <f t="shared" si="118"/>
        <v>115.18799999999999</v>
      </c>
      <c r="AE280" s="91"/>
      <c r="AF280" s="32">
        <f t="shared" si="131"/>
        <v>0</v>
      </c>
      <c r="AG280" s="35">
        <f t="shared" si="119"/>
        <v>115.18799999999999</v>
      </c>
      <c r="AH280" s="91"/>
      <c r="AI280" s="32">
        <f t="shared" si="108"/>
        <v>0</v>
      </c>
      <c r="AJ280" s="35">
        <f t="shared" si="120"/>
        <v>115.18799999999999</v>
      </c>
      <c r="AK280" s="91"/>
      <c r="AL280" s="32">
        <f t="shared" si="135"/>
        <v>0</v>
      </c>
      <c r="AM280" s="35">
        <f t="shared" si="121"/>
        <v>115.18799999999999</v>
      </c>
      <c r="AN280" s="91"/>
      <c r="AO280" s="32">
        <f t="shared" si="136"/>
        <v>0</v>
      </c>
      <c r="AP280" s="35">
        <f t="shared" si="122"/>
        <v>115.18799999999999</v>
      </c>
      <c r="AQ280" s="91"/>
      <c r="AR280" s="2">
        <f t="shared" si="132"/>
        <v>0</v>
      </c>
      <c r="AS280" s="32">
        <f t="shared" si="133"/>
        <v>691.1279999999999</v>
      </c>
      <c r="AT280" s="72">
        <f t="shared" si="111"/>
        <v>691.1279999999999</v>
      </c>
      <c r="AU280" s="72">
        <v>1857.1064000000001</v>
      </c>
      <c r="AV280" s="47"/>
      <c r="AW280" s="46"/>
      <c r="AX280" s="1"/>
      <c r="AY280" s="1"/>
      <c r="AZ280" s="1"/>
      <c r="BA280" s="72">
        <f t="shared" si="134"/>
        <v>2548.2344000000003</v>
      </c>
      <c r="BB280" s="1"/>
    </row>
    <row r="281" spans="1:54" ht="12.75">
      <c r="A281" s="1">
        <v>277</v>
      </c>
      <c r="B281" s="1"/>
      <c r="C281" s="1" t="s">
        <v>245</v>
      </c>
      <c r="D281" s="3">
        <v>745.2</v>
      </c>
      <c r="E281" s="3">
        <v>0</v>
      </c>
      <c r="F281" s="3">
        <v>745.2</v>
      </c>
      <c r="G281" s="1">
        <v>0.12</v>
      </c>
      <c r="H281" s="1">
        <v>0.12</v>
      </c>
      <c r="I281" s="35">
        <f t="shared" si="112"/>
        <v>89.424</v>
      </c>
      <c r="J281" s="91"/>
      <c r="K281" s="35">
        <f t="shared" si="123"/>
        <v>0</v>
      </c>
      <c r="L281" s="35">
        <f t="shared" si="113"/>
        <v>89.424</v>
      </c>
      <c r="M281" s="91"/>
      <c r="N281" s="35">
        <f t="shared" si="124"/>
        <v>0</v>
      </c>
      <c r="O281" s="35">
        <f t="shared" si="114"/>
        <v>89.424</v>
      </c>
      <c r="P281" s="91"/>
      <c r="Q281" s="35">
        <f t="shared" si="125"/>
        <v>0</v>
      </c>
      <c r="R281" s="35">
        <f t="shared" si="115"/>
        <v>89.424</v>
      </c>
      <c r="S281" s="91"/>
      <c r="T281" s="35">
        <f t="shared" si="126"/>
        <v>0</v>
      </c>
      <c r="U281" s="35">
        <f t="shared" si="116"/>
        <v>89.424</v>
      </c>
      <c r="V281" s="91"/>
      <c r="W281" s="35">
        <f t="shared" si="127"/>
        <v>0</v>
      </c>
      <c r="X281" s="35">
        <f t="shared" si="117"/>
        <v>89.424</v>
      </c>
      <c r="Y281" s="91"/>
      <c r="Z281" s="35">
        <f t="shared" si="128"/>
        <v>0</v>
      </c>
      <c r="AA281" s="35">
        <f t="shared" si="129"/>
        <v>89.424</v>
      </c>
      <c r="AB281" s="91"/>
      <c r="AC281" s="32">
        <f t="shared" si="130"/>
        <v>0</v>
      </c>
      <c r="AD281" s="35">
        <f t="shared" si="118"/>
        <v>89.424</v>
      </c>
      <c r="AE281" s="91"/>
      <c r="AF281" s="32">
        <f t="shared" si="131"/>
        <v>0</v>
      </c>
      <c r="AG281" s="35">
        <f t="shared" si="119"/>
        <v>89.424</v>
      </c>
      <c r="AH281" s="91"/>
      <c r="AI281" s="32">
        <f t="shared" si="108"/>
        <v>0</v>
      </c>
      <c r="AJ281" s="35">
        <f t="shared" si="120"/>
        <v>89.424</v>
      </c>
      <c r="AK281" s="91"/>
      <c r="AL281" s="32">
        <f t="shared" si="135"/>
        <v>0</v>
      </c>
      <c r="AM281" s="35">
        <f t="shared" si="121"/>
        <v>89.424</v>
      </c>
      <c r="AN281" s="91"/>
      <c r="AO281" s="32">
        <f t="shared" si="136"/>
        <v>0</v>
      </c>
      <c r="AP281" s="35">
        <f t="shared" si="122"/>
        <v>89.424</v>
      </c>
      <c r="AQ281" s="91"/>
      <c r="AR281" s="2">
        <f t="shared" si="132"/>
        <v>0</v>
      </c>
      <c r="AS281" s="32">
        <f t="shared" si="133"/>
        <v>536.544</v>
      </c>
      <c r="AT281" s="72">
        <f t="shared" si="111"/>
        <v>536.544</v>
      </c>
      <c r="AU281" s="72">
        <v>1441.7272000000003</v>
      </c>
      <c r="AV281" s="47"/>
      <c r="AW281" s="46"/>
      <c r="AX281" s="1"/>
      <c r="AY281" s="1"/>
      <c r="AZ281" s="1"/>
      <c r="BA281" s="72">
        <f t="shared" si="134"/>
        <v>1978.2712000000001</v>
      </c>
      <c r="BB281" s="1"/>
    </row>
    <row r="282" spans="1:54" ht="12.75">
      <c r="A282" s="1">
        <v>278</v>
      </c>
      <c r="B282" s="1"/>
      <c r="C282" s="1" t="s">
        <v>246</v>
      </c>
      <c r="D282" s="3">
        <v>3239.6</v>
      </c>
      <c r="E282" s="3">
        <v>71.5</v>
      </c>
      <c r="F282" s="3">
        <v>3311.1</v>
      </c>
      <c r="G282" s="1">
        <v>0.12</v>
      </c>
      <c r="H282" s="1">
        <v>0.12</v>
      </c>
      <c r="I282" s="35">
        <f t="shared" si="112"/>
        <v>397.332</v>
      </c>
      <c r="J282" s="91"/>
      <c r="K282" s="35">
        <f t="shared" si="123"/>
        <v>0</v>
      </c>
      <c r="L282" s="35">
        <f t="shared" si="113"/>
        <v>397.332</v>
      </c>
      <c r="M282" s="91"/>
      <c r="N282" s="35">
        <f t="shared" si="124"/>
        <v>0</v>
      </c>
      <c r="O282" s="35">
        <f t="shared" si="114"/>
        <v>397.332</v>
      </c>
      <c r="P282" s="91"/>
      <c r="Q282" s="35">
        <f t="shared" si="125"/>
        <v>0</v>
      </c>
      <c r="R282" s="35">
        <f t="shared" si="115"/>
        <v>397.332</v>
      </c>
      <c r="S282" s="91"/>
      <c r="T282" s="35">
        <f t="shared" si="126"/>
        <v>0</v>
      </c>
      <c r="U282" s="35">
        <f t="shared" si="116"/>
        <v>397.332</v>
      </c>
      <c r="V282" s="91"/>
      <c r="W282" s="35">
        <f t="shared" si="127"/>
        <v>0</v>
      </c>
      <c r="X282" s="35">
        <f t="shared" si="117"/>
        <v>397.332</v>
      </c>
      <c r="Y282" s="91"/>
      <c r="Z282" s="35">
        <f t="shared" si="128"/>
        <v>0</v>
      </c>
      <c r="AA282" s="35">
        <f t="shared" si="129"/>
        <v>397.332</v>
      </c>
      <c r="AB282" s="91"/>
      <c r="AC282" s="32">
        <f t="shared" si="130"/>
        <v>0</v>
      </c>
      <c r="AD282" s="35">
        <f t="shared" si="118"/>
        <v>397.332</v>
      </c>
      <c r="AE282" s="91"/>
      <c r="AF282" s="32">
        <f t="shared" si="131"/>
        <v>0</v>
      </c>
      <c r="AG282" s="35">
        <f t="shared" si="119"/>
        <v>397.332</v>
      </c>
      <c r="AH282" s="91"/>
      <c r="AI282" s="32">
        <f t="shared" si="108"/>
        <v>0</v>
      </c>
      <c r="AJ282" s="35">
        <f t="shared" si="120"/>
        <v>397.332</v>
      </c>
      <c r="AK282" s="91"/>
      <c r="AL282" s="32">
        <f t="shared" si="135"/>
        <v>0</v>
      </c>
      <c r="AM282" s="35">
        <f t="shared" si="121"/>
        <v>397.332</v>
      </c>
      <c r="AN282" s="91"/>
      <c r="AO282" s="32">
        <f t="shared" si="136"/>
        <v>0</v>
      </c>
      <c r="AP282" s="35">
        <f t="shared" si="122"/>
        <v>397.332</v>
      </c>
      <c r="AQ282" s="91"/>
      <c r="AR282" s="2">
        <f t="shared" si="132"/>
        <v>0</v>
      </c>
      <c r="AS282" s="32">
        <f t="shared" si="133"/>
        <v>2383.9919999999997</v>
      </c>
      <c r="AT282" s="72">
        <f t="shared" si="111"/>
        <v>2383.9919999999997</v>
      </c>
      <c r="AU282" s="72">
        <v>6405.9496</v>
      </c>
      <c r="AV282" s="47"/>
      <c r="AW282" s="46"/>
      <c r="AX282" s="1"/>
      <c r="AY282" s="1"/>
      <c r="AZ282" s="1"/>
      <c r="BA282" s="72">
        <f t="shared" si="134"/>
        <v>8789.9416</v>
      </c>
      <c r="BB282" s="1"/>
    </row>
    <row r="283" spans="1:54" ht="12.75">
      <c r="A283" s="1">
        <v>279</v>
      </c>
      <c r="B283" s="1"/>
      <c r="C283" s="1" t="s">
        <v>247</v>
      </c>
      <c r="D283" s="3">
        <v>3584.2</v>
      </c>
      <c r="E283" s="3">
        <v>480.2</v>
      </c>
      <c r="F283" s="3">
        <v>4064.4</v>
      </c>
      <c r="G283" s="1">
        <v>0.12</v>
      </c>
      <c r="H283" s="1">
        <v>0.12</v>
      </c>
      <c r="I283" s="35">
        <f t="shared" si="112"/>
        <v>487.728</v>
      </c>
      <c r="J283" s="91"/>
      <c r="K283" s="35">
        <f t="shared" si="123"/>
        <v>0</v>
      </c>
      <c r="L283" s="35">
        <f t="shared" si="113"/>
        <v>487.728</v>
      </c>
      <c r="M283" s="91"/>
      <c r="N283" s="35">
        <f t="shared" si="124"/>
        <v>0</v>
      </c>
      <c r="O283" s="35">
        <f t="shared" si="114"/>
        <v>487.728</v>
      </c>
      <c r="P283" s="91"/>
      <c r="Q283" s="35">
        <f t="shared" si="125"/>
        <v>0</v>
      </c>
      <c r="R283" s="35">
        <f t="shared" si="115"/>
        <v>487.728</v>
      </c>
      <c r="S283" s="91"/>
      <c r="T283" s="35">
        <f t="shared" si="126"/>
        <v>0</v>
      </c>
      <c r="U283" s="35">
        <f t="shared" si="116"/>
        <v>487.728</v>
      </c>
      <c r="V283" s="91"/>
      <c r="W283" s="35">
        <f t="shared" si="127"/>
        <v>0</v>
      </c>
      <c r="X283" s="35">
        <f t="shared" si="117"/>
        <v>487.728</v>
      </c>
      <c r="Y283" s="91"/>
      <c r="Z283" s="35">
        <f t="shared" si="128"/>
        <v>0</v>
      </c>
      <c r="AA283" s="35">
        <f t="shared" si="129"/>
        <v>487.728</v>
      </c>
      <c r="AB283" s="91"/>
      <c r="AC283" s="32">
        <f t="shared" si="130"/>
        <v>0</v>
      </c>
      <c r="AD283" s="35">
        <f t="shared" si="118"/>
        <v>487.728</v>
      </c>
      <c r="AE283" s="91"/>
      <c r="AF283" s="32">
        <f t="shared" si="131"/>
        <v>0</v>
      </c>
      <c r="AG283" s="35">
        <f t="shared" si="119"/>
        <v>487.728</v>
      </c>
      <c r="AH283" s="91"/>
      <c r="AI283" s="32">
        <f t="shared" si="108"/>
        <v>0</v>
      </c>
      <c r="AJ283" s="35">
        <f t="shared" si="120"/>
        <v>487.728</v>
      </c>
      <c r="AK283" s="91"/>
      <c r="AL283" s="32">
        <f t="shared" si="135"/>
        <v>0</v>
      </c>
      <c r="AM283" s="35">
        <f t="shared" si="121"/>
        <v>487.728</v>
      </c>
      <c r="AN283" s="91"/>
      <c r="AO283" s="32">
        <f t="shared" si="136"/>
        <v>0</v>
      </c>
      <c r="AP283" s="35">
        <f t="shared" si="122"/>
        <v>487.728</v>
      </c>
      <c r="AQ283" s="91"/>
      <c r="AR283" s="2">
        <f t="shared" si="132"/>
        <v>0</v>
      </c>
      <c r="AS283" s="32">
        <f t="shared" si="133"/>
        <v>2926.368</v>
      </c>
      <c r="AT283" s="72">
        <f t="shared" si="111"/>
        <v>2926.368</v>
      </c>
      <c r="AU283" s="72">
        <v>7863.3484</v>
      </c>
      <c r="AV283" s="47"/>
      <c r="AW283" s="46"/>
      <c r="AX283" s="1"/>
      <c r="AY283" s="1"/>
      <c r="AZ283" s="1"/>
      <c r="BA283" s="72">
        <f t="shared" si="134"/>
        <v>10789.7164</v>
      </c>
      <c r="BB283" s="1"/>
    </row>
    <row r="284" spans="1:54" ht="12.75">
      <c r="A284" s="1">
        <v>280</v>
      </c>
      <c r="B284" s="1"/>
      <c r="C284" s="1" t="s">
        <v>248</v>
      </c>
      <c r="D284" s="3">
        <v>4144.9</v>
      </c>
      <c r="E284" s="3">
        <v>485.4</v>
      </c>
      <c r="F284" s="3">
        <v>4630.3</v>
      </c>
      <c r="G284" s="1">
        <v>0.12</v>
      </c>
      <c r="H284" s="1">
        <v>0.12</v>
      </c>
      <c r="I284" s="35">
        <f t="shared" si="112"/>
        <v>555.636</v>
      </c>
      <c r="J284" s="91"/>
      <c r="K284" s="35">
        <f t="shared" si="123"/>
        <v>0</v>
      </c>
      <c r="L284" s="35">
        <f t="shared" si="113"/>
        <v>555.636</v>
      </c>
      <c r="M284" s="91"/>
      <c r="N284" s="35">
        <f t="shared" si="124"/>
        <v>0</v>
      </c>
      <c r="O284" s="35">
        <f t="shared" si="114"/>
        <v>555.636</v>
      </c>
      <c r="P284" s="91"/>
      <c r="Q284" s="35">
        <f t="shared" si="125"/>
        <v>0</v>
      </c>
      <c r="R284" s="35">
        <f t="shared" si="115"/>
        <v>555.636</v>
      </c>
      <c r="S284" s="91"/>
      <c r="T284" s="35">
        <f t="shared" si="126"/>
        <v>0</v>
      </c>
      <c r="U284" s="35">
        <f t="shared" si="116"/>
        <v>555.636</v>
      </c>
      <c r="V284" s="91"/>
      <c r="W284" s="35">
        <f t="shared" si="127"/>
        <v>0</v>
      </c>
      <c r="X284" s="35">
        <f t="shared" si="117"/>
        <v>555.636</v>
      </c>
      <c r="Y284" s="91"/>
      <c r="Z284" s="35">
        <f t="shared" si="128"/>
        <v>0</v>
      </c>
      <c r="AA284" s="35">
        <f t="shared" si="129"/>
        <v>555.636</v>
      </c>
      <c r="AB284" s="91"/>
      <c r="AC284" s="32">
        <f t="shared" si="130"/>
        <v>0</v>
      </c>
      <c r="AD284" s="35">
        <f t="shared" si="118"/>
        <v>555.636</v>
      </c>
      <c r="AE284" s="91"/>
      <c r="AF284" s="32">
        <f t="shared" si="131"/>
        <v>0</v>
      </c>
      <c r="AG284" s="35">
        <f t="shared" si="119"/>
        <v>555.636</v>
      </c>
      <c r="AH284" s="91"/>
      <c r="AI284" s="32">
        <f t="shared" si="108"/>
        <v>0</v>
      </c>
      <c r="AJ284" s="35">
        <f t="shared" si="120"/>
        <v>555.636</v>
      </c>
      <c r="AK284" s="91"/>
      <c r="AL284" s="32">
        <f t="shared" si="135"/>
        <v>0</v>
      </c>
      <c r="AM284" s="35">
        <f t="shared" si="121"/>
        <v>555.636</v>
      </c>
      <c r="AN284" s="91"/>
      <c r="AO284" s="32">
        <f t="shared" si="136"/>
        <v>0</v>
      </c>
      <c r="AP284" s="35">
        <f t="shared" si="122"/>
        <v>555.636</v>
      </c>
      <c r="AQ284" s="91"/>
      <c r="AR284" s="2">
        <f t="shared" si="132"/>
        <v>0</v>
      </c>
      <c r="AS284" s="32">
        <f t="shared" si="133"/>
        <v>3333.816</v>
      </c>
      <c r="AT284" s="72">
        <f t="shared" si="111"/>
        <v>3333.816</v>
      </c>
      <c r="AU284" s="72">
        <v>8957.0292</v>
      </c>
      <c r="AV284" s="47"/>
      <c r="AW284" s="46"/>
      <c r="AX284" s="1"/>
      <c r="AY284" s="1"/>
      <c r="AZ284" s="1"/>
      <c r="BA284" s="72">
        <f t="shared" si="134"/>
        <v>12290.8452</v>
      </c>
      <c r="BB284" s="1"/>
    </row>
    <row r="285" spans="1:54" ht="12.75">
      <c r="A285" s="1">
        <v>281</v>
      </c>
      <c r="B285" s="1"/>
      <c r="C285" s="1" t="s">
        <v>249</v>
      </c>
      <c r="D285" s="3">
        <v>255.5</v>
      </c>
      <c r="E285" s="3">
        <v>0</v>
      </c>
      <c r="F285" s="3">
        <v>255.5</v>
      </c>
      <c r="G285" s="1">
        <v>0.12</v>
      </c>
      <c r="H285" s="1">
        <v>0.12</v>
      </c>
      <c r="I285" s="35">
        <f t="shared" si="112"/>
        <v>30.66</v>
      </c>
      <c r="J285" s="91"/>
      <c r="K285" s="35">
        <f t="shared" si="123"/>
        <v>0</v>
      </c>
      <c r="L285" s="35">
        <f t="shared" si="113"/>
        <v>30.66</v>
      </c>
      <c r="M285" s="91"/>
      <c r="N285" s="35">
        <f t="shared" si="124"/>
        <v>0</v>
      </c>
      <c r="O285" s="35">
        <f t="shared" si="114"/>
        <v>30.66</v>
      </c>
      <c r="P285" s="91"/>
      <c r="Q285" s="35">
        <f t="shared" si="125"/>
        <v>0</v>
      </c>
      <c r="R285" s="35">
        <f t="shared" si="115"/>
        <v>30.66</v>
      </c>
      <c r="S285" s="91"/>
      <c r="T285" s="35">
        <f t="shared" si="126"/>
        <v>0</v>
      </c>
      <c r="U285" s="35">
        <f t="shared" si="116"/>
        <v>30.66</v>
      </c>
      <c r="V285" s="91"/>
      <c r="W285" s="35">
        <f t="shared" si="127"/>
        <v>0</v>
      </c>
      <c r="X285" s="35">
        <f t="shared" si="117"/>
        <v>30.66</v>
      </c>
      <c r="Y285" s="91"/>
      <c r="Z285" s="35">
        <f t="shared" si="128"/>
        <v>0</v>
      </c>
      <c r="AA285" s="35">
        <f t="shared" si="129"/>
        <v>30.66</v>
      </c>
      <c r="AB285" s="91"/>
      <c r="AC285" s="32">
        <f t="shared" si="130"/>
        <v>0</v>
      </c>
      <c r="AD285" s="35">
        <f t="shared" si="118"/>
        <v>30.66</v>
      </c>
      <c r="AE285" s="91"/>
      <c r="AF285" s="32">
        <f t="shared" si="131"/>
        <v>0</v>
      </c>
      <c r="AG285" s="35">
        <f t="shared" si="119"/>
        <v>30.66</v>
      </c>
      <c r="AH285" s="91"/>
      <c r="AI285" s="32">
        <f t="shared" si="108"/>
        <v>0</v>
      </c>
      <c r="AJ285" s="35">
        <f t="shared" si="120"/>
        <v>30.66</v>
      </c>
      <c r="AK285" s="91"/>
      <c r="AL285" s="32">
        <f t="shared" si="135"/>
        <v>0</v>
      </c>
      <c r="AM285" s="35">
        <f t="shared" si="121"/>
        <v>30.66</v>
      </c>
      <c r="AN285" s="91"/>
      <c r="AO285" s="32">
        <f t="shared" si="136"/>
        <v>0</v>
      </c>
      <c r="AP285" s="35">
        <f t="shared" si="122"/>
        <v>30.66</v>
      </c>
      <c r="AQ285" s="91"/>
      <c r="AR285" s="2">
        <f t="shared" si="132"/>
        <v>0</v>
      </c>
      <c r="AS285" s="32">
        <f t="shared" si="133"/>
        <v>183.96</v>
      </c>
      <c r="AT285" s="72">
        <f t="shared" si="111"/>
        <v>183.96</v>
      </c>
      <c r="AU285" s="72">
        <v>494.308</v>
      </c>
      <c r="AV285" s="47"/>
      <c r="AW285" s="46"/>
      <c r="AX285" s="1"/>
      <c r="AY285" s="1"/>
      <c r="AZ285" s="1"/>
      <c r="BA285" s="72">
        <f t="shared" si="134"/>
        <v>678.268</v>
      </c>
      <c r="BB285" s="1"/>
    </row>
    <row r="286" spans="1:54" ht="12.75">
      <c r="A286" s="1">
        <v>282</v>
      </c>
      <c r="B286" s="1"/>
      <c r="C286" s="1" t="s">
        <v>250</v>
      </c>
      <c r="D286" s="3">
        <v>479.6</v>
      </c>
      <c r="E286" s="3">
        <v>0</v>
      </c>
      <c r="F286" s="3">
        <v>479.6</v>
      </c>
      <c r="G286" s="1">
        <v>0.12</v>
      </c>
      <c r="H286" s="1">
        <v>0.12</v>
      </c>
      <c r="I286" s="35">
        <f t="shared" si="112"/>
        <v>57.552</v>
      </c>
      <c r="J286" s="91"/>
      <c r="K286" s="35">
        <f t="shared" si="123"/>
        <v>0</v>
      </c>
      <c r="L286" s="35">
        <f t="shared" si="113"/>
        <v>57.552</v>
      </c>
      <c r="M286" s="91"/>
      <c r="N286" s="35">
        <f t="shared" si="124"/>
        <v>0</v>
      </c>
      <c r="O286" s="35">
        <f t="shared" si="114"/>
        <v>57.552</v>
      </c>
      <c r="P286" s="91"/>
      <c r="Q286" s="35">
        <f t="shared" si="125"/>
        <v>0</v>
      </c>
      <c r="R286" s="35">
        <f t="shared" si="115"/>
        <v>57.552</v>
      </c>
      <c r="S286" s="91"/>
      <c r="T286" s="35">
        <f t="shared" si="126"/>
        <v>0</v>
      </c>
      <c r="U286" s="35">
        <f t="shared" si="116"/>
        <v>57.552</v>
      </c>
      <c r="V286" s="91"/>
      <c r="W286" s="35">
        <f t="shared" si="127"/>
        <v>0</v>
      </c>
      <c r="X286" s="35">
        <f t="shared" si="117"/>
        <v>57.552</v>
      </c>
      <c r="Y286" s="91"/>
      <c r="Z286" s="35">
        <f t="shared" si="128"/>
        <v>0</v>
      </c>
      <c r="AA286" s="35">
        <f t="shared" si="129"/>
        <v>57.552</v>
      </c>
      <c r="AB286" s="91"/>
      <c r="AC286" s="32">
        <f t="shared" si="130"/>
        <v>0</v>
      </c>
      <c r="AD286" s="35">
        <f t="shared" si="118"/>
        <v>57.552</v>
      </c>
      <c r="AE286" s="91"/>
      <c r="AF286" s="32">
        <f t="shared" si="131"/>
        <v>0</v>
      </c>
      <c r="AG286" s="35">
        <f t="shared" si="119"/>
        <v>57.552</v>
      </c>
      <c r="AH286" s="91"/>
      <c r="AI286" s="32">
        <f aca="true" t="shared" si="137" ref="AI286:AI325">AG286*AH286</f>
        <v>0</v>
      </c>
      <c r="AJ286" s="35">
        <f t="shared" si="120"/>
        <v>57.552</v>
      </c>
      <c r="AK286" s="91"/>
      <c r="AL286" s="32">
        <f t="shared" si="135"/>
        <v>0</v>
      </c>
      <c r="AM286" s="35">
        <f t="shared" si="121"/>
        <v>57.552</v>
      </c>
      <c r="AN286" s="91"/>
      <c r="AO286" s="32">
        <f t="shared" si="136"/>
        <v>0</v>
      </c>
      <c r="AP286" s="35">
        <f t="shared" si="122"/>
        <v>57.552</v>
      </c>
      <c r="AQ286" s="91"/>
      <c r="AR286" s="2">
        <f t="shared" si="132"/>
        <v>0</v>
      </c>
      <c r="AS286" s="32">
        <f t="shared" si="133"/>
        <v>345.312</v>
      </c>
      <c r="AT286" s="72">
        <f t="shared" si="111"/>
        <v>345.312</v>
      </c>
      <c r="AU286" s="72">
        <v>927.8755999999998</v>
      </c>
      <c r="AV286" s="47"/>
      <c r="AW286" s="46"/>
      <c r="AX286" s="1"/>
      <c r="AY286" s="1"/>
      <c r="AZ286" s="1"/>
      <c r="BA286" s="72">
        <f t="shared" si="134"/>
        <v>1273.1875999999997</v>
      </c>
      <c r="BB286" s="1"/>
    </row>
    <row r="287" spans="1:54" ht="12.75">
      <c r="A287" s="1">
        <v>283</v>
      </c>
      <c r="B287" s="1"/>
      <c r="C287" s="1" t="s">
        <v>251</v>
      </c>
      <c r="D287" s="3">
        <v>1325.7</v>
      </c>
      <c r="E287" s="3">
        <v>482.9</v>
      </c>
      <c r="F287" s="3">
        <v>1808.6</v>
      </c>
      <c r="G287" s="1">
        <v>0.12</v>
      </c>
      <c r="H287" s="1">
        <v>0.12</v>
      </c>
      <c r="I287" s="35">
        <f t="shared" si="112"/>
        <v>217.03199999999998</v>
      </c>
      <c r="J287" s="91"/>
      <c r="K287" s="35">
        <f t="shared" si="123"/>
        <v>0</v>
      </c>
      <c r="L287" s="35">
        <f t="shared" si="113"/>
        <v>217.03199999999998</v>
      </c>
      <c r="M287" s="91"/>
      <c r="N287" s="35">
        <f t="shared" si="124"/>
        <v>0</v>
      </c>
      <c r="O287" s="35">
        <f t="shared" si="114"/>
        <v>217.03199999999998</v>
      </c>
      <c r="P287" s="91"/>
      <c r="Q287" s="35">
        <f t="shared" si="125"/>
        <v>0</v>
      </c>
      <c r="R287" s="35">
        <f t="shared" si="115"/>
        <v>217.03199999999998</v>
      </c>
      <c r="S287" s="91"/>
      <c r="T287" s="35">
        <f t="shared" si="126"/>
        <v>0</v>
      </c>
      <c r="U287" s="35">
        <f t="shared" si="116"/>
        <v>217.03199999999998</v>
      </c>
      <c r="V287" s="91"/>
      <c r="W287" s="35">
        <f t="shared" si="127"/>
        <v>0</v>
      </c>
      <c r="X287" s="35">
        <f t="shared" si="117"/>
        <v>217.03199999999998</v>
      </c>
      <c r="Y287" s="91"/>
      <c r="Z287" s="35">
        <f t="shared" si="128"/>
        <v>0</v>
      </c>
      <c r="AA287" s="35">
        <f t="shared" si="129"/>
        <v>217.03199999999998</v>
      </c>
      <c r="AB287" s="91"/>
      <c r="AC287" s="32">
        <f t="shared" si="130"/>
        <v>0</v>
      </c>
      <c r="AD287" s="35">
        <f t="shared" si="118"/>
        <v>217.03199999999998</v>
      </c>
      <c r="AE287" s="91"/>
      <c r="AF287" s="32">
        <f t="shared" si="131"/>
        <v>0</v>
      </c>
      <c r="AG287" s="35">
        <f t="shared" si="119"/>
        <v>217.03199999999998</v>
      </c>
      <c r="AH287" s="91"/>
      <c r="AI287" s="32">
        <f t="shared" si="137"/>
        <v>0</v>
      </c>
      <c r="AJ287" s="35">
        <f t="shared" si="120"/>
        <v>217.03199999999998</v>
      </c>
      <c r="AK287" s="91"/>
      <c r="AL287" s="32">
        <f t="shared" si="135"/>
        <v>0</v>
      </c>
      <c r="AM287" s="35">
        <f t="shared" si="121"/>
        <v>217.03199999999998</v>
      </c>
      <c r="AN287" s="91"/>
      <c r="AO287" s="32">
        <f t="shared" si="136"/>
        <v>0</v>
      </c>
      <c r="AP287" s="35">
        <f t="shared" si="122"/>
        <v>217.03199999999998</v>
      </c>
      <c r="AQ287" s="91"/>
      <c r="AR287" s="2">
        <f t="shared" si="132"/>
        <v>0</v>
      </c>
      <c r="AS287" s="32">
        <f t="shared" si="133"/>
        <v>1302.1919999999998</v>
      </c>
      <c r="AT287" s="72">
        <f t="shared" si="111"/>
        <v>1302.1919999999998</v>
      </c>
      <c r="AU287" s="72">
        <v>3503.2696000000005</v>
      </c>
      <c r="AV287" s="47"/>
      <c r="AW287" s="46"/>
      <c r="AX287" s="1"/>
      <c r="AY287" s="1"/>
      <c r="AZ287" s="1"/>
      <c r="BA287" s="72">
        <f t="shared" si="134"/>
        <v>4805.4616000000005</v>
      </c>
      <c r="BB287" s="1"/>
    </row>
    <row r="288" spans="1:54" ht="12.75">
      <c r="A288" s="1">
        <v>284</v>
      </c>
      <c r="B288" s="1"/>
      <c r="C288" s="1" t="s">
        <v>252</v>
      </c>
      <c r="D288" s="3">
        <v>789.9</v>
      </c>
      <c r="E288" s="3">
        <v>0</v>
      </c>
      <c r="F288" s="3">
        <v>789.9</v>
      </c>
      <c r="G288" s="1">
        <v>0.12</v>
      </c>
      <c r="H288" s="1">
        <v>0.12</v>
      </c>
      <c r="I288" s="35">
        <f t="shared" si="112"/>
        <v>94.788</v>
      </c>
      <c r="J288" s="91"/>
      <c r="K288" s="35">
        <f t="shared" si="123"/>
        <v>0</v>
      </c>
      <c r="L288" s="35">
        <f t="shared" si="113"/>
        <v>94.788</v>
      </c>
      <c r="M288" s="91"/>
      <c r="N288" s="35">
        <f t="shared" si="124"/>
        <v>0</v>
      </c>
      <c r="O288" s="35">
        <f t="shared" si="114"/>
        <v>94.788</v>
      </c>
      <c r="P288" s="91"/>
      <c r="Q288" s="35">
        <f t="shared" si="125"/>
        <v>0</v>
      </c>
      <c r="R288" s="35">
        <f t="shared" si="115"/>
        <v>94.788</v>
      </c>
      <c r="S288" s="91"/>
      <c r="T288" s="35">
        <f t="shared" si="126"/>
        <v>0</v>
      </c>
      <c r="U288" s="35">
        <f t="shared" si="116"/>
        <v>94.788</v>
      </c>
      <c r="V288" s="91"/>
      <c r="W288" s="35">
        <f t="shared" si="127"/>
        <v>0</v>
      </c>
      <c r="X288" s="35">
        <f t="shared" si="117"/>
        <v>94.788</v>
      </c>
      <c r="Y288" s="91"/>
      <c r="Z288" s="35">
        <f t="shared" si="128"/>
        <v>0</v>
      </c>
      <c r="AA288" s="35">
        <f t="shared" si="129"/>
        <v>94.788</v>
      </c>
      <c r="AB288" s="91"/>
      <c r="AC288" s="32">
        <f t="shared" si="130"/>
        <v>0</v>
      </c>
      <c r="AD288" s="35">
        <f t="shared" si="118"/>
        <v>94.788</v>
      </c>
      <c r="AE288" s="91"/>
      <c r="AF288" s="32">
        <f t="shared" si="131"/>
        <v>0</v>
      </c>
      <c r="AG288" s="35">
        <f t="shared" si="119"/>
        <v>94.788</v>
      </c>
      <c r="AH288" s="91"/>
      <c r="AI288" s="32">
        <f t="shared" si="137"/>
        <v>0</v>
      </c>
      <c r="AJ288" s="35">
        <f t="shared" si="120"/>
        <v>94.788</v>
      </c>
      <c r="AK288" s="91"/>
      <c r="AL288" s="32">
        <f t="shared" si="135"/>
        <v>0</v>
      </c>
      <c r="AM288" s="35">
        <f t="shared" si="121"/>
        <v>94.788</v>
      </c>
      <c r="AN288" s="91"/>
      <c r="AO288" s="32">
        <f t="shared" si="136"/>
        <v>0</v>
      </c>
      <c r="AP288" s="35">
        <f t="shared" si="122"/>
        <v>94.788</v>
      </c>
      <c r="AQ288" s="91"/>
      <c r="AR288" s="2">
        <f t="shared" si="132"/>
        <v>0</v>
      </c>
      <c r="AS288" s="32">
        <f t="shared" si="133"/>
        <v>568.728</v>
      </c>
      <c r="AT288" s="72">
        <f t="shared" si="111"/>
        <v>568.728</v>
      </c>
      <c r="AU288" s="72">
        <v>1526.8512</v>
      </c>
      <c r="AV288" s="47"/>
      <c r="AW288" s="46"/>
      <c r="AX288" s="1"/>
      <c r="AY288" s="1"/>
      <c r="AZ288" s="1"/>
      <c r="BA288" s="72">
        <f t="shared" si="134"/>
        <v>2095.5792</v>
      </c>
      <c r="BB288" s="1"/>
    </row>
    <row r="289" spans="1:54" ht="12.75">
      <c r="A289" s="1">
        <v>285</v>
      </c>
      <c r="B289" s="1"/>
      <c r="C289" s="1" t="s">
        <v>253</v>
      </c>
      <c r="D289" s="3">
        <v>450.9</v>
      </c>
      <c r="E289" s="3">
        <v>0</v>
      </c>
      <c r="F289" s="3">
        <v>450.9</v>
      </c>
      <c r="G289" s="1">
        <v>0.12</v>
      </c>
      <c r="H289" s="1">
        <v>0.12</v>
      </c>
      <c r="I289" s="35">
        <f t="shared" si="112"/>
        <v>54.108</v>
      </c>
      <c r="J289" s="91"/>
      <c r="K289" s="35">
        <f t="shared" si="123"/>
        <v>0</v>
      </c>
      <c r="L289" s="35">
        <f t="shared" si="113"/>
        <v>54.108</v>
      </c>
      <c r="M289" s="91"/>
      <c r="N289" s="35">
        <f t="shared" si="124"/>
        <v>0</v>
      </c>
      <c r="O289" s="35">
        <f t="shared" si="114"/>
        <v>54.108</v>
      </c>
      <c r="P289" s="91"/>
      <c r="Q289" s="35">
        <f t="shared" si="125"/>
        <v>0</v>
      </c>
      <c r="R289" s="35">
        <f t="shared" si="115"/>
        <v>54.108</v>
      </c>
      <c r="S289" s="91"/>
      <c r="T289" s="35">
        <f t="shared" si="126"/>
        <v>0</v>
      </c>
      <c r="U289" s="35">
        <f t="shared" si="116"/>
        <v>54.108</v>
      </c>
      <c r="V289" s="91"/>
      <c r="W289" s="35">
        <f t="shared" si="127"/>
        <v>0</v>
      </c>
      <c r="X289" s="35">
        <f t="shared" si="117"/>
        <v>54.108</v>
      </c>
      <c r="Y289" s="91"/>
      <c r="Z289" s="35">
        <f t="shared" si="128"/>
        <v>0</v>
      </c>
      <c r="AA289" s="35">
        <f t="shared" si="129"/>
        <v>54.108</v>
      </c>
      <c r="AB289" s="91"/>
      <c r="AC289" s="32">
        <f t="shared" si="130"/>
        <v>0</v>
      </c>
      <c r="AD289" s="35">
        <f t="shared" si="118"/>
        <v>54.108</v>
      </c>
      <c r="AE289" s="91"/>
      <c r="AF289" s="32">
        <f t="shared" si="131"/>
        <v>0</v>
      </c>
      <c r="AG289" s="35">
        <f t="shared" si="119"/>
        <v>54.108</v>
      </c>
      <c r="AH289" s="91"/>
      <c r="AI289" s="32">
        <f t="shared" si="137"/>
        <v>0</v>
      </c>
      <c r="AJ289" s="35">
        <f t="shared" si="120"/>
        <v>54.108</v>
      </c>
      <c r="AK289" s="91"/>
      <c r="AL289" s="32">
        <f t="shared" si="135"/>
        <v>0</v>
      </c>
      <c r="AM289" s="35">
        <f t="shared" si="121"/>
        <v>54.108</v>
      </c>
      <c r="AN289" s="91"/>
      <c r="AO289" s="32">
        <f t="shared" si="136"/>
        <v>0</v>
      </c>
      <c r="AP289" s="35">
        <f t="shared" si="122"/>
        <v>54.108</v>
      </c>
      <c r="AQ289" s="91"/>
      <c r="AR289" s="2">
        <f t="shared" si="132"/>
        <v>0</v>
      </c>
      <c r="AS289" s="32">
        <f t="shared" si="133"/>
        <v>324.64799999999997</v>
      </c>
      <c r="AT289" s="72">
        <f t="shared" si="111"/>
        <v>324.64799999999997</v>
      </c>
      <c r="AU289" s="72">
        <v>872.3524</v>
      </c>
      <c r="AV289" s="47"/>
      <c r="AW289" s="46"/>
      <c r="AX289" s="1"/>
      <c r="AY289" s="1"/>
      <c r="AZ289" s="1"/>
      <c r="BA289" s="72">
        <f t="shared" si="134"/>
        <v>1197.0004</v>
      </c>
      <c r="BB289" s="1"/>
    </row>
    <row r="290" spans="1:54" ht="12.75">
      <c r="A290" s="1">
        <v>286</v>
      </c>
      <c r="B290" s="1"/>
      <c r="C290" s="1" t="s">
        <v>254</v>
      </c>
      <c r="D290" s="3">
        <v>818.6</v>
      </c>
      <c r="E290" s="3">
        <v>0</v>
      </c>
      <c r="F290" s="3">
        <v>818.6</v>
      </c>
      <c r="G290" s="1">
        <v>0.12</v>
      </c>
      <c r="H290" s="1">
        <v>0.12</v>
      </c>
      <c r="I290" s="35">
        <f t="shared" si="112"/>
        <v>98.232</v>
      </c>
      <c r="J290" s="91"/>
      <c r="K290" s="35">
        <f t="shared" si="123"/>
        <v>0</v>
      </c>
      <c r="L290" s="35">
        <f t="shared" si="113"/>
        <v>98.232</v>
      </c>
      <c r="M290" s="91"/>
      <c r="N290" s="35">
        <f t="shared" si="124"/>
        <v>0</v>
      </c>
      <c r="O290" s="35">
        <f t="shared" si="114"/>
        <v>98.232</v>
      </c>
      <c r="P290" s="91"/>
      <c r="Q290" s="35">
        <f t="shared" si="125"/>
        <v>0</v>
      </c>
      <c r="R290" s="35">
        <f t="shared" si="115"/>
        <v>98.232</v>
      </c>
      <c r="S290" s="91"/>
      <c r="T290" s="35">
        <f t="shared" si="126"/>
        <v>0</v>
      </c>
      <c r="U290" s="35">
        <f t="shared" si="116"/>
        <v>98.232</v>
      </c>
      <c r="V290" s="91"/>
      <c r="W290" s="35">
        <f t="shared" si="127"/>
        <v>0</v>
      </c>
      <c r="X290" s="35">
        <f t="shared" si="117"/>
        <v>98.232</v>
      </c>
      <c r="Y290" s="91"/>
      <c r="Z290" s="35">
        <f t="shared" si="128"/>
        <v>0</v>
      </c>
      <c r="AA290" s="35">
        <f t="shared" si="129"/>
        <v>98.232</v>
      </c>
      <c r="AB290" s="91"/>
      <c r="AC290" s="32">
        <f t="shared" si="130"/>
        <v>0</v>
      </c>
      <c r="AD290" s="35">
        <f t="shared" si="118"/>
        <v>98.232</v>
      </c>
      <c r="AE290" s="91"/>
      <c r="AF290" s="32">
        <f t="shared" si="131"/>
        <v>0</v>
      </c>
      <c r="AG290" s="35">
        <f t="shared" si="119"/>
        <v>98.232</v>
      </c>
      <c r="AH290" s="91"/>
      <c r="AI290" s="32">
        <f t="shared" si="137"/>
        <v>0</v>
      </c>
      <c r="AJ290" s="35">
        <f t="shared" si="120"/>
        <v>98.232</v>
      </c>
      <c r="AK290" s="91"/>
      <c r="AL290" s="32">
        <f t="shared" si="135"/>
        <v>0</v>
      </c>
      <c r="AM290" s="35">
        <f t="shared" si="121"/>
        <v>98.232</v>
      </c>
      <c r="AN290" s="91"/>
      <c r="AO290" s="32">
        <f t="shared" si="136"/>
        <v>0</v>
      </c>
      <c r="AP290" s="35">
        <f t="shared" si="122"/>
        <v>98.232</v>
      </c>
      <c r="AQ290" s="91"/>
      <c r="AR290" s="2">
        <f t="shared" si="132"/>
        <v>0</v>
      </c>
      <c r="AS290" s="32">
        <f t="shared" si="133"/>
        <v>589.3919999999999</v>
      </c>
      <c r="AT290" s="72">
        <f t="shared" si="111"/>
        <v>589.3919999999999</v>
      </c>
      <c r="AU290" s="72">
        <v>1583.7396000000003</v>
      </c>
      <c r="AV290" s="47"/>
      <c r="AW290" s="46"/>
      <c r="AX290" s="1"/>
      <c r="AY290" s="1"/>
      <c r="AZ290" s="1"/>
      <c r="BA290" s="72">
        <f t="shared" si="134"/>
        <v>2173.1316</v>
      </c>
      <c r="BB290" s="1"/>
    </row>
    <row r="291" spans="1:54" ht="12.75">
      <c r="A291" s="1">
        <v>287</v>
      </c>
      <c r="B291" s="1"/>
      <c r="C291" s="1" t="s">
        <v>255</v>
      </c>
      <c r="D291" s="3">
        <v>458.3</v>
      </c>
      <c r="E291" s="3">
        <v>0</v>
      </c>
      <c r="F291" s="3">
        <v>458.3</v>
      </c>
      <c r="G291" s="1">
        <v>0.12</v>
      </c>
      <c r="H291" s="1">
        <v>0.12</v>
      </c>
      <c r="I291" s="35">
        <f t="shared" si="112"/>
        <v>54.996</v>
      </c>
      <c r="J291" s="91"/>
      <c r="K291" s="35">
        <f t="shared" si="123"/>
        <v>0</v>
      </c>
      <c r="L291" s="35">
        <f t="shared" si="113"/>
        <v>54.996</v>
      </c>
      <c r="M291" s="91"/>
      <c r="N291" s="35">
        <f t="shared" si="124"/>
        <v>0</v>
      </c>
      <c r="O291" s="35">
        <f t="shared" si="114"/>
        <v>54.996</v>
      </c>
      <c r="P291" s="91"/>
      <c r="Q291" s="35">
        <f t="shared" si="125"/>
        <v>0</v>
      </c>
      <c r="R291" s="35">
        <f t="shared" si="115"/>
        <v>54.996</v>
      </c>
      <c r="S291" s="91"/>
      <c r="T291" s="35">
        <f t="shared" si="126"/>
        <v>0</v>
      </c>
      <c r="U291" s="35">
        <f t="shared" si="116"/>
        <v>54.996</v>
      </c>
      <c r="V291" s="91"/>
      <c r="W291" s="35">
        <f t="shared" si="127"/>
        <v>0</v>
      </c>
      <c r="X291" s="35">
        <f t="shared" si="117"/>
        <v>54.996</v>
      </c>
      <c r="Y291" s="91"/>
      <c r="Z291" s="35">
        <f t="shared" si="128"/>
        <v>0</v>
      </c>
      <c r="AA291" s="35">
        <f t="shared" si="129"/>
        <v>54.996</v>
      </c>
      <c r="AB291" s="91"/>
      <c r="AC291" s="32">
        <f t="shared" si="130"/>
        <v>0</v>
      </c>
      <c r="AD291" s="35">
        <f t="shared" si="118"/>
        <v>54.996</v>
      </c>
      <c r="AE291" s="91"/>
      <c r="AF291" s="32">
        <f t="shared" si="131"/>
        <v>0</v>
      </c>
      <c r="AG291" s="35">
        <f t="shared" si="119"/>
        <v>54.996</v>
      </c>
      <c r="AH291" s="91"/>
      <c r="AI291" s="32">
        <f t="shared" si="137"/>
        <v>0</v>
      </c>
      <c r="AJ291" s="35">
        <f t="shared" si="120"/>
        <v>54.996</v>
      </c>
      <c r="AK291" s="91"/>
      <c r="AL291" s="32">
        <f t="shared" si="135"/>
        <v>0</v>
      </c>
      <c r="AM291" s="35">
        <f t="shared" si="121"/>
        <v>54.996</v>
      </c>
      <c r="AN291" s="91"/>
      <c r="AO291" s="32">
        <f t="shared" si="136"/>
        <v>0</v>
      </c>
      <c r="AP291" s="35">
        <f t="shared" si="122"/>
        <v>54.996</v>
      </c>
      <c r="AQ291" s="91"/>
      <c r="AR291" s="2">
        <f t="shared" si="132"/>
        <v>0</v>
      </c>
      <c r="AS291" s="32">
        <f t="shared" si="133"/>
        <v>329.976</v>
      </c>
      <c r="AT291" s="72">
        <f t="shared" si="111"/>
        <v>329.976</v>
      </c>
      <c r="AU291" s="72">
        <v>886.6687999999999</v>
      </c>
      <c r="AV291" s="47"/>
      <c r="AW291" s="46"/>
      <c r="AX291" s="1"/>
      <c r="AY291" s="1"/>
      <c r="AZ291" s="1"/>
      <c r="BA291" s="72">
        <f t="shared" si="134"/>
        <v>1216.6448</v>
      </c>
      <c r="BB291" s="1"/>
    </row>
    <row r="292" spans="1:54" ht="12.75">
      <c r="A292" s="1">
        <v>288</v>
      </c>
      <c r="B292" s="1"/>
      <c r="C292" s="1" t="s">
        <v>256</v>
      </c>
      <c r="D292" s="3">
        <v>1522.1</v>
      </c>
      <c r="E292" s="3">
        <v>71.6</v>
      </c>
      <c r="F292" s="3">
        <v>1593.7</v>
      </c>
      <c r="G292" s="1">
        <v>0.12</v>
      </c>
      <c r="H292" s="1">
        <v>0.12</v>
      </c>
      <c r="I292" s="35">
        <f t="shared" si="112"/>
        <v>191.244</v>
      </c>
      <c r="J292" s="91"/>
      <c r="K292" s="35">
        <f t="shared" si="123"/>
        <v>0</v>
      </c>
      <c r="L292" s="35">
        <f t="shared" si="113"/>
        <v>191.244</v>
      </c>
      <c r="M292" s="91"/>
      <c r="N292" s="35">
        <f t="shared" si="124"/>
        <v>0</v>
      </c>
      <c r="O292" s="35">
        <f t="shared" si="114"/>
        <v>191.244</v>
      </c>
      <c r="P292" s="91"/>
      <c r="Q292" s="35">
        <f t="shared" si="125"/>
        <v>0</v>
      </c>
      <c r="R292" s="35">
        <f t="shared" si="115"/>
        <v>191.244</v>
      </c>
      <c r="S292" s="91"/>
      <c r="T292" s="35">
        <f t="shared" si="126"/>
        <v>0</v>
      </c>
      <c r="U292" s="35">
        <f t="shared" si="116"/>
        <v>191.244</v>
      </c>
      <c r="V292" s="91"/>
      <c r="W292" s="35">
        <f t="shared" si="127"/>
        <v>0</v>
      </c>
      <c r="X292" s="35">
        <f t="shared" si="117"/>
        <v>191.244</v>
      </c>
      <c r="Y292" s="91"/>
      <c r="Z292" s="35">
        <f t="shared" si="128"/>
        <v>0</v>
      </c>
      <c r="AA292" s="35">
        <f t="shared" si="129"/>
        <v>191.244</v>
      </c>
      <c r="AB292" s="91"/>
      <c r="AC292" s="32">
        <f t="shared" si="130"/>
        <v>0</v>
      </c>
      <c r="AD292" s="35">
        <f t="shared" si="118"/>
        <v>191.244</v>
      </c>
      <c r="AE292" s="91"/>
      <c r="AF292" s="32">
        <f t="shared" si="131"/>
        <v>0</v>
      </c>
      <c r="AG292" s="35">
        <f t="shared" si="119"/>
        <v>191.244</v>
      </c>
      <c r="AH292" s="91"/>
      <c r="AI292" s="32">
        <f t="shared" si="137"/>
        <v>0</v>
      </c>
      <c r="AJ292" s="35">
        <f t="shared" si="120"/>
        <v>191.244</v>
      </c>
      <c r="AK292" s="91"/>
      <c r="AL292" s="32">
        <f t="shared" si="135"/>
        <v>0</v>
      </c>
      <c r="AM292" s="35">
        <f t="shared" si="121"/>
        <v>191.244</v>
      </c>
      <c r="AN292" s="91"/>
      <c r="AO292" s="32">
        <f t="shared" si="136"/>
        <v>0</v>
      </c>
      <c r="AP292" s="35">
        <f t="shared" si="122"/>
        <v>191.244</v>
      </c>
      <c r="AQ292" s="91"/>
      <c r="AR292" s="2">
        <f t="shared" si="132"/>
        <v>0</v>
      </c>
      <c r="AS292" s="32">
        <f t="shared" si="133"/>
        <v>1147.464</v>
      </c>
      <c r="AT292" s="72">
        <f t="shared" si="111"/>
        <v>1147.464</v>
      </c>
      <c r="AU292" s="72">
        <v>3083.3131999999996</v>
      </c>
      <c r="AV292" s="47"/>
      <c r="AW292" s="46"/>
      <c r="AX292" s="1"/>
      <c r="AY292" s="1"/>
      <c r="AZ292" s="1"/>
      <c r="BA292" s="72">
        <f t="shared" si="134"/>
        <v>4230.7771999999995</v>
      </c>
      <c r="BB292" s="1"/>
    </row>
    <row r="293" spans="1:54" ht="12.75">
      <c r="A293" s="1">
        <v>289</v>
      </c>
      <c r="B293" s="1"/>
      <c r="C293" s="1" t="s">
        <v>257</v>
      </c>
      <c r="D293" s="3">
        <v>473.7</v>
      </c>
      <c r="E293" s="3">
        <v>0</v>
      </c>
      <c r="F293" s="3">
        <v>473.7</v>
      </c>
      <c r="G293" s="1">
        <v>0.12</v>
      </c>
      <c r="H293" s="1">
        <v>0.12</v>
      </c>
      <c r="I293" s="35">
        <f t="shared" si="112"/>
        <v>56.843999999999994</v>
      </c>
      <c r="J293" s="91"/>
      <c r="K293" s="35">
        <f t="shared" si="123"/>
        <v>0</v>
      </c>
      <c r="L293" s="35">
        <f t="shared" si="113"/>
        <v>56.843999999999994</v>
      </c>
      <c r="M293" s="91"/>
      <c r="N293" s="35">
        <f t="shared" si="124"/>
        <v>0</v>
      </c>
      <c r="O293" s="35">
        <f t="shared" si="114"/>
        <v>56.843999999999994</v>
      </c>
      <c r="P293" s="91"/>
      <c r="Q293" s="35">
        <f t="shared" si="125"/>
        <v>0</v>
      </c>
      <c r="R293" s="35">
        <f t="shared" si="115"/>
        <v>56.843999999999994</v>
      </c>
      <c r="S293" s="91"/>
      <c r="T293" s="35">
        <f t="shared" si="126"/>
        <v>0</v>
      </c>
      <c r="U293" s="35">
        <f t="shared" si="116"/>
        <v>56.843999999999994</v>
      </c>
      <c r="V293" s="91"/>
      <c r="W293" s="35">
        <f t="shared" si="127"/>
        <v>0</v>
      </c>
      <c r="X293" s="35">
        <f t="shared" si="117"/>
        <v>56.843999999999994</v>
      </c>
      <c r="Y293" s="91"/>
      <c r="Z293" s="35">
        <f t="shared" si="128"/>
        <v>0</v>
      </c>
      <c r="AA293" s="35">
        <f t="shared" si="129"/>
        <v>56.843999999999994</v>
      </c>
      <c r="AB293" s="91"/>
      <c r="AC293" s="32">
        <f t="shared" si="130"/>
        <v>0</v>
      </c>
      <c r="AD293" s="35">
        <f t="shared" si="118"/>
        <v>56.843999999999994</v>
      </c>
      <c r="AE293" s="91"/>
      <c r="AF293" s="32">
        <f t="shared" si="131"/>
        <v>0</v>
      </c>
      <c r="AG293" s="35">
        <f t="shared" si="119"/>
        <v>56.843999999999994</v>
      </c>
      <c r="AH293" s="91"/>
      <c r="AI293" s="32">
        <f t="shared" si="137"/>
        <v>0</v>
      </c>
      <c r="AJ293" s="35">
        <f t="shared" si="120"/>
        <v>56.843999999999994</v>
      </c>
      <c r="AK293" s="91"/>
      <c r="AL293" s="32">
        <f t="shared" si="135"/>
        <v>0</v>
      </c>
      <c r="AM293" s="35">
        <f t="shared" si="121"/>
        <v>56.843999999999994</v>
      </c>
      <c r="AN293" s="91"/>
      <c r="AO293" s="32">
        <f t="shared" si="136"/>
        <v>0</v>
      </c>
      <c r="AP293" s="35">
        <f t="shared" si="122"/>
        <v>56.843999999999994</v>
      </c>
      <c r="AQ293" s="91"/>
      <c r="AR293" s="2">
        <f t="shared" si="132"/>
        <v>0</v>
      </c>
      <c r="AS293" s="32">
        <f t="shared" si="133"/>
        <v>341.06399999999996</v>
      </c>
      <c r="AT293" s="72">
        <f aca="true" t="shared" si="138" ref="AT293:AT329">I293+L293+O293+R293+U293+X293</f>
        <v>341.06399999999996</v>
      </c>
      <c r="AU293" s="72">
        <v>916.4631999999999</v>
      </c>
      <c r="AV293" s="47"/>
      <c r="AW293" s="46"/>
      <c r="AX293" s="1"/>
      <c r="AY293" s="1"/>
      <c r="AZ293" s="1"/>
      <c r="BA293" s="72">
        <f t="shared" si="134"/>
        <v>1257.5272</v>
      </c>
      <c r="BB293" s="1"/>
    </row>
    <row r="294" spans="1:54" ht="12.75">
      <c r="A294" s="1">
        <v>290</v>
      </c>
      <c r="B294" s="1"/>
      <c r="C294" s="1" t="s">
        <v>258</v>
      </c>
      <c r="D294" s="3">
        <v>1093.5</v>
      </c>
      <c r="E294" s="3">
        <v>0</v>
      </c>
      <c r="F294" s="3">
        <v>1093.5</v>
      </c>
      <c r="G294" s="1">
        <v>0.12</v>
      </c>
      <c r="H294" s="1">
        <v>0.12</v>
      </c>
      <c r="I294" s="35">
        <f t="shared" si="112"/>
        <v>131.22</v>
      </c>
      <c r="J294" s="91"/>
      <c r="K294" s="35">
        <f t="shared" si="123"/>
        <v>0</v>
      </c>
      <c r="L294" s="35">
        <f t="shared" si="113"/>
        <v>131.22</v>
      </c>
      <c r="M294" s="91"/>
      <c r="N294" s="35">
        <f t="shared" si="124"/>
        <v>0</v>
      </c>
      <c r="O294" s="35">
        <f t="shared" si="114"/>
        <v>131.22</v>
      </c>
      <c r="P294" s="91"/>
      <c r="Q294" s="35">
        <f t="shared" si="125"/>
        <v>0</v>
      </c>
      <c r="R294" s="35">
        <f t="shared" si="115"/>
        <v>131.22</v>
      </c>
      <c r="S294" s="91"/>
      <c r="T294" s="35">
        <f t="shared" si="126"/>
        <v>0</v>
      </c>
      <c r="U294" s="35">
        <f t="shared" si="116"/>
        <v>131.22</v>
      </c>
      <c r="V294" s="91"/>
      <c r="W294" s="35">
        <f t="shared" si="127"/>
        <v>0</v>
      </c>
      <c r="X294" s="35">
        <f t="shared" si="117"/>
        <v>131.22</v>
      </c>
      <c r="Y294" s="91"/>
      <c r="Z294" s="35">
        <f t="shared" si="128"/>
        <v>0</v>
      </c>
      <c r="AA294" s="35">
        <f t="shared" si="129"/>
        <v>131.22</v>
      </c>
      <c r="AB294" s="91"/>
      <c r="AC294" s="32">
        <f t="shared" si="130"/>
        <v>0</v>
      </c>
      <c r="AD294" s="35">
        <f t="shared" si="118"/>
        <v>131.22</v>
      </c>
      <c r="AE294" s="91"/>
      <c r="AF294" s="32">
        <f t="shared" si="131"/>
        <v>0</v>
      </c>
      <c r="AG294" s="35">
        <f t="shared" si="119"/>
        <v>131.22</v>
      </c>
      <c r="AH294" s="91"/>
      <c r="AI294" s="32">
        <f t="shared" si="137"/>
        <v>0</v>
      </c>
      <c r="AJ294" s="35">
        <f t="shared" si="120"/>
        <v>131.22</v>
      </c>
      <c r="AK294" s="91"/>
      <c r="AL294" s="32">
        <f t="shared" si="135"/>
        <v>0</v>
      </c>
      <c r="AM294" s="35">
        <f t="shared" si="121"/>
        <v>131.22</v>
      </c>
      <c r="AN294" s="91"/>
      <c r="AO294" s="32">
        <f t="shared" si="136"/>
        <v>0</v>
      </c>
      <c r="AP294" s="35">
        <f t="shared" si="122"/>
        <v>131.22</v>
      </c>
      <c r="AQ294" s="91"/>
      <c r="AR294" s="2">
        <f t="shared" si="132"/>
        <v>0</v>
      </c>
      <c r="AS294" s="32">
        <f t="shared" si="133"/>
        <v>787.32</v>
      </c>
      <c r="AT294" s="72">
        <f t="shared" si="138"/>
        <v>787.32</v>
      </c>
      <c r="AU294" s="72">
        <v>2115.3923999999997</v>
      </c>
      <c r="AV294" s="47"/>
      <c r="AW294" s="46"/>
      <c r="AX294" s="1"/>
      <c r="AY294" s="1"/>
      <c r="AZ294" s="1"/>
      <c r="BA294" s="72">
        <f t="shared" si="134"/>
        <v>2902.7124</v>
      </c>
      <c r="BB294" s="1"/>
    </row>
    <row r="295" spans="1:54" ht="12.75">
      <c r="A295" s="1">
        <v>291</v>
      </c>
      <c r="B295" s="1"/>
      <c r="C295" s="1" t="s">
        <v>259</v>
      </c>
      <c r="D295" s="3">
        <v>1283.1</v>
      </c>
      <c r="E295" s="3">
        <v>0</v>
      </c>
      <c r="F295" s="3">
        <v>1283.1</v>
      </c>
      <c r="G295" s="1">
        <v>0.12</v>
      </c>
      <c r="H295" s="1">
        <v>0.12</v>
      </c>
      <c r="I295" s="35">
        <f t="shared" si="112"/>
        <v>153.97199999999998</v>
      </c>
      <c r="J295" s="91"/>
      <c r="K295" s="35">
        <f t="shared" si="123"/>
        <v>0</v>
      </c>
      <c r="L295" s="35">
        <f t="shared" si="113"/>
        <v>153.97199999999998</v>
      </c>
      <c r="M295" s="91"/>
      <c r="N295" s="35">
        <f t="shared" si="124"/>
        <v>0</v>
      </c>
      <c r="O295" s="35">
        <f t="shared" si="114"/>
        <v>153.97199999999998</v>
      </c>
      <c r="P295" s="91"/>
      <c r="Q295" s="35">
        <f t="shared" si="125"/>
        <v>0</v>
      </c>
      <c r="R295" s="35">
        <f t="shared" si="115"/>
        <v>153.97199999999998</v>
      </c>
      <c r="S295" s="91"/>
      <c r="T295" s="35">
        <f t="shared" si="126"/>
        <v>0</v>
      </c>
      <c r="U295" s="35">
        <f t="shared" si="116"/>
        <v>153.97199999999998</v>
      </c>
      <c r="V295" s="91"/>
      <c r="W295" s="35">
        <f t="shared" si="127"/>
        <v>0</v>
      </c>
      <c r="X295" s="35">
        <f t="shared" si="117"/>
        <v>153.97199999999998</v>
      </c>
      <c r="Y295" s="91"/>
      <c r="Z295" s="35">
        <f t="shared" si="128"/>
        <v>0</v>
      </c>
      <c r="AA295" s="35">
        <f t="shared" si="129"/>
        <v>153.97199999999998</v>
      </c>
      <c r="AB295" s="91"/>
      <c r="AC295" s="32">
        <f t="shared" si="130"/>
        <v>0</v>
      </c>
      <c r="AD295" s="35">
        <f t="shared" si="118"/>
        <v>153.97199999999998</v>
      </c>
      <c r="AE295" s="91"/>
      <c r="AF295" s="32">
        <f t="shared" si="131"/>
        <v>0</v>
      </c>
      <c r="AG295" s="35">
        <f t="shared" si="119"/>
        <v>153.97199999999998</v>
      </c>
      <c r="AH295" s="91"/>
      <c r="AI295" s="32">
        <f t="shared" si="137"/>
        <v>0</v>
      </c>
      <c r="AJ295" s="35">
        <f t="shared" si="120"/>
        <v>153.97199999999998</v>
      </c>
      <c r="AK295" s="91"/>
      <c r="AL295" s="32">
        <f t="shared" si="135"/>
        <v>0</v>
      </c>
      <c r="AM295" s="35">
        <f t="shared" si="121"/>
        <v>153.97199999999998</v>
      </c>
      <c r="AN295" s="91"/>
      <c r="AO295" s="32">
        <f t="shared" si="136"/>
        <v>0</v>
      </c>
      <c r="AP295" s="35">
        <f t="shared" si="122"/>
        <v>153.97199999999998</v>
      </c>
      <c r="AQ295" s="91"/>
      <c r="AR295" s="2">
        <f t="shared" si="132"/>
        <v>0</v>
      </c>
      <c r="AS295" s="32">
        <f t="shared" si="133"/>
        <v>923.8319999999999</v>
      </c>
      <c r="AT295" s="72">
        <f t="shared" si="138"/>
        <v>923.8319999999999</v>
      </c>
      <c r="AU295" s="72">
        <v>2482.4015999999992</v>
      </c>
      <c r="AV295" s="47"/>
      <c r="AW295" s="46"/>
      <c r="AX295" s="1"/>
      <c r="AY295" s="1"/>
      <c r="AZ295" s="1"/>
      <c r="BA295" s="72">
        <f t="shared" si="134"/>
        <v>3406.233599999999</v>
      </c>
      <c r="BB295" s="1"/>
    </row>
    <row r="296" spans="1:54" ht="12.75">
      <c r="A296" s="1">
        <v>292</v>
      </c>
      <c r="B296" s="1"/>
      <c r="C296" s="1" t="s">
        <v>260</v>
      </c>
      <c r="D296" s="3">
        <v>946.5</v>
      </c>
      <c r="E296" s="3">
        <v>0</v>
      </c>
      <c r="F296" s="3">
        <v>946.5</v>
      </c>
      <c r="G296" s="1">
        <v>0.12</v>
      </c>
      <c r="H296" s="1">
        <v>0.12</v>
      </c>
      <c r="I296" s="35">
        <f t="shared" si="112"/>
        <v>113.58</v>
      </c>
      <c r="J296" s="91"/>
      <c r="K296" s="35">
        <f t="shared" si="123"/>
        <v>0</v>
      </c>
      <c r="L296" s="35">
        <f t="shared" si="113"/>
        <v>113.58</v>
      </c>
      <c r="M296" s="91"/>
      <c r="N296" s="35">
        <f t="shared" si="124"/>
        <v>0</v>
      </c>
      <c r="O296" s="35">
        <f t="shared" si="114"/>
        <v>113.58</v>
      </c>
      <c r="P296" s="91"/>
      <c r="Q296" s="35">
        <f t="shared" si="125"/>
        <v>0</v>
      </c>
      <c r="R296" s="35">
        <f t="shared" si="115"/>
        <v>113.58</v>
      </c>
      <c r="S296" s="91"/>
      <c r="T296" s="35">
        <f t="shared" si="126"/>
        <v>0</v>
      </c>
      <c r="U296" s="35">
        <f t="shared" si="116"/>
        <v>113.58</v>
      </c>
      <c r="V296" s="91"/>
      <c r="W296" s="35">
        <f t="shared" si="127"/>
        <v>0</v>
      </c>
      <c r="X296" s="35">
        <f t="shared" si="117"/>
        <v>113.58</v>
      </c>
      <c r="Y296" s="91"/>
      <c r="Z296" s="35">
        <f t="shared" si="128"/>
        <v>0</v>
      </c>
      <c r="AA296" s="35">
        <f t="shared" si="129"/>
        <v>113.58</v>
      </c>
      <c r="AB296" s="91"/>
      <c r="AC296" s="32">
        <f t="shared" si="130"/>
        <v>0</v>
      </c>
      <c r="AD296" s="35">
        <f t="shared" si="118"/>
        <v>113.58</v>
      </c>
      <c r="AE296" s="91"/>
      <c r="AF296" s="32">
        <f t="shared" si="131"/>
        <v>0</v>
      </c>
      <c r="AG296" s="35">
        <f t="shared" si="119"/>
        <v>113.58</v>
      </c>
      <c r="AH296" s="91"/>
      <c r="AI296" s="32">
        <f t="shared" si="137"/>
        <v>0</v>
      </c>
      <c r="AJ296" s="35">
        <f t="shared" si="120"/>
        <v>113.58</v>
      </c>
      <c r="AK296" s="91"/>
      <c r="AL296" s="32">
        <f t="shared" si="135"/>
        <v>0</v>
      </c>
      <c r="AM296" s="35">
        <f t="shared" si="121"/>
        <v>113.58</v>
      </c>
      <c r="AN296" s="91"/>
      <c r="AO296" s="32">
        <f t="shared" si="136"/>
        <v>0</v>
      </c>
      <c r="AP296" s="35">
        <f t="shared" si="122"/>
        <v>113.58</v>
      </c>
      <c r="AQ296" s="91"/>
      <c r="AR296" s="2">
        <f t="shared" si="132"/>
        <v>0</v>
      </c>
      <c r="AS296" s="32">
        <f t="shared" si="133"/>
        <v>681.48</v>
      </c>
      <c r="AT296" s="72">
        <f t="shared" si="138"/>
        <v>681.48</v>
      </c>
      <c r="AU296" s="72">
        <v>1831.184</v>
      </c>
      <c r="AV296" s="47"/>
      <c r="AW296" s="46"/>
      <c r="AX296" s="1"/>
      <c r="AY296" s="1"/>
      <c r="AZ296" s="1"/>
      <c r="BA296" s="72">
        <f t="shared" si="134"/>
        <v>2512.6639999999998</v>
      </c>
      <c r="BB296" s="1"/>
    </row>
    <row r="297" spans="1:54" ht="12.75">
      <c r="A297" s="1">
        <v>293</v>
      </c>
      <c r="B297" s="1"/>
      <c r="C297" s="1" t="s">
        <v>261</v>
      </c>
      <c r="D297" s="3">
        <v>525.5</v>
      </c>
      <c r="E297" s="3">
        <v>0</v>
      </c>
      <c r="F297" s="3">
        <v>525.5</v>
      </c>
      <c r="G297" s="1">
        <v>0.12</v>
      </c>
      <c r="H297" s="1">
        <v>0.12</v>
      </c>
      <c r="I297" s="35">
        <f t="shared" si="112"/>
        <v>63.059999999999995</v>
      </c>
      <c r="J297" s="91"/>
      <c r="K297" s="35">
        <f t="shared" si="123"/>
        <v>0</v>
      </c>
      <c r="L297" s="35">
        <f t="shared" si="113"/>
        <v>63.059999999999995</v>
      </c>
      <c r="M297" s="91"/>
      <c r="N297" s="35">
        <f t="shared" si="124"/>
        <v>0</v>
      </c>
      <c r="O297" s="35">
        <f t="shared" si="114"/>
        <v>63.059999999999995</v>
      </c>
      <c r="P297" s="91"/>
      <c r="Q297" s="35">
        <f t="shared" si="125"/>
        <v>0</v>
      </c>
      <c r="R297" s="35">
        <f t="shared" si="115"/>
        <v>63.059999999999995</v>
      </c>
      <c r="S297" s="91"/>
      <c r="T297" s="35">
        <f t="shared" si="126"/>
        <v>0</v>
      </c>
      <c r="U297" s="35">
        <f t="shared" si="116"/>
        <v>63.059999999999995</v>
      </c>
      <c r="V297" s="91"/>
      <c r="W297" s="35">
        <f t="shared" si="127"/>
        <v>0</v>
      </c>
      <c r="X297" s="35">
        <f t="shared" si="117"/>
        <v>63.059999999999995</v>
      </c>
      <c r="Y297" s="91"/>
      <c r="Z297" s="35">
        <f t="shared" si="128"/>
        <v>0</v>
      </c>
      <c r="AA297" s="35">
        <f t="shared" si="129"/>
        <v>63.059999999999995</v>
      </c>
      <c r="AB297" s="91"/>
      <c r="AC297" s="32">
        <f t="shared" si="130"/>
        <v>0</v>
      </c>
      <c r="AD297" s="35">
        <f t="shared" si="118"/>
        <v>63.059999999999995</v>
      </c>
      <c r="AE297" s="91"/>
      <c r="AF297" s="32">
        <f t="shared" si="131"/>
        <v>0</v>
      </c>
      <c r="AG297" s="35">
        <f t="shared" si="119"/>
        <v>63.059999999999995</v>
      </c>
      <c r="AH297" s="91"/>
      <c r="AI297" s="32">
        <f t="shared" si="137"/>
        <v>0</v>
      </c>
      <c r="AJ297" s="35">
        <f t="shared" si="120"/>
        <v>63.059999999999995</v>
      </c>
      <c r="AK297" s="91"/>
      <c r="AL297" s="32">
        <f t="shared" si="135"/>
        <v>0</v>
      </c>
      <c r="AM297" s="35">
        <f t="shared" si="121"/>
        <v>63.059999999999995</v>
      </c>
      <c r="AN297" s="91"/>
      <c r="AO297" s="32">
        <f t="shared" si="136"/>
        <v>0</v>
      </c>
      <c r="AP297" s="35">
        <f t="shared" si="122"/>
        <v>63.059999999999995</v>
      </c>
      <c r="AQ297" s="91"/>
      <c r="AR297" s="2">
        <f t="shared" si="132"/>
        <v>0</v>
      </c>
      <c r="AS297" s="32">
        <f t="shared" si="133"/>
        <v>378.35999999999996</v>
      </c>
      <c r="AT297" s="72">
        <f t="shared" si="138"/>
        <v>378.35999999999996</v>
      </c>
      <c r="AU297" s="72">
        <v>1016.6779999999999</v>
      </c>
      <c r="AV297" s="47"/>
      <c r="AW297" s="46"/>
      <c r="AX297" s="1"/>
      <c r="AY297" s="1"/>
      <c r="AZ297" s="1"/>
      <c r="BA297" s="72">
        <f t="shared" si="134"/>
        <v>1395.0379999999998</v>
      </c>
      <c r="BB297" s="1"/>
    </row>
    <row r="298" spans="1:54" ht="12.75">
      <c r="A298" s="1">
        <v>294</v>
      </c>
      <c r="B298" s="1"/>
      <c r="C298" s="1" t="s">
        <v>262</v>
      </c>
      <c r="D298" s="3">
        <v>1842</v>
      </c>
      <c r="E298" s="3">
        <v>0</v>
      </c>
      <c r="F298" s="3">
        <v>1842</v>
      </c>
      <c r="G298" s="1">
        <v>0.12</v>
      </c>
      <c r="H298" s="1">
        <v>0.12</v>
      </c>
      <c r="I298" s="35">
        <f t="shared" si="112"/>
        <v>221.04</v>
      </c>
      <c r="J298" s="91"/>
      <c r="K298" s="35">
        <f t="shared" si="123"/>
        <v>0</v>
      </c>
      <c r="L298" s="35">
        <f t="shared" si="113"/>
        <v>221.04</v>
      </c>
      <c r="M298" s="91"/>
      <c r="N298" s="35">
        <f t="shared" si="124"/>
        <v>0</v>
      </c>
      <c r="O298" s="35">
        <f t="shared" si="114"/>
        <v>221.04</v>
      </c>
      <c r="P298" s="91"/>
      <c r="Q298" s="35">
        <f t="shared" si="125"/>
        <v>0</v>
      </c>
      <c r="R298" s="35">
        <f t="shared" si="115"/>
        <v>221.04</v>
      </c>
      <c r="S298" s="91"/>
      <c r="T298" s="35">
        <f t="shared" si="126"/>
        <v>0</v>
      </c>
      <c r="U298" s="35">
        <f t="shared" si="116"/>
        <v>221.04</v>
      </c>
      <c r="V298" s="91"/>
      <c r="W298" s="35">
        <f t="shared" si="127"/>
        <v>0</v>
      </c>
      <c r="X298" s="35">
        <f t="shared" si="117"/>
        <v>221.04</v>
      </c>
      <c r="Y298" s="91"/>
      <c r="Z298" s="35">
        <f t="shared" si="128"/>
        <v>0</v>
      </c>
      <c r="AA298" s="35">
        <f t="shared" si="129"/>
        <v>221.04</v>
      </c>
      <c r="AB298" s="91"/>
      <c r="AC298" s="32">
        <f t="shared" si="130"/>
        <v>0</v>
      </c>
      <c r="AD298" s="35">
        <f t="shared" si="118"/>
        <v>221.04</v>
      </c>
      <c r="AE298" s="91"/>
      <c r="AF298" s="32">
        <f t="shared" si="131"/>
        <v>0</v>
      </c>
      <c r="AG298" s="35">
        <f t="shared" si="119"/>
        <v>221.04</v>
      </c>
      <c r="AH298" s="91"/>
      <c r="AI298" s="32">
        <f t="shared" si="137"/>
        <v>0</v>
      </c>
      <c r="AJ298" s="35">
        <f t="shared" si="120"/>
        <v>221.04</v>
      </c>
      <c r="AK298" s="91"/>
      <c r="AL298" s="32">
        <f t="shared" si="135"/>
        <v>0</v>
      </c>
      <c r="AM298" s="35">
        <f t="shared" si="121"/>
        <v>221.04</v>
      </c>
      <c r="AN298" s="91"/>
      <c r="AO298" s="32">
        <f t="shared" si="136"/>
        <v>0</v>
      </c>
      <c r="AP298" s="35">
        <f t="shared" si="122"/>
        <v>221.04</v>
      </c>
      <c r="AQ298" s="91"/>
      <c r="AR298" s="2">
        <f t="shared" si="132"/>
        <v>0</v>
      </c>
      <c r="AS298" s="32">
        <f t="shared" si="133"/>
        <v>1326.24</v>
      </c>
      <c r="AT298" s="72">
        <f t="shared" si="138"/>
        <v>1326.24</v>
      </c>
      <c r="AU298" s="72">
        <v>3564.742</v>
      </c>
      <c r="AV298" s="47"/>
      <c r="AW298" s="46"/>
      <c r="AX298" s="1"/>
      <c r="AY298" s="1"/>
      <c r="AZ298" s="1"/>
      <c r="BA298" s="72">
        <f t="shared" si="134"/>
        <v>4890.982</v>
      </c>
      <c r="BB298" s="1"/>
    </row>
    <row r="299" spans="1:54" ht="12.75">
      <c r="A299" s="1">
        <v>295</v>
      </c>
      <c r="B299" s="1"/>
      <c r="C299" s="1" t="s">
        <v>263</v>
      </c>
      <c r="D299" s="3">
        <v>4897.1</v>
      </c>
      <c r="E299" s="3">
        <v>0</v>
      </c>
      <c r="F299" s="3">
        <v>4897.1</v>
      </c>
      <c r="G299" s="1">
        <v>0.12</v>
      </c>
      <c r="H299" s="1">
        <v>0.12</v>
      </c>
      <c r="I299" s="35">
        <f t="shared" si="112"/>
        <v>587.652</v>
      </c>
      <c r="J299" s="91"/>
      <c r="K299" s="35">
        <f t="shared" si="123"/>
        <v>0</v>
      </c>
      <c r="L299" s="35">
        <f t="shared" si="113"/>
        <v>587.652</v>
      </c>
      <c r="M299" s="91"/>
      <c r="N299" s="35">
        <f t="shared" si="124"/>
        <v>0</v>
      </c>
      <c r="O299" s="35">
        <f t="shared" si="114"/>
        <v>587.652</v>
      </c>
      <c r="P299" s="91"/>
      <c r="Q299" s="35">
        <f t="shared" si="125"/>
        <v>0</v>
      </c>
      <c r="R299" s="35">
        <f t="shared" si="115"/>
        <v>587.652</v>
      </c>
      <c r="S299" s="91"/>
      <c r="T299" s="35">
        <f t="shared" si="126"/>
        <v>0</v>
      </c>
      <c r="U299" s="35">
        <f t="shared" si="116"/>
        <v>587.652</v>
      </c>
      <c r="V299" s="91"/>
      <c r="W299" s="35">
        <f t="shared" si="127"/>
        <v>0</v>
      </c>
      <c r="X299" s="35">
        <f t="shared" si="117"/>
        <v>587.652</v>
      </c>
      <c r="Y299" s="91"/>
      <c r="Z299" s="35">
        <f t="shared" si="128"/>
        <v>0</v>
      </c>
      <c r="AA299" s="35">
        <f t="shared" si="129"/>
        <v>587.652</v>
      </c>
      <c r="AB299" s="91"/>
      <c r="AC299" s="32">
        <f t="shared" si="130"/>
        <v>0</v>
      </c>
      <c r="AD299" s="35">
        <f t="shared" si="118"/>
        <v>587.652</v>
      </c>
      <c r="AE299" s="91"/>
      <c r="AF299" s="32">
        <f t="shared" si="131"/>
        <v>0</v>
      </c>
      <c r="AG299" s="35">
        <f t="shared" si="119"/>
        <v>587.652</v>
      </c>
      <c r="AH299" s="91"/>
      <c r="AI299" s="32">
        <f t="shared" si="137"/>
        <v>0</v>
      </c>
      <c r="AJ299" s="35">
        <f t="shared" si="120"/>
        <v>587.652</v>
      </c>
      <c r="AK299" s="91"/>
      <c r="AL299" s="32">
        <f t="shared" si="135"/>
        <v>0</v>
      </c>
      <c r="AM299" s="35">
        <f t="shared" si="121"/>
        <v>587.652</v>
      </c>
      <c r="AN299" s="91"/>
      <c r="AO299" s="32">
        <f t="shared" si="136"/>
        <v>0</v>
      </c>
      <c r="AP299" s="35">
        <f t="shared" si="122"/>
        <v>587.652</v>
      </c>
      <c r="AQ299" s="91"/>
      <c r="AR299" s="2">
        <f t="shared" si="132"/>
        <v>0</v>
      </c>
      <c r="AS299" s="32">
        <f t="shared" si="133"/>
        <v>3525.9120000000003</v>
      </c>
      <c r="AT299" s="72">
        <f t="shared" si="138"/>
        <v>3525.9120000000003</v>
      </c>
      <c r="AU299" s="72">
        <v>9474.365600000001</v>
      </c>
      <c r="AV299" s="47"/>
      <c r="AW299" s="46"/>
      <c r="AX299" s="1"/>
      <c r="AY299" s="1"/>
      <c r="AZ299" s="1"/>
      <c r="BA299" s="72">
        <f t="shared" si="134"/>
        <v>13000.277600000001</v>
      </c>
      <c r="BB299" s="1"/>
    </row>
    <row r="300" spans="1:54" ht="12.75">
      <c r="A300" s="1">
        <v>296</v>
      </c>
      <c r="B300" s="1"/>
      <c r="C300" s="1" t="s">
        <v>264</v>
      </c>
      <c r="D300" s="3">
        <v>1266.4</v>
      </c>
      <c r="E300" s="3">
        <v>0</v>
      </c>
      <c r="F300" s="3">
        <v>1266.4</v>
      </c>
      <c r="G300" s="1">
        <v>0.12</v>
      </c>
      <c r="H300" s="1">
        <v>0.12</v>
      </c>
      <c r="I300" s="35">
        <f t="shared" si="112"/>
        <v>151.96800000000002</v>
      </c>
      <c r="J300" s="91"/>
      <c r="K300" s="35">
        <f t="shared" si="123"/>
        <v>0</v>
      </c>
      <c r="L300" s="35">
        <f t="shared" si="113"/>
        <v>151.96800000000002</v>
      </c>
      <c r="M300" s="91"/>
      <c r="N300" s="35">
        <f t="shared" si="124"/>
        <v>0</v>
      </c>
      <c r="O300" s="35">
        <f t="shared" si="114"/>
        <v>151.96800000000002</v>
      </c>
      <c r="P300" s="91"/>
      <c r="Q300" s="35">
        <f t="shared" si="125"/>
        <v>0</v>
      </c>
      <c r="R300" s="35">
        <f t="shared" si="115"/>
        <v>151.96800000000002</v>
      </c>
      <c r="S300" s="91"/>
      <c r="T300" s="35">
        <f t="shared" si="126"/>
        <v>0</v>
      </c>
      <c r="U300" s="35">
        <f t="shared" si="116"/>
        <v>151.96800000000002</v>
      </c>
      <c r="V300" s="91"/>
      <c r="W300" s="35">
        <f t="shared" si="127"/>
        <v>0</v>
      </c>
      <c r="X300" s="35">
        <f t="shared" si="117"/>
        <v>151.96800000000002</v>
      </c>
      <c r="Y300" s="91"/>
      <c r="Z300" s="35">
        <f t="shared" si="128"/>
        <v>0</v>
      </c>
      <c r="AA300" s="35">
        <f t="shared" si="129"/>
        <v>151.96800000000002</v>
      </c>
      <c r="AB300" s="91"/>
      <c r="AC300" s="32">
        <f t="shared" si="130"/>
        <v>0</v>
      </c>
      <c r="AD300" s="35">
        <f t="shared" si="118"/>
        <v>151.96800000000002</v>
      </c>
      <c r="AE300" s="91"/>
      <c r="AF300" s="32">
        <f t="shared" si="131"/>
        <v>0</v>
      </c>
      <c r="AG300" s="35">
        <f t="shared" si="119"/>
        <v>151.96800000000002</v>
      </c>
      <c r="AH300" s="91"/>
      <c r="AI300" s="32">
        <f t="shared" si="137"/>
        <v>0</v>
      </c>
      <c r="AJ300" s="35">
        <f t="shared" si="120"/>
        <v>151.96800000000002</v>
      </c>
      <c r="AK300" s="91"/>
      <c r="AL300" s="32">
        <f t="shared" si="135"/>
        <v>0</v>
      </c>
      <c r="AM300" s="35">
        <f t="shared" si="121"/>
        <v>151.96800000000002</v>
      </c>
      <c r="AN300" s="91"/>
      <c r="AO300" s="32">
        <f t="shared" si="136"/>
        <v>0</v>
      </c>
      <c r="AP300" s="35">
        <f t="shared" si="122"/>
        <v>151.96800000000002</v>
      </c>
      <c r="AQ300" s="91"/>
      <c r="AR300" s="2">
        <f t="shared" si="132"/>
        <v>0</v>
      </c>
      <c r="AS300" s="32">
        <f t="shared" si="133"/>
        <v>911.8080000000002</v>
      </c>
      <c r="AT300" s="72">
        <f t="shared" si="138"/>
        <v>911.8080000000002</v>
      </c>
      <c r="AU300" s="72">
        <v>2457.6308</v>
      </c>
      <c r="AV300" s="47"/>
      <c r="AW300" s="46"/>
      <c r="AX300" s="1"/>
      <c r="AY300" s="1"/>
      <c r="AZ300" s="1"/>
      <c r="BA300" s="72">
        <f t="shared" si="134"/>
        <v>3369.4388</v>
      </c>
      <c r="BB300" s="1"/>
    </row>
    <row r="301" spans="1:54" ht="12.75">
      <c r="A301" s="1">
        <v>297</v>
      </c>
      <c r="B301" s="1"/>
      <c r="C301" s="1" t="s">
        <v>265</v>
      </c>
      <c r="D301" s="3">
        <v>487</v>
      </c>
      <c r="E301" s="3">
        <v>0</v>
      </c>
      <c r="F301" s="3">
        <v>487</v>
      </c>
      <c r="G301" s="1">
        <v>0.12</v>
      </c>
      <c r="H301" s="1">
        <v>0.12</v>
      </c>
      <c r="I301" s="35">
        <f t="shared" si="112"/>
        <v>58.44</v>
      </c>
      <c r="J301" s="91"/>
      <c r="K301" s="35">
        <f t="shared" si="123"/>
        <v>0</v>
      </c>
      <c r="L301" s="35">
        <f t="shared" si="113"/>
        <v>58.44</v>
      </c>
      <c r="M301" s="91"/>
      <c r="N301" s="35">
        <f t="shared" si="124"/>
        <v>0</v>
      </c>
      <c r="O301" s="35">
        <f t="shared" si="114"/>
        <v>58.44</v>
      </c>
      <c r="P301" s="91"/>
      <c r="Q301" s="35">
        <f t="shared" si="125"/>
        <v>0</v>
      </c>
      <c r="R301" s="35">
        <f t="shared" si="115"/>
        <v>58.44</v>
      </c>
      <c r="S301" s="91"/>
      <c r="T301" s="35">
        <f t="shared" si="126"/>
        <v>0</v>
      </c>
      <c r="U301" s="35">
        <f t="shared" si="116"/>
        <v>58.44</v>
      </c>
      <c r="V301" s="91"/>
      <c r="W301" s="35">
        <f t="shared" si="127"/>
        <v>0</v>
      </c>
      <c r="X301" s="35">
        <f t="shared" si="117"/>
        <v>58.44</v>
      </c>
      <c r="Y301" s="91"/>
      <c r="Z301" s="35">
        <f t="shared" si="128"/>
        <v>0</v>
      </c>
      <c r="AA301" s="35">
        <f t="shared" si="129"/>
        <v>58.44</v>
      </c>
      <c r="AB301" s="91"/>
      <c r="AC301" s="32">
        <f t="shared" si="130"/>
        <v>0</v>
      </c>
      <c r="AD301" s="35">
        <f t="shared" si="118"/>
        <v>58.44</v>
      </c>
      <c r="AE301" s="91"/>
      <c r="AF301" s="32">
        <f t="shared" si="131"/>
        <v>0</v>
      </c>
      <c r="AG301" s="35">
        <f t="shared" si="119"/>
        <v>58.44</v>
      </c>
      <c r="AH301" s="91"/>
      <c r="AI301" s="32">
        <f t="shared" si="137"/>
        <v>0</v>
      </c>
      <c r="AJ301" s="35">
        <f t="shared" si="120"/>
        <v>58.44</v>
      </c>
      <c r="AK301" s="91"/>
      <c r="AL301" s="32">
        <f t="shared" si="135"/>
        <v>0</v>
      </c>
      <c r="AM301" s="35">
        <f t="shared" si="121"/>
        <v>58.44</v>
      </c>
      <c r="AN301" s="91"/>
      <c r="AO301" s="32">
        <f t="shared" si="136"/>
        <v>0</v>
      </c>
      <c r="AP301" s="35">
        <f t="shared" si="122"/>
        <v>58.44</v>
      </c>
      <c r="AQ301" s="91"/>
      <c r="AR301" s="2">
        <f t="shared" si="132"/>
        <v>0</v>
      </c>
      <c r="AS301" s="32">
        <f t="shared" si="133"/>
        <v>350.64</v>
      </c>
      <c r="AT301" s="72">
        <f t="shared" si="138"/>
        <v>350.64</v>
      </c>
      <c r="AU301" s="72">
        <v>944.3619999999999</v>
      </c>
      <c r="AV301" s="47"/>
      <c r="AW301" s="46"/>
      <c r="AX301" s="1"/>
      <c r="AY301" s="1"/>
      <c r="AZ301" s="1"/>
      <c r="BA301" s="72">
        <f t="shared" si="134"/>
        <v>1295.002</v>
      </c>
      <c r="BB301" s="1"/>
    </row>
    <row r="302" spans="1:54" ht="12.75">
      <c r="A302" s="1">
        <v>298</v>
      </c>
      <c r="B302" s="1"/>
      <c r="C302" s="1" t="s">
        <v>266</v>
      </c>
      <c r="D302" s="3">
        <v>482.1</v>
      </c>
      <c r="E302" s="3">
        <v>0</v>
      </c>
      <c r="F302" s="3">
        <v>482.1</v>
      </c>
      <c r="G302" s="1">
        <v>0.12</v>
      </c>
      <c r="H302" s="1">
        <v>0.12</v>
      </c>
      <c r="I302" s="35">
        <f t="shared" si="112"/>
        <v>57.852000000000004</v>
      </c>
      <c r="J302" s="91"/>
      <c r="K302" s="35">
        <f t="shared" si="123"/>
        <v>0</v>
      </c>
      <c r="L302" s="35">
        <f t="shared" si="113"/>
        <v>57.852000000000004</v>
      </c>
      <c r="M302" s="91"/>
      <c r="N302" s="35">
        <f t="shared" si="124"/>
        <v>0</v>
      </c>
      <c r="O302" s="35">
        <f t="shared" si="114"/>
        <v>57.852000000000004</v>
      </c>
      <c r="P302" s="91"/>
      <c r="Q302" s="35">
        <f t="shared" si="125"/>
        <v>0</v>
      </c>
      <c r="R302" s="35">
        <f t="shared" si="115"/>
        <v>57.852000000000004</v>
      </c>
      <c r="S302" s="91"/>
      <c r="T302" s="35">
        <f t="shared" si="126"/>
        <v>0</v>
      </c>
      <c r="U302" s="35">
        <f t="shared" si="116"/>
        <v>57.852000000000004</v>
      </c>
      <c r="V302" s="91"/>
      <c r="W302" s="35">
        <f t="shared" si="127"/>
        <v>0</v>
      </c>
      <c r="X302" s="35">
        <f t="shared" si="117"/>
        <v>57.852000000000004</v>
      </c>
      <c r="Y302" s="91"/>
      <c r="Z302" s="35">
        <f t="shared" si="128"/>
        <v>0</v>
      </c>
      <c r="AA302" s="35">
        <f t="shared" si="129"/>
        <v>57.852000000000004</v>
      </c>
      <c r="AB302" s="91"/>
      <c r="AC302" s="32">
        <f t="shared" si="130"/>
        <v>0</v>
      </c>
      <c r="AD302" s="35">
        <f t="shared" si="118"/>
        <v>57.852000000000004</v>
      </c>
      <c r="AE302" s="91"/>
      <c r="AF302" s="32">
        <f t="shared" si="131"/>
        <v>0</v>
      </c>
      <c r="AG302" s="35">
        <f t="shared" si="119"/>
        <v>57.852000000000004</v>
      </c>
      <c r="AH302" s="91"/>
      <c r="AI302" s="32">
        <f t="shared" si="137"/>
        <v>0</v>
      </c>
      <c r="AJ302" s="35">
        <f t="shared" si="120"/>
        <v>57.852000000000004</v>
      </c>
      <c r="AK302" s="91"/>
      <c r="AL302" s="32">
        <f t="shared" si="135"/>
        <v>0</v>
      </c>
      <c r="AM302" s="35">
        <f t="shared" si="121"/>
        <v>57.852000000000004</v>
      </c>
      <c r="AN302" s="91"/>
      <c r="AO302" s="32">
        <f t="shared" si="136"/>
        <v>0</v>
      </c>
      <c r="AP302" s="35">
        <f t="shared" si="122"/>
        <v>57.852000000000004</v>
      </c>
      <c r="AQ302" s="91"/>
      <c r="AR302" s="2">
        <f t="shared" si="132"/>
        <v>0</v>
      </c>
      <c r="AS302" s="32">
        <f t="shared" si="133"/>
        <v>347.11199999999997</v>
      </c>
      <c r="AT302" s="72">
        <f t="shared" si="138"/>
        <v>347.11199999999997</v>
      </c>
      <c r="AU302" s="72">
        <v>932.7156</v>
      </c>
      <c r="AV302" s="47"/>
      <c r="AW302" s="46"/>
      <c r="AX302" s="1"/>
      <c r="AY302" s="1"/>
      <c r="AZ302" s="1"/>
      <c r="BA302" s="72">
        <f t="shared" si="134"/>
        <v>1279.8276</v>
      </c>
      <c r="BB302" s="1"/>
    </row>
    <row r="303" spans="1:54" ht="12.75">
      <c r="A303" s="1">
        <v>299</v>
      </c>
      <c r="B303" s="1"/>
      <c r="C303" s="1" t="s">
        <v>267</v>
      </c>
      <c r="D303" s="3">
        <v>342.3</v>
      </c>
      <c r="E303" s="3">
        <v>116.8</v>
      </c>
      <c r="F303" s="3">
        <v>459.1</v>
      </c>
      <c r="G303" s="1">
        <v>0.12</v>
      </c>
      <c r="H303" s="1">
        <v>0.12</v>
      </c>
      <c r="I303" s="35">
        <f t="shared" si="112"/>
        <v>55.092</v>
      </c>
      <c r="J303" s="91"/>
      <c r="K303" s="35">
        <f t="shared" si="123"/>
        <v>0</v>
      </c>
      <c r="L303" s="35">
        <f t="shared" si="113"/>
        <v>55.092</v>
      </c>
      <c r="M303" s="91"/>
      <c r="N303" s="35">
        <f t="shared" si="124"/>
        <v>0</v>
      </c>
      <c r="O303" s="35">
        <f t="shared" si="114"/>
        <v>55.092</v>
      </c>
      <c r="P303" s="91"/>
      <c r="Q303" s="35">
        <f t="shared" si="125"/>
        <v>0</v>
      </c>
      <c r="R303" s="35">
        <f t="shared" si="115"/>
        <v>55.092</v>
      </c>
      <c r="S303" s="91"/>
      <c r="T303" s="35">
        <f t="shared" si="126"/>
        <v>0</v>
      </c>
      <c r="U303" s="35">
        <f t="shared" si="116"/>
        <v>55.092</v>
      </c>
      <c r="V303" s="91"/>
      <c r="W303" s="35">
        <f t="shared" si="127"/>
        <v>0</v>
      </c>
      <c r="X303" s="35">
        <f t="shared" si="117"/>
        <v>55.092</v>
      </c>
      <c r="Y303" s="91"/>
      <c r="Z303" s="35">
        <f t="shared" si="128"/>
        <v>0</v>
      </c>
      <c r="AA303" s="35">
        <f t="shared" si="129"/>
        <v>55.092</v>
      </c>
      <c r="AB303" s="91"/>
      <c r="AC303" s="32">
        <f t="shared" si="130"/>
        <v>0</v>
      </c>
      <c r="AD303" s="35">
        <f t="shared" si="118"/>
        <v>55.092</v>
      </c>
      <c r="AE303" s="91"/>
      <c r="AF303" s="32">
        <f t="shared" si="131"/>
        <v>0</v>
      </c>
      <c r="AG303" s="35">
        <f t="shared" si="119"/>
        <v>55.092</v>
      </c>
      <c r="AH303" s="91"/>
      <c r="AI303" s="32">
        <f t="shared" si="137"/>
        <v>0</v>
      </c>
      <c r="AJ303" s="35">
        <f t="shared" si="120"/>
        <v>55.092</v>
      </c>
      <c r="AK303" s="91"/>
      <c r="AL303" s="32">
        <f t="shared" si="135"/>
        <v>0</v>
      </c>
      <c r="AM303" s="35">
        <f t="shared" si="121"/>
        <v>55.092</v>
      </c>
      <c r="AN303" s="91"/>
      <c r="AO303" s="32">
        <f t="shared" si="136"/>
        <v>0</v>
      </c>
      <c r="AP303" s="35">
        <f t="shared" si="122"/>
        <v>55.092</v>
      </c>
      <c r="AQ303" s="91"/>
      <c r="AR303" s="2">
        <f t="shared" si="132"/>
        <v>0</v>
      </c>
      <c r="AS303" s="32">
        <f t="shared" si="133"/>
        <v>330.55199999999996</v>
      </c>
      <c r="AT303" s="72">
        <f t="shared" si="138"/>
        <v>330.55199999999996</v>
      </c>
      <c r="AU303" s="72">
        <v>888.2175999999998</v>
      </c>
      <c r="AV303" s="47"/>
      <c r="AW303" s="46"/>
      <c r="AX303" s="1"/>
      <c r="AY303" s="1"/>
      <c r="AZ303" s="1"/>
      <c r="BA303" s="72">
        <f t="shared" si="134"/>
        <v>1218.7695999999999</v>
      </c>
      <c r="BB303" s="1"/>
    </row>
    <row r="304" spans="1:54" ht="12.75">
      <c r="A304" s="1">
        <v>300</v>
      </c>
      <c r="B304" s="1"/>
      <c r="C304" s="1" t="s">
        <v>339</v>
      </c>
      <c r="D304" s="3">
        <v>2165.7</v>
      </c>
      <c r="E304" s="3">
        <v>0</v>
      </c>
      <c r="F304" s="3">
        <v>2165.7</v>
      </c>
      <c r="G304" s="1">
        <v>0.12</v>
      </c>
      <c r="H304" s="1">
        <v>0.12</v>
      </c>
      <c r="I304" s="35">
        <f t="shared" si="112"/>
        <v>259.88399999999996</v>
      </c>
      <c r="J304" s="91"/>
      <c r="K304" s="35">
        <f t="shared" si="123"/>
        <v>0</v>
      </c>
      <c r="L304" s="35">
        <f t="shared" si="113"/>
        <v>259.88399999999996</v>
      </c>
      <c r="M304" s="91"/>
      <c r="N304" s="35">
        <f t="shared" si="124"/>
        <v>0</v>
      </c>
      <c r="O304" s="35">
        <f t="shared" si="114"/>
        <v>259.88399999999996</v>
      </c>
      <c r="P304" s="91"/>
      <c r="Q304" s="35">
        <f t="shared" si="125"/>
        <v>0</v>
      </c>
      <c r="R304" s="35">
        <f t="shared" si="115"/>
        <v>259.88399999999996</v>
      </c>
      <c r="S304" s="91"/>
      <c r="T304" s="35">
        <f t="shared" si="126"/>
        <v>0</v>
      </c>
      <c r="U304" s="35">
        <f t="shared" si="116"/>
        <v>259.88399999999996</v>
      </c>
      <c r="V304" s="91"/>
      <c r="W304" s="35">
        <f t="shared" si="127"/>
        <v>0</v>
      </c>
      <c r="X304" s="35">
        <f t="shared" si="117"/>
        <v>259.88399999999996</v>
      </c>
      <c r="Y304" s="91"/>
      <c r="Z304" s="35">
        <f t="shared" si="128"/>
        <v>0</v>
      </c>
      <c r="AA304" s="35">
        <f t="shared" si="129"/>
        <v>259.88399999999996</v>
      </c>
      <c r="AB304" s="91"/>
      <c r="AC304" s="32">
        <f t="shared" si="130"/>
        <v>0</v>
      </c>
      <c r="AD304" s="35">
        <f t="shared" si="118"/>
        <v>259.88399999999996</v>
      </c>
      <c r="AE304" s="91"/>
      <c r="AF304" s="32">
        <f t="shared" si="131"/>
        <v>0</v>
      </c>
      <c r="AG304" s="35">
        <f t="shared" si="119"/>
        <v>259.88399999999996</v>
      </c>
      <c r="AH304" s="91"/>
      <c r="AI304" s="32">
        <f t="shared" si="137"/>
        <v>0</v>
      </c>
      <c r="AJ304" s="35">
        <f t="shared" si="120"/>
        <v>259.88399999999996</v>
      </c>
      <c r="AK304" s="91"/>
      <c r="AL304" s="32">
        <f t="shared" si="135"/>
        <v>0</v>
      </c>
      <c r="AM304" s="35">
        <f t="shared" si="121"/>
        <v>259.88399999999996</v>
      </c>
      <c r="AN304" s="91"/>
      <c r="AO304" s="32">
        <f t="shared" si="136"/>
        <v>0</v>
      </c>
      <c r="AP304" s="35">
        <f t="shared" si="122"/>
        <v>259.88399999999996</v>
      </c>
      <c r="AQ304" s="91"/>
      <c r="AR304" s="2">
        <f t="shared" si="132"/>
        <v>0</v>
      </c>
      <c r="AS304" s="32">
        <f t="shared" si="133"/>
        <v>1559.3039999999999</v>
      </c>
      <c r="AT304" s="72">
        <f t="shared" si="138"/>
        <v>1559.3039999999999</v>
      </c>
      <c r="AU304" s="72">
        <v>4189.955199999999</v>
      </c>
      <c r="AV304" s="47"/>
      <c r="AW304" s="46"/>
      <c r="AX304" s="1"/>
      <c r="AY304" s="1"/>
      <c r="AZ304" s="1"/>
      <c r="BA304" s="72">
        <f t="shared" si="134"/>
        <v>5749.2591999999995</v>
      </c>
      <c r="BB304" s="1"/>
    </row>
    <row r="305" spans="1:54" ht="12.75">
      <c r="A305" s="1">
        <v>301</v>
      </c>
      <c r="B305" s="1"/>
      <c r="C305" s="1" t="s">
        <v>334</v>
      </c>
      <c r="D305" s="3">
        <v>2027.6</v>
      </c>
      <c r="E305" s="3">
        <v>0</v>
      </c>
      <c r="F305" s="3">
        <v>2027.6</v>
      </c>
      <c r="G305" s="1">
        <v>0.12</v>
      </c>
      <c r="H305" s="1">
        <v>0.12</v>
      </c>
      <c r="I305" s="35">
        <f t="shared" si="112"/>
        <v>243.31199999999998</v>
      </c>
      <c r="J305" s="91"/>
      <c r="K305" s="35">
        <f t="shared" si="123"/>
        <v>0</v>
      </c>
      <c r="L305" s="35">
        <f t="shared" si="113"/>
        <v>243.31199999999998</v>
      </c>
      <c r="M305" s="91"/>
      <c r="N305" s="35">
        <f t="shared" si="124"/>
        <v>0</v>
      </c>
      <c r="O305" s="35">
        <f t="shared" si="114"/>
        <v>243.31199999999998</v>
      </c>
      <c r="P305" s="91"/>
      <c r="Q305" s="35">
        <f t="shared" si="125"/>
        <v>0</v>
      </c>
      <c r="R305" s="35">
        <f t="shared" si="115"/>
        <v>243.31199999999998</v>
      </c>
      <c r="S305" s="91"/>
      <c r="T305" s="35">
        <f t="shared" si="126"/>
        <v>0</v>
      </c>
      <c r="U305" s="35">
        <f t="shared" si="116"/>
        <v>243.31199999999998</v>
      </c>
      <c r="V305" s="91"/>
      <c r="W305" s="35">
        <f t="shared" si="127"/>
        <v>0</v>
      </c>
      <c r="X305" s="35">
        <f t="shared" si="117"/>
        <v>243.31199999999998</v>
      </c>
      <c r="Y305" s="91"/>
      <c r="Z305" s="35">
        <f t="shared" si="128"/>
        <v>0</v>
      </c>
      <c r="AA305" s="35">
        <f t="shared" si="129"/>
        <v>243.31199999999998</v>
      </c>
      <c r="AB305" s="91"/>
      <c r="AC305" s="32">
        <f t="shared" si="130"/>
        <v>0</v>
      </c>
      <c r="AD305" s="35">
        <f t="shared" si="118"/>
        <v>243.31199999999998</v>
      </c>
      <c r="AE305" s="91"/>
      <c r="AF305" s="32">
        <f t="shared" si="131"/>
        <v>0</v>
      </c>
      <c r="AG305" s="35">
        <f t="shared" si="119"/>
        <v>243.31199999999998</v>
      </c>
      <c r="AH305" s="91"/>
      <c r="AI305" s="32">
        <f t="shared" si="137"/>
        <v>0</v>
      </c>
      <c r="AJ305" s="35">
        <f t="shared" si="120"/>
        <v>243.31199999999998</v>
      </c>
      <c r="AK305" s="91"/>
      <c r="AL305" s="32">
        <f t="shared" si="135"/>
        <v>0</v>
      </c>
      <c r="AM305" s="35">
        <f t="shared" si="121"/>
        <v>243.31199999999998</v>
      </c>
      <c r="AN305" s="91"/>
      <c r="AO305" s="32">
        <f t="shared" si="136"/>
        <v>0</v>
      </c>
      <c r="AP305" s="35">
        <f t="shared" si="122"/>
        <v>243.31199999999998</v>
      </c>
      <c r="AQ305" s="91"/>
      <c r="AR305" s="2">
        <f t="shared" si="132"/>
        <v>0</v>
      </c>
      <c r="AS305" s="32">
        <f t="shared" si="133"/>
        <v>1459.8719999999998</v>
      </c>
      <c r="AT305" s="72">
        <f t="shared" si="138"/>
        <v>1459.8719999999998</v>
      </c>
      <c r="AU305" s="72">
        <v>3922.7735999999995</v>
      </c>
      <c r="AV305" s="47"/>
      <c r="AW305" s="46"/>
      <c r="AX305" s="1"/>
      <c r="AY305" s="1"/>
      <c r="AZ305" s="1"/>
      <c r="BA305" s="72">
        <f t="shared" si="134"/>
        <v>5382.6456</v>
      </c>
      <c r="BB305" s="1"/>
    </row>
    <row r="306" spans="1:54" ht="12.75">
      <c r="A306" s="1">
        <v>302</v>
      </c>
      <c r="B306" s="1"/>
      <c r="C306" s="1" t="s">
        <v>335</v>
      </c>
      <c r="D306" s="3">
        <v>713.9</v>
      </c>
      <c r="E306" s="3">
        <v>0</v>
      </c>
      <c r="F306" s="3">
        <v>713.9</v>
      </c>
      <c r="G306" s="1">
        <v>0.12</v>
      </c>
      <c r="H306" s="1">
        <v>0.12</v>
      </c>
      <c r="I306" s="35">
        <f t="shared" si="112"/>
        <v>85.66799999999999</v>
      </c>
      <c r="J306" s="91"/>
      <c r="K306" s="35">
        <f t="shared" si="123"/>
        <v>0</v>
      </c>
      <c r="L306" s="35">
        <f t="shared" si="113"/>
        <v>85.66799999999999</v>
      </c>
      <c r="M306" s="91"/>
      <c r="N306" s="35">
        <f t="shared" si="124"/>
        <v>0</v>
      </c>
      <c r="O306" s="35">
        <f t="shared" si="114"/>
        <v>85.66799999999999</v>
      </c>
      <c r="P306" s="91"/>
      <c r="Q306" s="35">
        <f t="shared" si="125"/>
        <v>0</v>
      </c>
      <c r="R306" s="35">
        <f t="shared" si="115"/>
        <v>85.66799999999999</v>
      </c>
      <c r="S306" s="91"/>
      <c r="T306" s="35">
        <f t="shared" si="126"/>
        <v>0</v>
      </c>
      <c r="U306" s="35">
        <f t="shared" si="116"/>
        <v>85.66799999999999</v>
      </c>
      <c r="V306" s="91"/>
      <c r="W306" s="35">
        <f t="shared" si="127"/>
        <v>0</v>
      </c>
      <c r="X306" s="35">
        <f t="shared" si="117"/>
        <v>85.66799999999999</v>
      </c>
      <c r="Y306" s="91"/>
      <c r="Z306" s="35">
        <f t="shared" si="128"/>
        <v>0</v>
      </c>
      <c r="AA306" s="35">
        <f t="shared" si="129"/>
        <v>85.66799999999999</v>
      </c>
      <c r="AB306" s="91"/>
      <c r="AC306" s="32">
        <f t="shared" si="130"/>
        <v>0</v>
      </c>
      <c r="AD306" s="35">
        <f t="shared" si="118"/>
        <v>85.66799999999999</v>
      </c>
      <c r="AE306" s="91"/>
      <c r="AF306" s="32">
        <f t="shared" si="131"/>
        <v>0</v>
      </c>
      <c r="AG306" s="35">
        <f t="shared" si="119"/>
        <v>85.66799999999999</v>
      </c>
      <c r="AH306" s="91"/>
      <c r="AI306" s="32">
        <f t="shared" si="137"/>
        <v>0</v>
      </c>
      <c r="AJ306" s="35">
        <f t="shared" si="120"/>
        <v>85.66799999999999</v>
      </c>
      <c r="AK306" s="91"/>
      <c r="AL306" s="32">
        <f t="shared" si="135"/>
        <v>0</v>
      </c>
      <c r="AM306" s="35">
        <f t="shared" si="121"/>
        <v>85.66799999999999</v>
      </c>
      <c r="AN306" s="91"/>
      <c r="AO306" s="32">
        <f t="shared" si="136"/>
        <v>0</v>
      </c>
      <c r="AP306" s="35">
        <f t="shared" si="122"/>
        <v>85.66799999999999</v>
      </c>
      <c r="AQ306" s="91"/>
      <c r="AR306" s="2">
        <f t="shared" si="132"/>
        <v>0</v>
      </c>
      <c r="AS306" s="32">
        <f t="shared" si="133"/>
        <v>514.0079999999999</v>
      </c>
      <c r="AT306" s="72">
        <f t="shared" si="138"/>
        <v>514.0079999999999</v>
      </c>
      <c r="AU306" s="72">
        <v>1381.1704</v>
      </c>
      <c r="AV306" s="47"/>
      <c r="AW306" s="46"/>
      <c r="AX306" s="1"/>
      <c r="AY306" s="1"/>
      <c r="AZ306" s="1"/>
      <c r="BA306" s="72">
        <f t="shared" si="134"/>
        <v>1895.1783999999998</v>
      </c>
      <c r="BB306" s="1"/>
    </row>
    <row r="307" spans="1:54" ht="12.75">
      <c r="A307" s="1">
        <v>303</v>
      </c>
      <c r="B307" s="1"/>
      <c r="C307" s="1" t="s">
        <v>268</v>
      </c>
      <c r="D307" s="3">
        <v>263.9</v>
      </c>
      <c r="E307" s="3">
        <v>0</v>
      </c>
      <c r="F307" s="3">
        <v>263.9</v>
      </c>
      <c r="G307" s="1">
        <v>0.12</v>
      </c>
      <c r="H307" s="1">
        <v>0.12</v>
      </c>
      <c r="I307" s="35">
        <f t="shared" si="112"/>
        <v>31.667999999999996</v>
      </c>
      <c r="J307" s="91"/>
      <c r="K307" s="35">
        <f t="shared" si="123"/>
        <v>0</v>
      </c>
      <c r="L307" s="35">
        <f t="shared" si="113"/>
        <v>31.667999999999996</v>
      </c>
      <c r="M307" s="91"/>
      <c r="N307" s="35">
        <f t="shared" si="124"/>
        <v>0</v>
      </c>
      <c r="O307" s="35">
        <f t="shared" si="114"/>
        <v>31.667999999999996</v>
      </c>
      <c r="P307" s="91"/>
      <c r="Q307" s="35">
        <f t="shared" si="125"/>
        <v>0</v>
      </c>
      <c r="R307" s="35">
        <f t="shared" si="115"/>
        <v>31.667999999999996</v>
      </c>
      <c r="S307" s="91"/>
      <c r="T307" s="35">
        <f t="shared" si="126"/>
        <v>0</v>
      </c>
      <c r="U307" s="35">
        <f t="shared" si="116"/>
        <v>31.667999999999996</v>
      </c>
      <c r="V307" s="91"/>
      <c r="W307" s="35">
        <f t="shared" si="127"/>
        <v>0</v>
      </c>
      <c r="X307" s="35">
        <f t="shared" si="117"/>
        <v>31.667999999999996</v>
      </c>
      <c r="Y307" s="91"/>
      <c r="Z307" s="35">
        <f t="shared" si="128"/>
        <v>0</v>
      </c>
      <c r="AA307" s="35">
        <f t="shared" si="129"/>
        <v>31.667999999999996</v>
      </c>
      <c r="AB307" s="91"/>
      <c r="AC307" s="32">
        <f t="shared" si="130"/>
        <v>0</v>
      </c>
      <c r="AD307" s="35">
        <f t="shared" si="118"/>
        <v>31.667999999999996</v>
      </c>
      <c r="AE307" s="91"/>
      <c r="AF307" s="32">
        <f t="shared" si="131"/>
        <v>0</v>
      </c>
      <c r="AG307" s="35">
        <f t="shared" si="119"/>
        <v>31.667999999999996</v>
      </c>
      <c r="AH307" s="91"/>
      <c r="AI307" s="32">
        <f t="shared" si="137"/>
        <v>0</v>
      </c>
      <c r="AJ307" s="35">
        <f t="shared" si="120"/>
        <v>31.667999999999996</v>
      </c>
      <c r="AK307" s="91"/>
      <c r="AL307" s="32">
        <f t="shared" si="135"/>
        <v>0</v>
      </c>
      <c r="AM307" s="35">
        <f t="shared" si="121"/>
        <v>31.667999999999996</v>
      </c>
      <c r="AN307" s="91"/>
      <c r="AO307" s="32">
        <f t="shared" si="136"/>
        <v>0</v>
      </c>
      <c r="AP307" s="35">
        <f t="shared" si="122"/>
        <v>31.667999999999996</v>
      </c>
      <c r="AQ307" s="91"/>
      <c r="AR307" s="2">
        <f t="shared" si="132"/>
        <v>0</v>
      </c>
      <c r="AS307" s="32">
        <f t="shared" si="133"/>
        <v>190.00799999999998</v>
      </c>
      <c r="AT307" s="72">
        <f t="shared" si="138"/>
        <v>190.00799999999998</v>
      </c>
      <c r="AU307" s="72">
        <v>509.39880000000005</v>
      </c>
      <c r="AV307" s="47"/>
      <c r="AW307" s="46"/>
      <c r="AX307" s="1"/>
      <c r="AY307" s="1"/>
      <c r="AZ307" s="1"/>
      <c r="BA307" s="72">
        <f t="shared" si="134"/>
        <v>699.4068</v>
      </c>
      <c r="BB307" s="1"/>
    </row>
    <row r="308" spans="1:54" ht="12.75">
      <c r="A308" s="1">
        <v>304</v>
      </c>
      <c r="B308" s="1"/>
      <c r="C308" s="1" t="s">
        <v>269</v>
      </c>
      <c r="D308" s="3">
        <v>418.2</v>
      </c>
      <c r="E308" s="3">
        <v>0</v>
      </c>
      <c r="F308" s="3">
        <v>418.2</v>
      </c>
      <c r="G308" s="1">
        <v>0.12</v>
      </c>
      <c r="H308" s="1">
        <v>0.12</v>
      </c>
      <c r="I308" s="35">
        <f t="shared" si="112"/>
        <v>50.184</v>
      </c>
      <c r="J308" s="91"/>
      <c r="K308" s="35">
        <f t="shared" si="123"/>
        <v>0</v>
      </c>
      <c r="L308" s="35">
        <f t="shared" si="113"/>
        <v>50.184</v>
      </c>
      <c r="M308" s="91"/>
      <c r="N308" s="35">
        <f t="shared" si="124"/>
        <v>0</v>
      </c>
      <c r="O308" s="35">
        <f t="shared" si="114"/>
        <v>50.184</v>
      </c>
      <c r="P308" s="91"/>
      <c r="Q308" s="35">
        <f t="shared" si="125"/>
        <v>0</v>
      </c>
      <c r="R308" s="35">
        <f t="shared" si="115"/>
        <v>50.184</v>
      </c>
      <c r="S308" s="91"/>
      <c r="T308" s="35">
        <f t="shared" si="126"/>
        <v>0</v>
      </c>
      <c r="U308" s="35">
        <f t="shared" si="116"/>
        <v>50.184</v>
      </c>
      <c r="V308" s="91"/>
      <c r="W308" s="35">
        <f t="shared" si="127"/>
        <v>0</v>
      </c>
      <c r="X308" s="35">
        <f t="shared" si="117"/>
        <v>50.184</v>
      </c>
      <c r="Y308" s="91"/>
      <c r="Z308" s="35">
        <f t="shared" si="128"/>
        <v>0</v>
      </c>
      <c r="AA308" s="35">
        <f t="shared" si="129"/>
        <v>50.184</v>
      </c>
      <c r="AB308" s="91"/>
      <c r="AC308" s="32">
        <f t="shared" si="130"/>
        <v>0</v>
      </c>
      <c r="AD308" s="35">
        <f t="shared" si="118"/>
        <v>50.184</v>
      </c>
      <c r="AE308" s="91"/>
      <c r="AF308" s="32">
        <f t="shared" si="131"/>
        <v>0</v>
      </c>
      <c r="AG308" s="35">
        <f t="shared" si="119"/>
        <v>50.184</v>
      </c>
      <c r="AH308" s="91"/>
      <c r="AI308" s="32">
        <f t="shared" si="137"/>
        <v>0</v>
      </c>
      <c r="AJ308" s="35">
        <f t="shared" si="120"/>
        <v>50.184</v>
      </c>
      <c r="AK308" s="91"/>
      <c r="AL308" s="32">
        <f t="shared" si="135"/>
        <v>0</v>
      </c>
      <c r="AM308" s="35">
        <f t="shared" si="121"/>
        <v>50.184</v>
      </c>
      <c r="AN308" s="91"/>
      <c r="AO308" s="32">
        <f t="shared" si="136"/>
        <v>0</v>
      </c>
      <c r="AP308" s="35">
        <f t="shared" si="122"/>
        <v>50.184</v>
      </c>
      <c r="AQ308" s="91"/>
      <c r="AR308" s="2">
        <f t="shared" si="132"/>
        <v>0</v>
      </c>
      <c r="AS308" s="32">
        <f t="shared" si="133"/>
        <v>301.104</v>
      </c>
      <c r="AT308" s="72">
        <f t="shared" si="138"/>
        <v>301.104</v>
      </c>
      <c r="AU308" s="72">
        <v>809.0852</v>
      </c>
      <c r="AV308" s="47"/>
      <c r="AW308" s="46"/>
      <c r="AX308" s="1"/>
      <c r="AY308" s="1"/>
      <c r="AZ308" s="1"/>
      <c r="BA308" s="72">
        <f t="shared" si="134"/>
        <v>1110.1892</v>
      </c>
      <c r="BB308" s="1"/>
    </row>
    <row r="309" spans="1:54" ht="12.75">
      <c r="A309" s="1">
        <v>305</v>
      </c>
      <c r="B309" s="1"/>
      <c r="C309" s="1" t="s">
        <v>270</v>
      </c>
      <c r="D309" s="3">
        <v>620</v>
      </c>
      <c r="E309" s="3">
        <v>0</v>
      </c>
      <c r="F309" s="3">
        <v>620</v>
      </c>
      <c r="G309" s="1">
        <v>0.12</v>
      </c>
      <c r="H309" s="1">
        <v>0.12</v>
      </c>
      <c r="I309" s="35">
        <f t="shared" si="112"/>
        <v>74.39999999999999</v>
      </c>
      <c r="J309" s="91"/>
      <c r="K309" s="35">
        <f t="shared" si="123"/>
        <v>0</v>
      </c>
      <c r="L309" s="35">
        <f t="shared" si="113"/>
        <v>74.39999999999999</v>
      </c>
      <c r="M309" s="91"/>
      <c r="N309" s="35">
        <f t="shared" si="124"/>
        <v>0</v>
      </c>
      <c r="O309" s="35">
        <f t="shared" si="114"/>
        <v>74.39999999999999</v>
      </c>
      <c r="P309" s="91"/>
      <c r="Q309" s="35">
        <f t="shared" si="125"/>
        <v>0</v>
      </c>
      <c r="R309" s="35">
        <f t="shared" si="115"/>
        <v>74.39999999999999</v>
      </c>
      <c r="S309" s="91"/>
      <c r="T309" s="35">
        <f t="shared" si="126"/>
        <v>0</v>
      </c>
      <c r="U309" s="35">
        <f t="shared" si="116"/>
        <v>74.39999999999999</v>
      </c>
      <c r="V309" s="91"/>
      <c r="W309" s="35">
        <f t="shared" si="127"/>
        <v>0</v>
      </c>
      <c r="X309" s="35">
        <f t="shared" si="117"/>
        <v>74.39999999999999</v>
      </c>
      <c r="Y309" s="91"/>
      <c r="Z309" s="35">
        <f t="shared" si="128"/>
        <v>0</v>
      </c>
      <c r="AA309" s="35">
        <f t="shared" si="129"/>
        <v>74.39999999999999</v>
      </c>
      <c r="AB309" s="91"/>
      <c r="AC309" s="32">
        <f t="shared" si="130"/>
        <v>0</v>
      </c>
      <c r="AD309" s="35">
        <f t="shared" si="118"/>
        <v>74.39999999999999</v>
      </c>
      <c r="AE309" s="91"/>
      <c r="AF309" s="32">
        <f t="shared" si="131"/>
        <v>0</v>
      </c>
      <c r="AG309" s="35">
        <f t="shared" si="119"/>
        <v>74.39999999999999</v>
      </c>
      <c r="AH309" s="91"/>
      <c r="AI309" s="32">
        <f t="shared" si="137"/>
        <v>0</v>
      </c>
      <c r="AJ309" s="35">
        <f t="shared" si="120"/>
        <v>74.39999999999999</v>
      </c>
      <c r="AK309" s="91"/>
      <c r="AL309" s="32">
        <f t="shared" si="135"/>
        <v>0</v>
      </c>
      <c r="AM309" s="35">
        <f t="shared" si="121"/>
        <v>74.39999999999999</v>
      </c>
      <c r="AN309" s="91"/>
      <c r="AO309" s="32">
        <f t="shared" si="136"/>
        <v>0</v>
      </c>
      <c r="AP309" s="35">
        <f t="shared" si="122"/>
        <v>74.39999999999999</v>
      </c>
      <c r="AQ309" s="91"/>
      <c r="AR309" s="2">
        <f t="shared" si="132"/>
        <v>0</v>
      </c>
      <c r="AS309" s="32">
        <f t="shared" si="133"/>
        <v>446.3999999999999</v>
      </c>
      <c r="AT309" s="72">
        <f t="shared" si="138"/>
        <v>446.3999999999999</v>
      </c>
      <c r="AU309" s="72">
        <v>1199.1228</v>
      </c>
      <c r="AV309" s="47"/>
      <c r="AW309" s="46"/>
      <c r="AX309" s="1"/>
      <c r="AY309" s="1"/>
      <c r="AZ309" s="1"/>
      <c r="BA309" s="72">
        <f t="shared" si="134"/>
        <v>1645.5228</v>
      </c>
      <c r="BB309" s="1"/>
    </row>
    <row r="310" spans="1:54" ht="12.75">
      <c r="A310" s="1">
        <v>306</v>
      </c>
      <c r="B310" s="1"/>
      <c r="C310" s="1" t="s">
        <v>271</v>
      </c>
      <c r="D310" s="3">
        <v>537.2</v>
      </c>
      <c r="E310" s="3">
        <v>0</v>
      </c>
      <c r="F310" s="3">
        <v>537.2</v>
      </c>
      <c r="G310" s="1">
        <v>0.12</v>
      </c>
      <c r="H310" s="1">
        <v>0.12</v>
      </c>
      <c r="I310" s="35">
        <f t="shared" si="112"/>
        <v>64.464</v>
      </c>
      <c r="J310" s="91"/>
      <c r="K310" s="35">
        <f t="shared" si="123"/>
        <v>0</v>
      </c>
      <c r="L310" s="35">
        <f t="shared" si="113"/>
        <v>64.464</v>
      </c>
      <c r="M310" s="91"/>
      <c r="N310" s="35">
        <f t="shared" si="124"/>
        <v>0</v>
      </c>
      <c r="O310" s="35">
        <f t="shared" si="114"/>
        <v>64.464</v>
      </c>
      <c r="P310" s="91"/>
      <c r="Q310" s="35">
        <f t="shared" si="125"/>
        <v>0</v>
      </c>
      <c r="R310" s="35">
        <f t="shared" si="115"/>
        <v>64.464</v>
      </c>
      <c r="S310" s="91"/>
      <c r="T310" s="35">
        <f t="shared" si="126"/>
        <v>0</v>
      </c>
      <c r="U310" s="35">
        <f t="shared" si="116"/>
        <v>64.464</v>
      </c>
      <c r="V310" s="91"/>
      <c r="W310" s="35">
        <f t="shared" si="127"/>
        <v>0</v>
      </c>
      <c r="X310" s="35">
        <f t="shared" si="117"/>
        <v>64.464</v>
      </c>
      <c r="Y310" s="91"/>
      <c r="Z310" s="35">
        <f t="shared" si="128"/>
        <v>0</v>
      </c>
      <c r="AA310" s="35">
        <f t="shared" si="129"/>
        <v>64.464</v>
      </c>
      <c r="AB310" s="91"/>
      <c r="AC310" s="32">
        <f t="shared" si="130"/>
        <v>0</v>
      </c>
      <c r="AD310" s="35">
        <f t="shared" si="118"/>
        <v>64.464</v>
      </c>
      <c r="AE310" s="91"/>
      <c r="AF310" s="32">
        <f t="shared" si="131"/>
        <v>0</v>
      </c>
      <c r="AG310" s="35">
        <f t="shared" si="119"/>
        <v>64.464</v>
      </c>
      <c r="AH310" s="91"/>
      <c r="AI310" s="32">
        <f t="shared" si="137"/>
        <v>0</v>
      </c>
      <c r="AJ310" s="35">
        <f t="shared" si="120"/>
        <v>64.464</v>
      </c>
      <c r="AK310" s="91"/>
      <c r="AL310" s="32">
        <f t="shared" si="135"/>
        <v>0</v>
      </c>
      <c r="AM310" s="35">
        <f t="shared" si="121"/>
        <v>64.464</v>
      </c>
      <c r="AN310" s="91"/>
      <c r="AO310" s="32">
        <f t="shared" si="136"/>
        <v>0</v>
      </c>
      <c r="AP310" s="35">
        <f t="shared" si="122"/>
        <v>64.464</v>
      </c>
      <c r="AQ310" s="91"/>
      <c r="AR310" s="2">
        <f t="shared" si="132"/>
        <v>0</v>
      </c>
      <c r="AS310" s="32">
        <f t="shared" si="133"/>
        <v>386.784</v>
      </c>
      <c r="AT310" s="72">
        <f t="shared" si="138"/>
        <v>386.784</v>
      </c>
      <c r="AU310" s="72">
        <v>1039.3192</v>
      </c>
      <c r="AV310" s="47"/>
      <c r="AW310" s="46"/>
      <c r="AX310" s="1"/>
      <c r="AY310" s="1"/>
      <c r="AZ310" s="1"/>
      <c r="BA310" s="72">
        <f t="shared" si="134"/>
        <v>1426.1032</v>
      </c>
      <c r="BB310" s="1"/>
    </row>
    <row r="311" spans="1:54" ht="12.75">
      <c r="A311" s="1">
        <v>307</v>
      </c>
      <c r="B311" s="1"/>
      <c r="C311" s="1" t="s">
        <v>272</v>
      </c>
      <c r="D311" s="3">
        <v>531.3</v>
      </c>
      <c r="E311" s="3">
        <v>0</v>
      </c>
      <c r="F311" s="3">
        <v>531.3</v>
      </c>
      <c r="G311" s="1">
        <v>0.12</v>
      </c>
      <c r="H311" s="1">
        <v>0.12</v>
      </c>
      <c r="I311" s="35">
        <f t="shared" si="112"/>
        <v>63.75599999999999</v>
      </c>
      <c r="J311" s="91"/>
      <c r="K311" s="35">
        <f t="shared" si="123"/>
        <v>0</v>
      </c>
      <c r="L311" s="35">
        <f t="shared" si="113"/>
        <v>63.75599999999999</v>
      </c>
      <c r="M311" s="91"/>
      <c r="N311" s="35">
        <f t="shared" si="124"/>
        <v>0</v>
      </c>
      <c r="O311" s="35">
        <f t="shared" si="114"/>
        <v>63.75599999999999</v>
      </c>
      <c r="P311" s="91"/>
      <c r="Q311" s="35">
        <f t="shared" si="125"/>
        <v>0</v>
      </c>
      <c r="R311" s="35">
        <f t="shared" si="115"/>
        <v>63.75599999999999</v>
      </c>
      <c r="S311" s="91"/>
      <c r="T311" s="35">
        <f t="shared" si="126"/>
        <v>0</v>
      </c>
      <c r="U311" s="35">
        <f t="shared" si="116"/>
        <v>63.75599999999999</v>
      </c>
      <c r="V311" s="91"/>
      <c r="W311" s="35">
        <f t="shared" si="127"/>
        <v>0</v>
      </c>
      <c r="X311" s="35">
        <f t="shared" si="117"/>
        <v>63.75599999999999</v>
      </c>
      <c r="Y311" s="91"/>
      <c r="Z311" s="35">
        <f t="shared" si="128"/>
        <v>0</v>
      </c>
      <c r="AA311" s="35">
        <f t="shared" si="129"/>
        <v>63.75599999999999</v>
      </c>
      <c r="AB311" s="91"/>
      <c r="AC311" s="32">
        <f t="shared" si="130"/>
        <v>0</v>
      </c>
      <c r="AD311" s="35">
        <f t="shared" si="118"/>
        <v>63.75599999999999</v>
      </c>
      <c r="AE311" s="91"/>
      <c r="AF311" s="32">
        <f t="shared" si="131"/>
        <v>0</v>
      </c>
      <c r="AG311" s="35">
        <f t="shared" si="119"/>
        <v>63.75599999999999</v>
      </c>
      <c r="AH311" s="91"/>
      <c r="AI311" s="32">
        <f t="shared" si="137"/>
        <v>0</v>
      </c>
      <c r="AJ311" s="35">
        <f t="shared" si="120"/>
        <v>63.75599999999999</v>
      </c>
      <c r="AK311" s="91"/>
      <c r="AL311" s="32">
        <f t="shared" si="135"/>
        <v>0</v>
      </c>
      <c r="AM311" s="35">
        <f t="shared" si="121"/>
        <v>63.75599999999999</v>
      </c>
      <c r="AN311" s="91"/>
      <c r="AO311" s="32">
        <f t="shared" si="136"/>
        <v>0</v>
      </c>
      <c r="AP311" s="35">
        <f t="shared" si="122"/>
        <v>63.75599999999999</v>
      </c>
      <c r="AQ311" s="91"/>
      <c r="AR311" s="2">
        <f t="shared" si="132"/>
        <v>0</v>
      </c>
      <c r="AS311" s="32">
        <f t="shared" si="133"/>
        <v>382.53599999999994</v>
      </c>
      <c r="AT311" s="72">
        <f t="shared" si="138"/>
        <v>382.53599999999994</v>
      </c>
      <c r="AU311" s="72">
        <v>1028.4776000000002</v>
      </c>
      <c r="AV311" s="47"/>
      <c r="AW311" s="46"/>
      <c r="AX311" s="1"/>
      <c r="AY311" s="1"/>
      <c r="AZ311" s="1"/>
      <c r="BA311" s="72">
        <f t="shared" si="134"/>
        <v>1411.0136000000002</v>
      </c>
      <c r="BB311" s="1"/>
    </row>
    <row r="312" spans="1:54" ht="12.75">
      <c r="A312" s="1">
        <v>308</v>
      </c>
      <c r="B312" s="1"/>
      <c r="C312" s="1" t="s">
        <v>273</v>
      </c>
      <c r="D312" s="3">
        <v>527.1</v>
      </c>
      <c r="E312" s="3">
        <v>0</v>
      </c>
      <c r="F312" s="3">
        <v>527.1</v>
      </c>
      <c r="G312" s="1">
        <v>0.12</v>
      </c>
      <c r="H312" s="1">
        <v>0.12</v>
      </c>
      <c r="I312" s="35">
        <f t="shared" si="112"/>
        <v>63.252</v>
      </c>
      <c r="J312" s="91"/>
      <c r="K312" s="35">
        <f t="shared" si="123"/>
        <v>0</v>
      </c>
      <c r="L312" s="35">
        <f t="shared" si="113"/>
        <v>63.252</v>
      </c>
      <c r="M312" s="91"/>
      <c r="N312" s="35">
        <f t="shared" si="124"/>
        <v>0</v>
      </c>
      <c r="O312" s="35">
        <f t="shared" si="114"/>
        <v>63.252</v>
      </c>
      <c r="P312" s="91"/>
      <c r="Q312" s="35">
        <f t="shared" si="125"/>
        <v>0</v>
      </c>
      <c r="R312" s="35">
        <f t="shared" si="115"/>
        <v>63.252</v>
      </c>
      <c r="S312" s="91"/>
      <c r="T312" s="35">
        <f t="shared" si="126"/>
        <v>0</v>
      </c>
      <c r="U312" s="35">
        <f t="shared" si="116"/>
        <v>63.252</v>
      </c>
      <c r="V312" s="91"/>
      <c r="W312" s="35">
        <f t="shared" si="127"/>
        <v>0</v>
      </c>
      <c r="X312" s="35">
        <f t="shared" si="117"/>
        <v>63.252</v>
      </c>
      <c r="Y312" s="91"/>
      <c r="Z312" s="35">
        <f t="shared" si="128"/>
        <v>0</v>
      </c>
      <c r="AA312" s="35">
        <f t="shared" si="129"/>
        <v>63.252</v>
      </c>
      <c r="AB312" s="91"/>
      <c r="AC312" s="32">
        <f t="shared" si="130"/>
        <v>0</v>
      </c>
      <c r="AD312" s="35">
        <f t="shared" si="118"/>
        <v>63.252</v>
      </c>
      <c r="AE312" s="91"/>
      <c r="AF312" s="32">
        <f t="shared" si="131"/>
        <v>0</v>
      </c>
      <c r="AG312" s="35">
        <f t="shared" si="119"/>
        <v>63.252</v>
      </c>
      <c r="AH312" s="91"/>
      <c r="AI312" s="32">
        <f t="shared" si="137"/>
        <v>0</v>
      </c>
      <c r="AJ312" s="35">
        <f t="shared" si="120"/>
        <v>63.252</v>
      </c>
      <c r="AK312" s="91"/>
      <c r="AL312" s="32">
        <f t="shared" si="135"/>
        <v>0</v>
      </c>
      <c r="AM312" s="35">
        <f t="shared" si="121"/>
        <v>63.252</v>
      </c>
      <c r="AN312" s="91"/>
      <c r="AO312" s="32">
        <f t="shared" si="136"/>
        <v>0</v>
      </c>
      <c r="AP312" s="35">
        <f t="shared" si="122"/>
        <v>63.252</v>
      </c>
      <c r="AQ312" s="91"/>
      <c r="AR312" s="2">
        <f t="shared" si="132"/>
        <v>0</v>
      </c>
      <c r="AS312" s="32">
        <f t="shared" si="133"/>
        <v>379.512</v>
      </c>
      <c r="AT312" s="72">
        <f t="shared" si="138"/>
        <v>379.512</v>
      </c>
      <c r="AU312" s="72">
        <v>1019.7755999999999</v>
      </c>
      <c r="AV312" s="47"/>
      <c r="AW312" s="46"/>
      <c r="AX312" s="1"/>
      <c r="AY312" s="1"/>
      <c r="AZ312" s="1"/>
      <c r="BA312" s="72">
        <f t="shared" si="134"/>
        <v>1399.2875999999999</v>
      </c>
      <c r="BB312" s="1"/>
    </row>
    <row r="313" spans="1:54" ht="12.75">
      <c r="A313" s="1">
        <v>309</v>
      </c>
      <c r="B313" s="1"/>
      <c r="C313" s="1" t="s">
        <v>274</v>
      </c>
      <c r="D313" s="3">
        <v>400.6</v>
      </c>
      <c r="E313" s="3">
        <v>0</v>
      </c>
      <c r="F313" s="3">
        <v>400.6</v>
      </c>
      <c r="G313" s="1">
        <v>0.12</v>
      </c>
      <c r="H313" s="1">
        <v>0.12</v>
      </c>
      <c r="I313" s="35">
        <f t="shared" si="112"/>
        <v>48.072</v>
      </c>
      <c r="J313" s="91"/>
      <c r="K313" s="35">
        <f t="shared" si="123"/>
        <v>0</v>
      </c>
      <c r="L313" s="35">
        <f t="shared" si="113"/>
        <v>48.072</v>
      </c>
      <c r="M313" s="91"/>
      <c r="N313" s="35">
        <f t="shared" si="124"/>
        <v>0</v>
      </c>
      <c r="O313" s="35">
        <f t="shared" si="114"/>
        <v>48.072</v>
      </c>
      <c r="P313" s="91"/>
      <c r="Q313" s="35">
        <f t="shared" si="125"/>
        <v>0</v>
      </c>
      <c r="R313" s="35">
        <f t="shared" si="115"/>
        <v>48.072</v>
      </c>
      <c r="S313" s="91"/>
      <c r="T313" s="35">
        <f t="shared" si="126"/>
        <v>0</v>
      </c>
      <c r="U313" s="35">
        <f t="shared" si="116"/>
        <v>48.072</v>
      </c>
      <c r="V313" s="91"/>
      <c r="W313" s="35">
        <f t="shared" si="127"/>
        <v>0</v>
      </c>
      <c r="X313" s="35">
        <f t="shared" si="117"/>
        <v>48.072</v>
      </c>
      <c r="Y313" s="91"/>
      <c r="Z313" s="35">
        <f t="shared" si="128"/>
        <v>0</v>
      </c>
      <c r="AA313" s="35">
        <f t="shared" si="129"/>
        <v>48.072</v>
      </c>
      <c r="AB313" s="91"/>
      <c r="AC313" s="32">
        <f t="shared" si="130"/>
        <v>0</v>
      </c>
      <c r="AD313" s="35">
        <f t="shared" si="118"/>
        <v>48.072</v>
      </c>
      <c r="AE313" s="91"/>
      <c r="AF313" s="32">
        <f t="shared" si="131"/>
        <v>0</v>
      </c>
      <c r="AG313" s="35">
        <f t="shared" si="119"/>
        <v>48.072</v>
      </c>
      <c r="AH313" s="91"/>
      <c r="AI313" s="32">
        <f t="shared" si="137"/>
        <v>0</v>
      </c>
      <c r="AJ313" s="35">
        <f t="shared" si="120"/>
        <v>48.072</v>
      </c>
      <c r="AK313" s="91"/>
      <c r="AL313" s="32">
        <f t="shared" si="135"/>
        <v>0</v>
      </c>
      <c r="AM313" s="35">
        <f t="shared" si="121"/>
        <v>48.072</v>
      </c>
      <c r="AN313" s="91"/>
      <c r="AO313" s="32">
        <f t="shared" si="136"/>
        <v>0</v>
      </c>
      <c r="AP313" s="35">
        <f t="shared" si="122"/>
        <v>48.072</v>
      </c>
      <c r="AQ313" s="91"/>
      <c r="AR313" s="2">
        <f t="shared" si="132"/>
        <v>0</v>
      </c>
      <c r="AS313" s="32">
        <f t="shared" si="133"/>
        <v>288.432</v>
      </c>
      <c r="AT313" s="72">
        <f t="shared" si="138"/>
        <v>288.432</v>
      </c>
      <c r="AU313" s="72">
        <v>774.0736</v>
      </c>
      <c r="AV313" s="47"/>
      <c r="AW313" s="46"/>
      <c r="AX313" s="1"/>
      <c r="AY313" s="1"/>
      <c r="AZ313" s="1"/>
      <c r="BA313" s="72">
        <f t="shared" si="134"/>
        <v>1062.5056</v>
      </c>
      <c r="BB313" s="1"/>
    </row>
    <row r="314" spans="1:54" ht="12.75">
      <c r="A314" s="1">
        <v>310</v>
      </c>
      <c r="B314" s="1"/>
      <c r="C314" s="1" t="s">
        <v>275</v>
      </c>
      <c r="D314" s="3">
        <v>5911.68</v>
      </c>
      <c r="E314" s="3">
        <v>0</v>
      </c>
      <c r="F314" s="3">
        <v>5911.68</v>
      </c>
      <c r="G314" s="1">
        <v>0.12</v>
      </c>
      <c r="H314" s="1">
        <v>0.12</v>
      </c>
      <c r="I314" s="35">
        <f t="shared" si="112"/>
        <v>709.4016</v>
      </c>
      <c r="J314" s="91"/>
      <c r="K314" s="35">
        <f t="shared" si="123"/>
        <v>0</v>
      </c>
      <c r="L314" s="35">
        <f t="shared" si="113"/>
        <v>709.4016</v>
      </c>
      <c r="M314" s="91"/>
      <c r="N314" s="35">
        <f t="shared" si="124"/>
        <v>0</v>
      </c>
      <c r="O314" s="35">
        <f t="shared" si="114"/>
        <v>709.4016</v>
      </c>
      <c r="P314" s="91"/>
      <c r="Q314" s="35">
        <f t="shared" si="125"/>
        <v>0</v>
      </c>
      <c r="R314" s="35">
        <f t="shared" si="115"/>
        <v>709.4016</v>
      </c>
      <c r="S314" s="91"/>
      <c r="T314" s="35">
        <f t="shared" si="126"/>
        <v>0</v>
      </c>
      <c r="U314" s="35">
        <f t="shared" si="116"/>
        <v>709.4016</v>
      </c>
      <c r="V314" s="91"/>
      <c r="W314" s="35">
        <f t="shared" si="127"/>
        <v>0</v>
      </c>
      <c r="X314" s="35">
        <f t="shared" si="117"/>
        <v>709.4016</v>
      </c>
      <c r="Y314" s="91"/>
      <c r="Z314" s="35">
        <f t="shared" si="128"/>
        <v>0</v>
      </c>
      <c r="AA314" s="35">
        <f t="shared" si="129"/>
        <v>709.4016</v>
      </c>
      <c r="AB314" s="91"/>
      <c r="AC314" s="32">
        <f t="shared" si="130"/>
        <v>0</v>
      </c>
      <c r="AD314" s="35">
        <f t="shared" si="118"/>
        <v>709.4016</v>
      </c>
      <c r="AE314" s="91"/>
      <c r="AF314" s="32">
        <f t="shared" si="131"/>
        <v>0</v>
      </c>
      <c r="AG314" s="35">
        <f t="shared" si="119"/>
        <v>709.4016</v>
      </c>
      <c r="AH314" s="91"/>
      <c r="AI314" s="32">
        <f t="shared" si="137"/>
        <v>0</v>
      </c>
      <c r="AJ314" s="35">
        <f t="shared" si="120"/>
        <v>709.4016</v>
      </c>
      <c r="AK314" s="91"/>
      <c r="AL314" s="32">
        <f t="shared" si="135"/>
        <v>0</v>
      </c>
      <c r="AM314" s="35">
        <f t="shared" si="121"/>
        <v>709.4016</v>
      </c>
      <c r="AN314" s="91"/>
      <c r="AO314" s="32">
        <f t="shared" si="136"/>
        <v>0</v>
      </c>
      <c r="AP314" s="35">
        <f t="shared" si="122"/>
        <v>709.4016</v>
      </c>
      <c r="AQ314" s="91"/>
      <c r="AR314" s="2">
        <f t="shared" si="132"/>
        <v>0</v>
      </c>
      <c r="AS314" s="32">
        <f t="shared" si="133"/>
        <v>4256.4096</v>
      </c>
      <c r="AT314" s="72">
        <f t="shared" si="138"/>
        <v>4256.4096</v>
      </c>
      <c r="AU314" s="72">
        <v>-50923.6032</v>
      </c>
      <c r="AV314" s="47"/>
      <c r="AW314" s="46"/>
      <c r="AX314" s="1"/>
      <c r="AY314" s="1"/>
      <c r="AZ314" s="1"/>
      <c r="BA314" s="72">
        <f t="shared" si="134"/>
        <v>-46667.1936</v>
      </c>
      <c r="BB314" s="1" t="s">
        <v>394</v>
      </c>
    </row>
    <row r="315" spans="1:54" ht="12.75">
      <c r="A315" s="1">
        <v>311</v>
      </c>
      <c r="B315" s="1"/>
      <c r="C315" s="1" t="s">
        <v>276</v>
      </c>
      <c r="D315" s="3">
        <v>3834.6</v>
      </c>
      <c r="E315" s="3">
        <v>0</v>
      </c>
      <c r="F315" s="3">
        <v>3834.6</v>
      </c>
      <c r="G315" s="1">
        <v>0.12</v>
      </c>
      <c r="H315" s="1">
        <v>0.12</v>
      </c>
      <c r="I315" s="35">
        <f t="shared" si="112"/>
        <v>460.152</v>
      </c>
      <c r="J315" s="91"/>
      <c r="K315" s="35">
        <f t="shared" si="123"/>
        <v>0</v>
      </c>
      <c r="L315" s="35">
        <f t="shared" si="113"/>
        <v>460.152</v>
      </c>
      <c r="M315" s="91"/>
      <c r="N315" s="35">
        <f t="shared" si="124"/>
        <v>0</v>
      </c>
      <c r="O315" s="35">
        <f t="shared" si="114"/>
        <v>460.152</v>
      </c>
      <c r="P315" s="91"/>
      <c r="Q315" s="35">
        <f t="shared" si="125"/>
        <v>0</v>
      </c>
      <c r="R315" s="35">
        <f t="shared" si="115"/>
        <v>460.152</v>
      </c>
      <c r="S315" s="91"/>
      <c r="T315" s="35">
        <f t="shared" si="126"/>
        <v>0</v>
      </c>
      <c r="U315" s="35">
        <f t="shared" si="116"/>
        <v>460.152</v>
      </c>
      <c r="V315" s="91"/>
      <c r="W315" s="35">
        <f t="shared" si="127"/>
        <v>0</v>
      </c>
      <c r="X315" s="35">
        <f t="shared" si="117"/>
        <v>460.152</v>
      </c>
      <c r="Y315" s="91"/>
      <c r="Z315" s="35">
        <f t="shared" si="128"/>
        <v>0</v>
      </c>
      <c r="AA315" s="35">
        <f t="shared" si="129"/>
        <v>460.152</v>
      </c>
      <c r="AB315" s="91"/>
      <c r="AC315" s="32">
        <f t="shared" si="130"/>
        <v>0</v>
      </c>
      <c r="AD315" s="35">
        <f t="shared" si="118"/>
        <v>460.152</v>
      </c>
      <c r="AE315" s="91"/>
      <c r="AF315" s="32">
        <f t="shared" si="131"/>
        <v>0</v>
      </c>
      <c r="AG315" s="35">
        <f t="shared" si="119"/>
        <v>460.152</v>
      </c>
      <c r="AH315" s="91"/>
      <c r="AI315" s="32">
        <f t="shared" si="137"/>
        <v>0</v>
      </c>
      <c r="AJ315" s="35">
        <f t="shared" si="120"/>
        <v>460.152</v>
      </c>
      <c r="AK315" s="91"/>
      <c r="AL315" s="32">
        <f t="shared" si="135"/>
        <v>0</v>
      </c>
      <c r="AM315" s="35">
        <f t="shared" si="121"/>
        <v>460.152</v>
      </c>
      <c r="AN315" s="91"/>
      <c r="AO315" s="32">
        <f t="shared" si="136"/>
        <v>0</v>
      </c>
      <c r="AP315" s="35">
        <f t="shared" si="122"/>
        <v>460.152</v>
      </c>
      <c r="AQ315" s="91"/>
      <c r="AR315" s="2">
        <f t="shared" si="132"/>
        <v>0</v>
      </c>
      <c r="AS315" s="32">
        <f t="shared" si="133"/>
        <v>2760.912</v>
      </c>
      <c r="AT315" s="72">
        <f t="shared" si="138"/>
        <v>2760.912</v>
      </c>
      <c r="AU315" s="72">
        <v>7418.755599999999</v>
      </c>
      <c r="AV315" s="47"/>
      <c r="AW315" s="46"/>
      <c r="AX315" s="1"/>
      <c r="AY315" s="1"/>
      <c r="AZ315" s="1"/>
      <c r="BA315" s="72">
        <f t="shared" si="134"/>
        <v>10179.667599999999</v>
      </c>
      <c r="BB315" s="1"/>
    </row>
    <row r="316" spans="1:54" ht="12.75">
      <c r="A316" s="1">
        <v>312</v>
      </c>
      <c r="B316" s="1"/>
      <c r="C316" s="1" t="s">
        <v>277</v>
      </c>
      <c r="D316" s="3">
        <v>453.7</v>
      </c>
      <c r="E316" s="3">
        <v>0</v>
      </c>
      <c r="F316" s="3">
        <v>453.7</v>
      </c>
      <c r="G316" s="1">
        <v>0.12</v>
      </c>
      <c r="H316" s="1">
        <v>0.12</v>
      </c>
      <c r="I316" s="35">
        <f t="shared" si="112"/>
        <v>54.443999999999996</v>
      </c>
      <c r="J316" s="91"/>
      <c r="K316" s="35">
        <f t="shared" si="123"/>
        <v>0</v>
      </c>
      <c r="L316" s="35">
        <f t="shared" si="113"/>
        <v>54.443999999999996</v>
      </c>
      <c r="M316" s="91"/>
      <c r="N316" s="35">
        <f t="shared" si="124"/>
        <v>0</v>
      </c>
      <c r="O316" s="35">
        <f t="shared" si="114"/>
        <v>54.443999999999996</v>
      </c>
      <c r="P316" s="91"/>
      <c r="Q316" s="35">
        <f t="shared" si="125"/>
        <v>0</v>
      </c>
      <c r="R316" s="35">
        <f t="shared" si="115"/>
        <v>54.443999999999996</v>
      </c>
      <c r="S316" s="91"/>
      <c r="T316" s="35">
        <f t="shared" si="126"/>
        <v>0</v>
      </c>
      <c r="U316" s="35">
        <f t="shared" si="116"/>
        <v>54.443999999999996</v>
      </c>
      <c r="V316" s="91"/>
      <c r="W316" s="35">
        <f t="shared" si="127"/>
        <v>0</v>
      </c>
      <c r="X316" s="35">
        <f t="shared" si="117"/>
        <v>54.443999999999996</v>
      </c>
      <c r="Y316" s="91"/>
      <c r="Z316" s="35">
        <f t="shared" si="128"/>
        <v>0</v>
      </c>
      <c r="AA316" s="35">
        <f t="shared" si="129"/>
        <v>54.443999999999996</v>
      </c>
      <c r="AB316" s="91"/>
      <c r="AC316" s="32">
        <f t="shared" si="130"/>
        <v>0</v>
      </c>
      <c r="AD316" s="35">
        <f t="shared" si="118"/>
        <v>54.443999999999996</v>
      </c>
      <c r="AE316" s="91"/>
      <c r="AF316" s="32">
        <f t="shared" si="131"/>
        <v>0</v>
      </c>
      <c r="AG316" s="35">
        <f t="shared" si="119"/>
        <v>54.443999999999996</v>
      </c>
      <c r="AH316" s="91"/>
      <c r="AI316" s="32">
        <f t="shared" si="137"/>
        <v>0</v>
      </c>
      <c r="AJ316" s="35">
        <f t="shared" si="120"/>
        <v>54.443999999999996</v>
      </c>
      <c r="AK316" s="91"/>
      <c r="AL316" s="32">
        <f t="shared" si="135"/>
        <v>0</v>
      </c>
      <c r="AM316" s="35">
        <f t="shared" si="121"/>
        <v>54.443999999999996</v>
      </c>
      <c r="AN316" s="91"/>
      <c r="AO316" s="32">
        <f t="shared" si="136"/>
        <v>0</v>
      </c>
      <c r="AP316" s="35">
        <f t="shared" si="122"/>
        <v>54.443999999999996</v>
      </c>
      <c r="AQ316" s="91"/>
      <c r="AR316" s="2">
        <f t="shared" si="132"/>
        <v>0</v>
      </c>
      <c r="AS316" s="32">
        <f t="shared" si="133"/>
        <v>326.664</v>
      </c>
      <c r="AT316" s="72">
        <f t="shared" si="138"/>
        <v>326.664</v>
      </c>
      <c r="AU316" s="72">
        <v>877.7632</v>
      </c>
      <c r="AV316" s="47"/>
      <c r="AW316" s="46"/>
      <c r="AX316" s="1"/>
      <c r="AY316" s="1"/>
      <c r="AZ316" s="1"/>
      <c r="BA316" s="72">
        <f t="shared" si="134"/>
        <v>1204.4272</v>
      </c>
      <c r="BB316" s="1"/>
    </row>
    <row r="317" spans="1:54" ht="12.75">
      <c r="A317" s="1">
        <v>313</v>
      </c>
      <c r="B317" s="1"/>
      <c r="C317" s="1" t="s">
        <v>278</v>
      </c>
      <c r="D317" s="3">
        <v>510.7</v>
      </c>
      <c r="E317" s="3">
        <v>0</v>
      </c>
      <c r="F317" s="3">
        <v>510.7</v>
      </c>
      <c r="G317" s="1">
        <v>0.12</v>
      </c>
      <c r="H317" s="1">
        <v>0.12</v>
      </c>
      <c r="I317" s="35">
        <f t="shared" si="112"/>
        <v>61.284</v>
      </c>
      <c r="J317" s="91"/>
      <c r="K317" s="35">
        <f t="shared" si="123"/>
        <v>0</v>
      </c>
      <c r="L317" s="35">
        <f t="shared" si="113"/>
        <v>61.284</v>
      </c>
      <c r="M317" s="91"/>
      <c r="N317" s="35">
        <f t="shared" si="124"/>
        <v>0</v>
      </c>
      <c r="O317" s="35">
        <f t="shared" si="114"/>
        <v>61.284</v>
      </c>
      <c r="P317" s="91"/>
      <c r="Q317" s="35">
        <f t="shared" si="125"/>
        <v>0</v>
      </c>
      <c r="R317" s="35">
        <f t="shared" si="115"/>
        <v>61.284</v>
      </c>
      <c r="S317" s="91"/>
      <c r="T317" s="35">
        <f t="shared" si="126"/>
        <v>0</v>
      </c>
      <c r="U317" s="35">
        <f t="shared" si="116"/>
        <v>61.284</v>
      </c>
      <c r="V317" s="91"/>
      <c r="W317" s="35">
        <f t="shared" si="127"/>
        <v>0</v>
      </c>
      <c r="X317" s="35">
        <f t="shared" si="117"/>
        <v>61.284</v>
      </c>
      <c r="Y317" s="91"/>
      <c r="Z317" s="35">
        <f t="shared" si="128"/>
        <v>0</v>
      </c>
      <c r="AA317" s="35">
        <f t="shared" si="129"/>
        <v>61.284</v>
      </c>
      <c r="AB317" s="91"/>
      <c r="AC317" s="32">
        <f t="shared" si="130"/>
        <v>0</v>
      </c>
      <c r="AD317" s="35">
        <f t="shared" si="118"/>
        <v>61.284</v>
      </c>
      <c r="AE317" s="91"/>
      <c r="AF317" s="32">
        <f t="shared" si="131"/>
        <v>0</v>
      </c>
      <c r="AG317" s="35">
        <f t="shared" si="119"/>
        <v>61.284</v>
      </c>
      <c r="AH317" s="91"/>
      <c r="AI317" s="32">
        <f t="shared" si="137"/>
        <v>0</v>
      </c>
      <c r="AJ317" s="35">
        <f t="shared" si="120"/>
        <v>61.284</v>
      </c>
      <c r="AK317" s="91"/>
      <c r="AL317" s="32">
        <f t="shared" si="135"/>
        <v>0</v>
      </c>
      <c r="AM317" s="35">
        <f t="shared" si="121"/>
        <v>61.284</v>
      </c>
      <c r="AN317" s="91"/>
      <c r="AO317" s="32">
        <f t="shared" si="136"/>
        <v>0</v>
      </c>
      <c r="AP317" s="35">
        <f t="shared" si="122"/>
        <v>61.284</v>
      </c>
      <c r="AQ317" s="91"/>
      <c r="AR317" s="2">
        <f t="shared" si="132"/>
        <v>0</v>
      </c>
      <c r="AS317" s="32">
        <f t="shared" si="133"/>
        <v>367.704</v>
      </c>
      <c r="AT317" s="72">
        <f t="shared" si="138"/>
        <v>367.704</v>
      </c>
      <c r="AU317" s="72">
        <v>988.0452000000002</v>
      </c>
      <c r="AV317" s="47"/>
      <c r="AW317" s="46"/>
      <c r="AX317" s="1"/>
      <c r="AY317" s="1"/>
      <c r="AZ317" s="1"/>
      <c r="BA317" s="72">
        <f t="shared" si="134"/>
        <v>1355.7492000000002</v>
      </c>
      <c r="BB317" s="1"/>
    </row>
    <row r="318" spans="1:54" ht="12.75">
      <c r="A318" s="1">
        <v>314</v>
      </c>
      <c r="B318" s="1"/>
      <c r="C318" s="1" t="s">
        <v>279</v>
      </c>
      <c r="D318" s="3">
        <v>479.7</v>
      </c>
      <c r="E318" s="3">
        <v>0</v>
      </c>
      <c r="F318" s="3">
        <v>479.7</v>
      </c>
      <c r="G318" s="1">
        <v>0.12</v>
      </c>
      <c r="H318" s="1">
        <v>0.12</v>
      </c>
      <c r="I318" s="35">
        <f t="shared" si="112"/>
        <v>57.564</v>
      </c>
      <c r="J318" s="91"/>
      <c r="K318" s="35">
        <f t="shared" si="123"/>
        <v>0</v>
      </c>
      <c r="L318" s="35">
        <f t="shared" si="113"/>
        <v>57.564</v>
      </c>
      <c r="M318" s="91"/>
      <c r="N318" s="35">
        <f t="shared" si="124"/>
        <v>0</v>
      </c>
      <c r="O318" s="35">
        <f t="shared" si="114"/>
        <v>57.564</v>
      </c>
      <c r="P318" s="91"/>
      <c r="Q318" s="35">
        <f t="shared" si="125"/>
        <v>0</v>
      </c>
      <c r="R318" s="35">
        <f t="shared" si="115"/>
        <v>57.564</v>
      </c>
      <c r="S318" s="91"/>
      <c r="T318" s="35">
        <f t="shared" si="126"/>
        <v>0</v>
      </c>
      <c r="U318" s="35">
        <f t="shared" si="116"/>
        <v>57.564</v>
      </c>
      <c r="V318" s="91"/>
      <c r="W318" s="35">
        <f t="shared" si="127"/>
        <v>0</v>
      </c>
      <c r="X318" s="35">
        <f t="shared" si="117"/>
        <v>57.564</v>
      </c>
      <c r="Y318" s="91"/>
      <c r="Z318" s="35">
        <f t="shared" si="128"/>
        <v>0</v>
      </c>
      <c r="AA318" s="35">
        <f t="shared" si="129"/>
        <v>57.564</v>
      </c>
      <c r="AB318" s="91"/>
      <c r="AC318" s="32">
        <f t="shared" si="130"/>
        <v>0</v>
      </c>
      <c r="AD318" s="35">
        <f t="shared" si="118"/>
        <v>57.564</v>
      </c>
      <c r="AE318" s="91"/>
      <c r="AF318" s="32">
        <f t="shared" si="131"/>
        <v>0</v>
      </c>
      <c r="AG318" s="35">
        <f t="shared" si="119"/>
        <v>57.564</v>
      </c>
      <c r="AH318" s="91"/>
      <c r="AI318" s="32">
        <f t="shared" si="137"/>
        <v>0</v>
      </c>
      <c r="AJ318" s="35">
        <f t="shared" si="120"/>
        <v>57.564</v>
      </c>
      <c r="AK318" s="91"/>
      <c r="AL318" s="32">
        <f t="shared" si="135"/>
        <v>0</v>
      </c>
      <c r="AM318" s="35">
        <f t="shared" si="121"/>
        <v>57.564</v>
      </c>
      <c r="AN318" s="91"/>
      <c r="AO318" s="32">
        <f t="shared" si="136"/>
        <v>0</v>
      </c>
      <c r="AP318" s="35">
        <f t="shared" si="122"/>
        <v>57.564</v>
      </c>
      <c r="AQ318" s="91"/>
      <c r="AR318" s="2">
        <f t="shared" si="132"/>
        <v>0</v>
      </c>
      <c r="AS318" s="32">
        <f t="shared" si="133"/>
        <v>345.384</v>
      </c>
      <c r="AT318" s="72">
        <f t="shared" si="138"/>
        <v>345.384</v>
      </c>
      <c r="AU318" s="72">
        <v>928.0691999999999</v>
      </c>
      <c r="AV318" s="47"/>
      <c r="AW318" s="46"/>
      <c r="AX318" s="1"/>
      <c r="AY318" s="1"/>
      <c r="AZ318" s="1"/>
      <c r="BA318" s="72">
        <f t="shared" si="134"/>
        <v>1273.4532</v>
      </c>
      <c r="BB318" s="1"/>
    </row>
    <row r="319" spans="1:54" ht="12.75">
      <c r="A319" s="1">
        <v>315</v>
      </c>
      <c r="B319" s="1"/>
      <c r="C319" s="1" t="s">
        <v>280</v>
      </c>
      <c r="D319" s="3">
        <v>478.9</v>
      </c>
      <c r="E319" s="3">
        <v>0</v>
      </c>
      <c r="F319" s="3">
        <v>478.9</v>
      </c>
      <c r="G319" s="1">
        <v>0.12</v>
      </c>
      <c r="H319" s="1">
        <v>0.12</v>
      </c>
      <c r="I319" s="35">
        <f t="shared" si="112"/>
        <v>57.467999999999996</v>
      </c>
      <c r="J319" s="91"/>
      <c r="K319" s="35">
        <f t="shared" si="123"/>
        <v>0</v>
      </c>
      <c r="L319" s="35">
        <f t="shared" si="113"/>
        <v>57.467999999999996</v>
      </c>
      <c r="M319" s="91"/>
      <c r="N319" s="35">
        <f t="shared" si="124"/>
        <v>0</v>
      </c>
      <c r="O319" s="35">
        <f t="shared" si="114"/>
        <v>57.467999999999996</v>
      </c>
      <c r="P319" s="91"/>
      <c r="Q319" s="35">
        <f t="shared" si="125"/>
        <v>0</v>
      </c>
      <c r="R319" s="35">
        <f t="shared" si="115"/>
        <v>57.467999999999996</v>
      </c>
      <c r="S319" s="91"/>
      <c r="T319" s="35">
        <f t="shared" si="126"/>
        <v>0</v>
      </c>
      <c r="U319" s="35">
        <f t="shared" si="116"/>
        <v>57.467999999999996</v>
      </c>
      <c r="V319" s="91"/>
      <c r="W319" s="35">
        <f t="shared" si="127"/>
        <v>0</v>
      </c>
      <c r="X319" s="35">
        <f t="shared" si="117"/>
        <v>57.467999999999996</v>
      </c>
      <c r="Y319" s="91"/>
      <c r="Z319" s="35">
        <f t="shared" si="128"/>
        <v>0</v>
      </c>
      <c r="AA319" s="35">
        <f t="shared" si="129"/>
        <v>57.467999999999996</v>
      </c>
      <c r="AB319" s="91"/>
      <c r="AC319" s="32">
        <f t="shared" si="130"/>
        <v>0</v>
      </c>
      <c r="AD319" s="35">
        <f t="shared" si="118"/>
        <v>57.467999999999996</v>
      </c>
      <c r="AE319" s="91"/>
      <c r="AF319" s="32">
        <f t="shared" si="131"/>
        <v>0</v>
      </c>
      <c r="AG319" s="35">
        <f t="shared" si="119"/>
        <v>57.467999999999996</v>
      </c>
      <c r="AH319" s="91"/>
      <c r="AI319" s="32">
        <f t="shared" si="137"/>
        <v>0</v>
      </c>
      <c r="AJ319" s="35">
        <f t="shared" si="120"/>
        <v>57.467999999999996</v>
      </c>
      <c r="AK319" s="91"/>
      <c r="AL319" s="32">
        <f t="shared" si="135"/>
        <v>0</v>
      </c>
      <c r="AM319" s="35">
        <f t="shared" si="121"/>
        <v>57.467999999999996</v>
      </c>
      <c r="AN319" s="91"/>
      <c r="AO319" s="32">
        <f t="shared" si="136"/>
        <v>0</v>
      </c>
      <c r="AP319" s="35">
        <f t="shared" si="122"/>
        <v>57.467999999999996</v>
      </c>
      <c r="AQ319" s="91"/>
      <c r="AR319" s="2">
        <f t="shared" si="132"/>
        <v>0</v>
      </c>
      <c r="AS319" s="32">
        <f t="shared" si="133"/>
        <v>344.808</v>
      </c>
      <c r="AT319" s="72">
        <f t="shared" si="138"/>
        <v>344.808</v>
      </c>
      <c r="AU319" s="72">
        <v>926.5204</v>
      </c>
      <c r="AV319" s="47"/>
      <c r="AW319" s="46"/>
      <c r="AX319" s="1"/>
      <c r="AY319" s="1"/>
      <c r="AZ319" s="1"/>
      <c r="BA319" s="72">
        <f t="shared" si="134"/>
        <v>1271.3283999999999</v>
      </c>
      <c r="BB319" s="1"/>
    </row>
    <row r="320" spans="1:54" ht="12.75">
      <c r="A320" s="1">
        <v>316</v>
      </c>
      <c r="B320" s="1"/>
      <c r="C320" s="1" t="s">
        <v>281</v>
      </c>
      <c r="D320" s="3">
        <v>3375.8</v>
      </c>
      <c r="E320" s="3">
        <v>124.1</v>
      </c>
      <c r="F320" s="3">
        <v>3499.9</v>
      </c>
      <c r="G320" s="1">
        <v>0.12</v>
      </c>
      <c r="H320" s="1">
        <v>0.12</v>
      </c>
      <c r="I320" s="35">
        <f t="shared" si="112"/>
        <v>419.988</v>
      </c>
      <c r="J320" s="91"/>
      <c r="K320" s="35">
        <f t="shared" si="123"/>
        <v>0</v>
      </c>
      <c r="L320" s="35">
        <f t="shared" si="113"/>
        <v>419.988</v>
      </c>
      <c r="M320" s="91"/>
      <c r="N320" s="35">
        <f t="shared" si="124"/>
        <v>0</v>
      </c>
      <c r="O320" s="35">
        <f t="shared" si="114"/>
        <v>419.988</v>
      </c>
      <c r="P320" s="91"/>
      <c r="Q320" s="35">
        <f t="shared" si="125"/>
        <v>0</v>
      </c>
      <c r="R320" s="35">
        <f t="shared" si="115"/>
        <v>419.988</v>
      </c>
      <c r="S320" s="91"/>
      <c r="T320" s="35">
        <f t="shared" si="126"/>
        <v>0</v>
      </c>
      <c r="U320" s="35">
        <f t="shared" si="116"/>
        <v>419.988</v>
      </c>
      <c r="V320" s="91"/>
      <c r="W320" s="35">
        <f t="shared" si="127"/>
        <v>0</v>
      </c>
      <c r="X320" s="35">
        <f t="shared" si="117"/>
        <v>419.988</v>
      </c>
      <c r="Y320" s="91"/>
      <c r="Z320" s="35">
        <f t="shared" si="128"/>
        <v>0</v>
      </c>
      <c r="AA320" s="35">
        <f t="shared" si="129"/>
        <v>419.988</v>
      </c>
      <c r="AB320" s="91"/>
      <c r="AC320" s="32">
        <f t="shared" si="130"/>
        <v>0</v>
      </c>
      <c r="AD320" s="35">
        <f t="shared" si="118"/>
        <v>419.988</v>
      </c>
      <c r="AE320" s="91"/>
      <c r="AF320" s="32">
        <f t="shared" si="131"/>
        <v>0</v>
      </c>
      <c r="AG320" s="35">
        <f t="shared" si="119"/>
        <v>419.988</v>
      </c>
      <c r="AH320" s="91"/>
      <c r="AI320" s="32">
        <f t="shared" si="137"/>
        <v>0</v>
      </c>
      <c r="AJ320" s="35">
        <f t="shared" si="120"/>
        <v>419.988</v>
      </c>
      <c r="AK320" s="91"/>
      <c r="AL320" s="32">
        <f t="shared" si="135"/>
        <v>0</v>
      </c>
      <c r="AM320" s="35">
        <f t="shared" si="121"/>
        <v>419.988</v>
      </c>
      <c r="AN320" s="91"/>
      <c r="AO320" s="32">
        <f t="shared" si="136"/>
        <v>0</v>
      </c>
      <c r="AP320" s="35">
        <f t="shared" si="122"/>
        <v>419.988</v>
      </c>
      <c r="AQ320" s="91"/>
      <c r="AR320" s="2">
        <f t="shared" si="132"/>
        <v>0</v>
      </c>
      <c r="AS320" s="32">
        <f t="shared" si="133"/>
        <v>2519.928</v>
      </c>
      <c r="AT320" s="72">
        <f t="shared" si="138"/>
        <v>2519.928</v>
      </c>
      <c r="AU320" s="72">
        <v>6771.216399999999</v>
      </c>
      <c r="AV320" s="47"/>
      <c r="AW320" s="46"/>
      <c r="AX320" s="1"/>
      <c r="AY320" s="1"/>
      <c r="AZ320" s="1"/>
      <c r="BA320" s="72">
        <f t="shared" si="134"/>
        <v>9291.1444</v>
      </c>
      <c r="BB320" s="1"/>
    </row>
    <row r="321" spans="1:54" ht="12.75">
      <c r="A321" s="1">
        <v>317</v>
      </c>
      <c r="B321" s="1"/>
      <c r="C321" s="1" t="s">
        <v>282</v>
      </c>
      <c r="D321" s="3">
        <v>643.2</v>
      </c>
      <c r="E321" s="3">
        <v>0</v>
      </c>
      <c r="F321" s="3">
        <v>643.2</v>
      </c>
      <c r="G321" s="1">
        <v>0.12</v>
      </c>
      <c r="H321" s="1">
        <v>0.12</v>
      </c>
      <c r="I321" s="35">
        <f t="shared" si="112"/>
        <v>77.184</v>
      </c>
      <c r="J321" s="91"/>
      <c r="K321" s="35">
        <f t="shared" si="123"/>
        <v>0</v>
      </c>
      <c r="L321" s="35">
        <f t="shared" si="113"/>
        <v>77.184</v>
      </c>
      <c r="M321" s="91"/>
      <c r="N321" s="35">
        <f t="shared" si="124"/>
        <v>0</v>
      </c>
      <c r="O321" s="35">
        <f t="shared" si="114"/>
        <v>77.184</v>
      </c>
      <c r="P321" s="91"/>
      <c r="Q321" s="35">
        <f t="shared" si="125"/>
        <v>0</v>
      </c>
      <c r="R321" s="35">
        <f t="shared" si="115"/>
        <v>77.184</v>
      </c>
      <c r="S321" s="91"/>
      <c r="T321" s="35">
        <f t="shared" si="126"/>
        <v>0</v>
      </c>
      <c r="U321" s="35">
        <f t="shared" si="116"/>
        <v>77.184</v>
      </c>
      <c r="V321" s="91"/>
      <c r="W321" s="35">
        <f t="shared" si="127"/>
        <v>0</v>
      </c>
      <c r="X321" s="35">
        <f t="shared" si="117"/>
        <v>77.184</v>
      </c>
      <c r="Y321" s="91"/>
      <c r="Z321" s="35">
        <f t="shared" si="128"/>
        <v>0</v>
      </c>
      <c r="AA321" s="35">
        <f t="shared" si="129"/>
        <v>77.184</v>
      </c>
      <c r="AB321" s="91"/>
      <c r="AC321" s="32">
        <f t="shared" si="130"/>
        <v>0</v>
      </c>
      <c r="AD321" s="35">
        <f t="shared" si="118"/>
        <v>77.184</v>
      </c>
      <c r="AE321" s="91"/>
      <c r="AF321" s="32">
        <f t="shared" si="131"/>
        <v>0</v>
      </c>
      <c r="AG321" s="35">
        <f t="shared" si="119"/>
        <v>77.184</v>
      </c>
      <c r="AH321" s="91"/>
      <c r="AI321" s="32">
        <f t="shared" si="137"/>
        <v>0</v>
      </c>
      <c r="AJ321" s="35">
        <f t="shared" si="120"/>
        <v>77.184</v>
      </c>
      <c r="AK321" s="91"/>
      <c r="AL321" s="32">
        <f t="shared" si="135"/>
        <v>0</v>
      </c>
      <c r="AM321" s="35">
        <f t="shared" si="121"/>
        <v>77.184</v>
      </c>
      <c r="AN321" s="91"/>
      <c r="AO321" s="32">
        <f t="shared" si="136"/>
        <v>0</v>
      </c>
      <c r="AP321" s="35">
        <f t="shared" si="122"/>
        <v>77.184</v>
      </c>
      <c r="AQ321" s="91"/>
      <c r="AR321" s="2">
        <f t="shared" si="132"/>
        <v>0</v>
      </c>
      <c r="AS321" s="32">
        <f t="shared" si="133"/>
        <v>463.1039999999999</v>
      </c>
      <c r="AT321" s="72">
        <f t="shared" si="138"/>
        <v>463.1039999999999</v>
      </c>
      <c r="AU321" s="72">
        <v>1244.3952</v>
      </c>
      <c r="AV321" s="47"/>
      <c r="AW321" s="46"/>
      <c r="AX321" s="1"/>
      <c r="AY321" s="1"/>
      <c r="AZ321" s="1"/>
      <c r="BA321" s="72">
        <f t="shared" si="134"/>
        <v>1707.4991999999997</v>
      </c>
      <c r="BB321" s="1"/>
    </row>
    <row r="322" spans="1:54" ht="12.75">
      <c r="A322" s="1">
        <v>318</v>
      </c>
      <c r="B322" s="1"/>
      <c r="C322" s="1" t="s">
        <v>283</v>
      </c>
      <c r="D322" s="3">
        <v>402.7</v>
      </c>
      <c r="E322" s="3">
        <v>0</v>
      </c>
      <c r="F322" s="3">
        <v>402.7</v>
      </c>
      <c r="G322" s="1">
        <v>0.12</v>
      </c>
      <c r="H322" s="1">
        <v>0.12</v>
      </c>
      <c r="I322" s="35">
        <f t="shared" si="112"/>
        <v>48.324</v>
      </c>
      <c r="J322" s="91"/>
      <c r="K322" s="35">
        <f t="shared" si="123"/>
        <v>0</v>
      </c>
      <c r="L322" s="35">
        <f t="shared" si="113"/>
        <v>48.324</v>
      </c>
      <c r="M322" s="91"/>
      <c r="N322" s="35">
        <f t="shared" si="124"/>
        <v>0</v>
      </c>
      <c r="O322" s="35">
        <f t="shared" si="114"/>
        <v>48.324</v>
      </c>
      <c r="P322" s="91"/>
      <c r="Q322" s="35">
        <f t="shared" si="125"/>
        <v>0</v>
      </c>
      <c r="R322" s="35">
        <f t="shared" si="115"/>
        <v>48.324</v>
      </c>
      <c r="S322" s="91"/>
      <c r="T322" s="35">
        <f t="shared" si="126"/>
        <v>0</v>
      </c>
      <c r="U322" s="35">
        <f t="shared" si="116"/>
        <v>48.324</v>
      </c>
      <c r="V322" s="91"/>
      <c r="W322" s="35">
        <f t="shared" si="127"/>
        <v>0</v>
      </c>
      <c r="X322" s="35">
        <f t="shared" si="117"/>
        <v>48.324</v>
      </c>
      <c r="Y322" s="91"/>
      <c r="Z322" s="35">
        <f t="shared" si="128"/>
        <v>0</v>
      </c>
      <c r="AA322" s="35">
        <f t="shared" si="129"/>
        <v>48.324</v>
      </c>
      <c r="AB322" s="91"/>
      <c r="AC322" s="32">
        <f t="shared" si="130"/>
        <v>0</v>
      </c>
      <c r="AD322" s="35">
        <f t="shared" si="118"/>
        <v>48.324</v>
      </c>
      <c r="AE322" s="91"/>
      <c r="AF322" s="32">
        <f t="shared" si="131"/>
        <v>0</v>
      </c>
      <c r="AG322" s="35">
        <f t="shared" si="119"/>
        <v>48.324</v>
      </c>
      <c r="AH322" s="91"/>
      <c r="AI322" s="32">
        <f t="shared" si="137"/>
        <v>0</v>
      </c>
      <c r="AJ322" s="35">
        <f t="shared" si="120"/>
        <v>48.324</v>
      </c>
      <c r="AK322" s="91"/>
      <c r="AL322" s="32">
        <f t="shared" si="135"/>
        <v>0</v>
      </c>
      <c r="AM322" s="35">
        <f t="shared" si="121"/>
        <v>48.324</v>
      </c>
      <c r="AN322" s="91"/>
      <c r="AO322" s="32">
        <f t="shared" si="136"/>
        <v>0</v>
      </c>
      <c r="AP322" s="35">
        <f t="shared" si="122"/>
        <v>48.324</v>
      </c>
      <c r="AQ322" s="91"/>
      <c r="AR322" s="2">
        <f t="shared" si="132"/>
        <v>0</v>
      </c>
      <c r="AS322" s="32">
        <f t="shared" si="133"/>
        <v>289.944</v>
      </c>
      <c r="AT322" s="72">
        <f t="shared" si="138"/>
        <v>289.944</v>
      </c>
      <c r="AU322" s="72">
        <v>779.0971999999999</v>
      </c>
      <c r="AV322" s="47"/>
      <c r="AW322" s="46"/>
      <c r="AX322" s="1"/>
      <c r="AY322" s="1"/>
      <c r="AZ322" s="1"/>
      <c r="BA322" s="72">
        <f t="shared" si="134"/>
        <v>1069.0412</v>
      </c>
      <c r="BB322" s="1"/>
    </row>
    <row r="323" spans="1:54" ht="12.75">
      <c r="A323" s="1">
        <v>319</v>
      </c>
      <c r="B323" s="1"/>
      <c r="C323" s="1" t="s">
        <v>284</v>
      </c>
      <c r="D323" s="3">
        <v>479.6</v>
      </c>
      <c r="E323" s="3">
        <v>0</v>
      </c>
      <c r="F323" s="3">
        <v>479.6</v>
      </c>
      <c r="G323" s="1">
        <v>0.12</v>
      </c>
      <c r="H323" s="1">
        <v>0.12</v>
      </c>
      <c r="I323" s="35">
        <f t="shared" si="112"/>
        <v>57.552</v>
      </c>
      <c r="J323" s="91"/>
      <c r="K323" s="35">
        <f t="shared" si="123"/>
        <v>0</v>
      </c>
      <c r="L323" s="35">
        <f t="shared" si="113"/>
        <v>57.552</v>
      </c>
      <c r="M323" s="91"/>
      <c r="N323" s="35">
        <f t="shared" si="124"/>
        <v>0</v>
      </c>
      <c r="O323" s="35">
        <f t="shared" si="114"/>
        <v>57.552</v>
      </c>
      <c r="P323" s="91"/>
      <c r="Q323" s="35">
        <f t="shared" si="125"/>
        <v>0</v>
      </c>
      <c r="R323" s="35">
        <f t="shared" si="115"/>
        <v>57.552</v>
      </c>
      <c r="S323" s="91"/>
      <c r="T323" s="35">
        <f t="shared" si="126"/>
        <v>0</v>
      </c>
      <c r="U323" s="35">
        <f t="shared" si="116"/>
        <v>57.552</v>
      </c>
      <c r="V323" s="91"/>
      <c r="W323" s="35">
        <f t="shared" si="127"/>
        <v>0</v>
      </c>
      <c r="X323" s="35">
        <f t="shared" si="117"/>
        <v>57.552</v>
      </c>
      <c r="Y323" s="91"/>
      <c r="Z323" s="35">
        <f t="shared" si="128"/>
        <v>0</v>
      </c>
      <c r="AA323" s="35">
        <f t="shared" si="129"/>
        <v>57.552</v>
      </c>
      <c r="AB323" s="91"/>
      <c r="AC323" s="32">
        <f t="shared" si="130"/>
        <v>0</v>
      </c>
      <c r="AD323" s="35">
        <f t="shared" si="118"/>
        <v>57.552</v>
      </c>
      <c r="AE323" s="91"/>
      <c r="AF323" s="32">
        <f t="shared" si="131"/>
        <v>0</v>
      </c>
      <c r="AG323" s="35">
        <f t="shared" si="119"/>
        <v>57.552</v>
      </c>
      <c r="AH323" s="91"/>
      <c r="AI323" s="32">
        <f t="shared" si="137"/>
        <v>0</v>
      </c>
      <c r="AJ323" s="35">
        <f t="shared" si="120"/>
        <v>57.552</v>
      </c>
      <c r="AK323" s="91"/>
      <c r="AL323" s="32">
        <f t="shared" si="135"/>
        <v>0</v>
      </c>
      <c r="AM323" s="35">
        <f t="shared" si="121"/>
        <v>57.552</v>
      </c>
      <c r="AN323" s="91"/>
      <c r="AO323" s="32">
        <f t="shared" si="136"/>
        <v>0</v>
      </c>
      <c r="AP323" s="35">
        <f t="shared" si="122"/>
        <v>57.552</v>
      </c>
      <c r="AQ323" s="91"/>
      <c r="AR323" s="2">
        <f t="shared" si="132"/>
        <v>0</v>
      </c>
      <c r="AS323" s="32">
        <f t="shared" si="133"/>
        <v>345.312</v>
      </c>
      <c r="AT323" s="72">
        <f t="shared" si="138"/>
        <v>345.312</v>
      </c>
      <c r="AU323" s="72">
        <v>927.8755999999998</v>
      </c>
      <c r="AV323" s="47"/>
      <c r="AW323" s="46"/>
      <c r="AX323" s="1"/>
      <c r="AY323" s="1"/>
      <c r="AZ323" s="1"/>
      <c r="BA323" s="72">
        <f t="shared" si="134"/>
        <v>1273.1875999999997</v>
      </c>
      <c r="BB323" s="1"/>
    </row>
    <row r="324" spans="1:54" ht="12.75">
      <c r="A324" s="1">
        <v>320</v>
      </c>
      <c r="B324" s="1"/>
      <c r="C324" s="1" t="s">
        <v>285</v>
      </c>
      <c r="D324" s="3">
        <v>368.3</v>
      </c>
      <c r="E324" s="3">
        <v>0</v>
      </c>
      <c r="F324" s="3">
        <v>368.3</v>
      </c>
      <c r="G324" s="1">
        <v>0.12</v>
      </c>
      <c r="H324" s="1">
        <v>0.12</v>
      </c>
      <c r="I324" s="35">
        <f t="shared" si="112"/>
        <v>44.196</v>
      </c>
      <c r="J324" s="91"/>
      <c r="K324" s="35">
        <f t="shared" si="123"/>
        <v>0</v>
      </c>
      <c r="L324" s="35">
        <f t="shared" si="113"/>
        <v>44.196</v>
      </c>
      <c r="M324" s="91"/>
      <c r="N324" s="35">
        <f t="shared" si="124"/>
        <v>0</v>
      </c>
      <c r="O324" s="35">
        <f t="shared" si="114"/>
        <v>44.196</v>
      </c>
      <c r="P324" s="91"/>
      <c r="Q324" s="35">
        <f t="shared" si="125"/>
        <v>0</v>
      </c>
      <c r="R324" s="35">
        <f t="shared" si="115"/>
        <v>44.196</v>
      </c>
      <c r="S324" s="91"/>
      <c r="T324" s="35">
        <f t="shared" si="126"/>
        <v>0</v>
      </c>
      <c r="U324" s="35">
        <f t="shared" si="116"/>
        <v>44.196</v>
      </c>
      <c r="V324" s="91"/>
      <c r="W324" s="35">
        <f t="shared" si="127"/>
        <v>0</v>
      </c>
      <c r="X324" s="35">
        <f t="shared" si="117"/>
        <v>44.196</v>
      </c>
      <c r="Y324" s="91"/>
      <c r="Z324" s="35">
        <f t="shared" si="128"/>
        <v>0</v>
      </c>
      <c r="AA324" s="35">
        <f t="shared" si="129"/>
        <v>44.196</v>
      </c>
      <c r="AB324" s="91"/>
      <c r="AC324" s="32">
        <f t="shared" si="130"/>
        <v>0</v>
      </c>
      <c r="AD324" s="35">
        <f t="shared" si="118"/>
        <v>44.196</v>
      </c>
      <c r="AE324" s="91"/>
      <c r="AF324" s="32">
        <f t="shared" si="131"/>
        <v>0</v>
      </c>
      <c r="AG324" s="35">
        <f t="shared" si="119"/>
        <v>44.196</v>
      </c>
      <c r="AH324" s="91"/>
      <c r="AI324" s="32">
        <f t="shared" si="137"/>
        <v>0</v>
      </c>
      <c r="AJ324" s="35">
        <f t="shared" si="120"/>
        <v>44.196</v>
      </c>
      <c r="AK324" s="91"/>
      <c r="AL324" s="32">
        <f t="shared" si="135"/>
        <v>0</v>
      </c>
      <c r="AM324" s="35">
        <f t="shared" si="121"/>
        <v>44.196</v>
      </c>
      <c r="AN324" s="91"/>
      <c r="AO324" s="32">
        <f t="shared" si="136"/>
        <v>0</v>
      </c>
      <c r="AP324" s="35">
        <f t="shared" si="122"/>
        <v>44.196</v>
      </c>
      <c r="AQ324" s="91"/>
      <c r="AR324" s="2">
        <f t="shared" si="132"/>
        <v>0</v>
      </c>
      <c r="AS324" s="32">
        <f t="shared" si="133"/>
        <v>265.176</v>
      </c>
      <c r="AT324" s="72">
        <f t="shared" si="138"/>
        <v>265.176</v>
      </c>
      <c r="AU324" s="72">
        <v>712.5488</v>
      </c>
      <c r="AV324" s="47"/>
      <c r="AW324" s="46"/>
      <c r="AX324" s="1"/>
      <c r="AY324" s="1"/>
      <c r="AZ324" s="1"/>
      <c r="BA324" s="72">
        <f t="shared" si="134"/>
        <v>977.7248</v>
      </c>
      <c r="BB324" s="1"/>
    </row>
    <row r="325" spans="1:54" ht="12.75">
      <c r="A325" s="1">
        <v>321</v>
      </c>
      <c r="B325" s="1"/>
      <c r="C325" s="1" t="s">
        <v>286</v>
      </c>
      <c r="D325" s="3">
        <v>353.7</v>
      </c>
      <c r="E325" s="3">
        <v>0</v>
      </c>
      <c r="F325" s="3">
        <v>353.7</v>
      </c>
      <c r="G325" s="1">
        <v>0.12</v>
      </c>
      <c r="H325" s="1">
        <v>0.12</v>
      </c>
      <c r="I325" s="35">
        <f t="shared" si="112"/>
        <v>42.443999999999996</v>
      </c>
      <c r="J325" s="91"/>
      <c r="K325" s="35">
        <f>I325*J325</f>
        <v>0</v>
      </c>
      <c r="L325" s="35">
        <f t="shared" si="113"/>
        <v>42.443999999999996</v>
      </c>
      <c r="M325" s="91"/>
      <c r="N325" s="35">
        <f>L325*M325</f>
        <v>0</v>
      </c>
      <c r="O325" s="35">
        <f t="shared" si="114"/>
        <v>42.443999999999996</v>
      </c>
      <c r="P325" s="91"/>
      <c r="Q325" s="35">
        <f>O325*P325</f>
        <v>0</v>
      </c>
      <c r="R325" s="35">
        <f t="shared" si="115"/>
        <v>42.443999999999996</v>
      </c>
      <c r="S325" s="91"/>
      <c r="T325" s="35">
        <f>R325*S325</f>
        <v>0</v>
      </c>
      <c r="U325" s="35">
        <f t="shared" si="116"/>
        <v>42.443999999999996</v>
      </c>
      <c r="V325" s="91"/>
      <c r="W325" s="35">
        <f t="shared" si="127"/>
        <v>0</v>
      </c>
      <c r="X325" s="35">
        <f t="shared" si="117"/>
        <v>42.443999999999996</v>
      </c>
      <c r="Y325" s="91"/>
      <c r="Z325" s="35">
        <f t="shared" si="128"/>
        <v>0</v>
      </c>
      <c r="AA325" s="35">
        <f t="shared" si="129"/>
        <v>42.443999999999996</v>
      </c>
      <c r="AB325" s="91"/>
      <c r="AC325" s="32">
        <f t="shared" si="130"/>
        <v>0</v>
      </c>
      <c r="AD325" s="35">
        <f t="shared" si="118"/>
        <v>42.443999999999996</v>
      </c>
      <c r="AE325" s="91"/>
      <c r="AF325" s="32">
        <f t="shared" si="131"/>
        <v>0</v>
      </c>
      <c r="AG325" s="35">
        <f t="shared" si="119"/>
        <v>42.443999999999996</v>
      </c>
      <c r="AH325" s="91"/>
      <c r="AI325" s="32">
        <f t="shared" si="137"/>
        <v>0</v>
      </c>
      <c r="AJ325" s="35">
        <f t="shared" si="120"/>
        <v>42.443999999999996</v>
      </c>
      <c r="AK325" s="91"/>
      <c r="AL325" s="32">
        <f t="shared" si="135"/>
        <v>0</v>
      </c>
      <c r="AM325" s="35">
        <f t="shared" si="121"/>
        <v>42.443999999999996</v>
      </c>
      <c r="AN325" s="91"/>
      <c r="AO325" s="32">
        <f t="shared" si="136"/>
        <v>0</v>
      </c>
      <c r="AP325" s="35">
        <f t="shared" si="122"/>
        <v>42.443999999999996</v>
      </c>
      <c r="AQ325" s="91"/>
      <c r="AR325" s="2">
        <f t="shared" si="132"/>
        <v>0</v>
      </c>
      <c r="AS325" s="32">
        <f t="shared" si="133"/>
        <v>254.66399999999996</v>
      </c>
      <c r="AT325" s="72">
        <f t="shared" si="138"/>
        <v>254.66399999999996</v>
      </c>
      <c r="AU325" s="72">
        <v>684.3032000000001</v>
      </c>
      <c r="AV325" s="47"/>
      <c r="AW325" s="46"/>
      <c r="AX325" s="1"/>
      <c r="AY325" s="1"/>
      <c r="AZ325" s="1"/>
      <c r="BA325" s="72">
        <f>AT325+AU325-AZ325</f>
        <v>938.9672</v>
      </c>
      <c r="BB325" s="1"/>
    </row>
    <row r="326" spans="1:54" ht="12.75">
      <c r="A326" s="1">
        <v>322</v>
      </c>
      <c r="B326" s="1"/>
      <c r="C326" s="1" t="s">
        <v>287</v>
      </c>
      <c r="D326" s="3">
        <v>53.2</v>
      </c>
      <c r="E326" s="3">
        <v>0</v>
      </c>
      <c r="F326" s="3">
        <v>53.2</v>
      </c>
      <c r="G326" s="1">
        <v>0.12</v>
      </c>
      <c r="H326" s="1">
        <v>0.12</v>
      </c>
      <c r="I326" s="35">
        <f t="shared" si="112"/>
        <v>6.384</v>
      </c>
      <c r="J326" s="91"/>
      <c r="K326" s="35">
        <f>I326*J326</f>
        <v>0</v>
      </c>
      <c r="L326" s="35">
        <f t="shared" si="113"/>
        <v>6.384</v>
      </c>
      <c r="M326" s="91"/>
      <c r="N326" s="35">
        <f>L326*M326</f>
        <v>0</v>
      </c>
      <c r="O326" s="35">
        <f t="shared" si="114"/>
        <v>6.384</v>
      </c>
      <c r="P326" s="91"/>
      <c r="Q326" s="35">
        <f>O326*P326</f>
        <v>0</v>
      </c>
      <c r="R326" s="35">
        <f t="shared" si="115"/>
        <v>6.384</v>
      </c>
      <c r="S326" s="91"/>
      <c r="T326" s="35">
        <f>R326*S326</f>
        <v>0</v>
      </c>
      <c r="U326" s="35">
        <f t="shared" si="116"/>
        <v>6.384</v>
      </c>
      <c r="V326" s="91"/>
      <c r="W326" s="35">
        <f>U326*V326</f>
        <v>0</v>
      </c>
      <c r="X326" s="35">
        <f t="shared" si="117"/>
        <v>6.384</v>
      </c>
      <c r="Y326" s="91"/>
      <c r="Z326" s="35">
        <f>X326*Y326</f>
        <v>0</v>
      </c>
      <c r="AA326" s="35">
        <f>F326*0.12</f>
        <v>6.384</v>
      </c>
      <c r="AB326" s="91"/>
      <c r="AC326" s="32">
        <f>AA326*AB326</f>
        <v>0</v>
      </c>
      <c r="AD326" s="35">
        <f t="shared" si="118"/>
        <v>6.384</v>
      </c>
      <c r="AE326" s="91"/>
      <c r="AF326" s="32">
        <f>AD326*AE326</f>
        <v>0</v>
      </c>
      <c r="AG326" s="35">
        <f t="shared" si="119"/>
        <v>6.384</v>
      </c>
      <c r="AH326" s="91"/>
      <c r="AI326" s="32">
        <f>AG326*AH326</f>
        <v>0</v>
      </c>
      <c r="AJ326" s="35">
        <f t="shared" si="120"/>
        <v>6.384</v>
      </c>
      <c r="AK326" s="91"/>
      <c r="AL326" s="32">
        <f>AJ326*AK326</f>
        <v>0</v>
      </c>
      <c r="AM326" s="35">
        <f t="shared" si="121"/>
        <v>6.384</v>
      </c>
      <c r="AN326" s="91"/>
      <c r="AO326" s="32">
        <f>AM326*AN326</f>
        <v>0</v>
      </c>
      <c r="AP326" s="35">
        <f t="shared" si="122"/>
        <v>6.384</v>
      </c>
      <c r="AQ326" s="91"/>
      <c r="AR326" s="2">
        <f>AP326*AQ326</f>
        <v>0</v>
      </c>
      <c r="AS326" s="32">
        <f>I326+L326+O326+R326+U326+X326</f>
        <v>38.304</v>
      </c>
      <c r="AT326" s="72">
        <f t="shared" si="138"/>
        <v>38.304</v>
      </c>
      <c r="AU326" s="72">
        <v>102.9252</v>
      </c>
      <c r="AV326" s="47"/>
      <c r="AW326" s="46"/>
      <c r="AX326" s="1"/>
      <c r="AY326" s="1"/>
      <c r="AZ326" s="1"/>
      <c r="BA326" s="72">
        <f>AT326+AU326-AZ326</f>
        <v>141.2292</v>
      </c>
      <c r="BB326" s="1"/>
    </row>
    <row r="327" spans="1:54" ht="12.75">
      <c r="A327" s="1">
        <v>323</v>
      </c>
      <c r="B327" s="1"/>
      <c r="C327" s="1" t="s">
        <v>288</v>
      </c>
      <c r="D327" s="3">
        <v>903.9</v>
      </c>
      <c r="E327" s="3">
        <v>0</v>
      </c>
      <c r="F327" s="3">
        <v>903.9</v>
      </c>
      <c r="G327" s="1">
        <v>0.12</v>
      </c>
      <c r="H327" s="1">
        <v>0.12</v>
      </c>
      <c r="I327" s="35">
        <f t="shared" si="112"/>
        <v>108.46799999999999</v>
      </c>
      <c r="J327" s="91"/>
      <c r="K327" s="35">
        <f>I327*J327</f>
        <v>0</v>
      </c>
      <c r="L327" s="35">
        <f t="shared" si="113"/>
        <v>108.46799999999999</v>
      </c>
      <c r="M327" s="91"/>
      <c r="N327" s="35">
        <f>L327*M327</f>
        <v>0</v>
      </c>
      <c r="O327" s="35">
        <f t="shared" si="114"/>
        <v>108.46799999999999</v>
      </c>
      <c r="P327" s="91"/>
      <c r="Q327" s="35">
        <f>O327*P327</f>
        <v>0</v>
      </c>
      <c r="R327" s="35">
        <f t="shared" si="115"/>
        <v>108.46799999999999</v>
      </c>
      <c r="S327" s="91"/>
      <c r="T327" s="35">
        <f>R327*S327</f>
        <v>0</v>
      </c>
      <c r="U327" s="35">
        <f t="shared" si="116"/>
        <v>108.46799999999999</v>
      </c>
      <c r="V327" s="91"/>
      <c r="W327" s="35">
        <f>U327*V327</f>
        <v>0</v>
      </c>
      <c r="X327" s="35">
        <f t="shared" si="117"/>
        <v>108.46799999999999</v>
      </c>
      <c r="Y327" s="91"/>
      <c r="Z327" s="35">
        <f>X327*Y327</f>
        <v>0</v>
      </c>
      <c r="AA327" s="35">
        <f>F327*0.12</f>
        <v>108.46799999999999</v>
      </c>
      <c r="AB327" s="91"/>
      <c r="AC327" s="32">
        <f>AA327*AB327</f>
        <v>0</v>
      </c>
      <c r="AD327" s="35">
        <f t="shared" si="118"/>
        <v>108.46799999999999</v>
      </c>
      <c r="AE327" s="91"/>
      <c r="AF327" s="32">
        <f>AD327*AE327</f>
        <v>0</v>
      </c>
      <c r="AG327" s="35">
        <f t="shared" si="119"/>
        <v>108.46799999999999</v>
      </c>
      <c r="AH327" s="91"/>
      <c r="AI327" s="32">
        <f>AG327*AH327</f>
        <v>0</v>
      </c>
      <c r="AJ327" s="35">
        <f t="shared" si="120"/>
        <v>108.46799999999999</v>
      </c>
      <c r="AK327" s="91"/>
      <c r="AL327" s="32">
        <f>AJ327*AK327</f>
        <v>0</v>
      </c>
      <c r="AM327" s="35">
        <f t="shared" si="121"/>
        <v>108.46799999999999</v>
      </c>
      <c r="AN327" s="91"/>
      <c r="AO327" s="32">
        <f>AM327*AN327</f>
        <v>0</v>
      </c>
      <c r="AP327" s="35">
        <f t="shared" si="122"/>
        <v>108.46799999999999</v>
      </c>
      <c r="AQ327" s="91"/>
      <c r="AR327" s="2">
        <f>AP327*AQ327</f>
        <v>0</v>
      </c>
      <c r="AS327" s="32">
        <f>I327+L327+O327+R327+U327+X327</f>
        <v>650.8079999999999</v>
      </c>
      <c r="AT327" s="72">
        <f t="shared" si="138"/>
        <v>650.8079999999999</v>
      </c>
      <c r="AU327" s="72">
        <v>1748.7604000000001</v>
      </c>
      <c r="AV327" s="47"/>
      <c r="AW327" s="46"/>
      <c r="AX327" s="1"/>
      <c r="AY327" s="1"/>
      <c r="AZ327" s="1"/>
      <c r="BA327" s="72">
        <f>AT327+AU327-AZ327</f>
        <v>2399.5684</v>
      </c>
      <c r="BB327" s="1"/>
    </row>
    <row r="328" spans="1:54" ht="12.75">
      <c r="A328" s="1">
        <v>324</v>
      </c>
      <c r="B328" s="1"/>
      <c r="C328" s="1" t="s">
        <v>289</v>
      </c>
      <c r="D328" s="3">
        <v>526.4</v>
      </c>
      <c r="E328" s="3">
        <v>0</v>
      </c>
      <c r="F328" s="3">
        <v>526.4</v>
      </c>
      <c r="G328" s="1">
        <v>0.12</v>
      </c>
      <c r="H328" s="1">
        <v>0.12</v>
      </c>
      <c r="I328" s="35">
        <f t="shared" si="112"/>
        <v>63.16799999999999</v>
      </c>
      <c r="J328" s="91"/>
      <c r="K328" s="35">
        <f>I328*J328</f>
        <v>0</v>
      </c>
      <c r="L328" s="35">
        <f t="shared" si="113"/>
        <v>63.16799999999999</v>
      </c>
      <c r="M328" s="91"/>
      <c r="N328" s="35">
        <f>L328*M328</f>
        <v>0</v>
      </c>
      <c r="O328" s="35">
        <f t="shared" si="114"/>
        <v>63.16799999999999</v>
      </c>
      <c r="P328" s="91"/>
      <c r="Q328" s="35">
        <f>O328*P328</f>
        <v>0</v>
      </c>
      <c r="R328" s="35">
        <f t="shared" si="115"/>
        <v>63.16799999999999</v>
      </c>
      <c r="S328" s="91"/>
      <c r="T328" s="35">
        <f>R328*S328</f>
        <v>0</v>
      </c>
      <c r="U328" s="35">
        <f t="shared" si="116"/>
        <v>63.16799999999999</v>
      </c>
      <c r="V328" s="91"/>
      <c r="W328" s="35">
        <f>U328*V328</f>
        <v>0</v>
      </c>
      <c r="X328" s="35">
        <f t="shared" si="117"/>
        <v>63.16799999999999</v>
      </c>
      <c r="Y328" s="91"/>
      <c r="Z328" s="35">
        <f>X328*Y328</f>
        <v>0</v>
      </c>
      <c r="AA328" s="35">
        <f>F328*0.12</f>
        <v>63.16799999999999</v>
      </c>
      <c r="AB328" s="91"/>
      <c r="AC328" s="32">
        <f>AA328*AB328</f>
        <v>0</v>
      </c>
      <c r="AD328" s="35">
        <f t="shared" si="118"/>
        <v>63.16799999999999</v>
      </c>
      <c r="AE328" s="91"/>
      <c r="AF328" s="32">
        <f>AD328*AE328</f>
        <v>0</v>
      </c>
      <c r="AG328" s="35">
        <f t="shared" si="119"/>
        <v>63.16799999999999</v>
      </c>
      <c r="AH328" s="91"/>
      <c r="AI328" s="32">
        <f>AG328*AH328</f>
        <v>0</v>
      </c>
      <c r="AJ328" s="35">
        <f t="shared" si="120"/>
        <v>63.16799999999999</v>
      </c>
      <c r="AK328" s="91"/>
      <c r="AL328" s="32">
        <f>AJ328*AK328</f>
        <v>0</v>
      </c>
      <c r="AM328" s="35">
        <f t="shared" si="121"/>
        <v>63.16799999999999</v>
      </c>
      <c r="AN328" s="91"/>
      <c r="AO328" s="32">
        <f>AM328*AN328</f>
        <v>0</v>
      </c>
      <c r="AP328" s="35">
        <f t="shared" si="122"/>
        <v>63.16799999999999</v>
      </c>
      <c r="AQ328" s="91"/>
      <c r="AR328" s="2">
        <f>AP328*AQ328</f>
        <v>0</v>
      </c>
      <c r="AS328" s="32">
        <f>I328+L328+O328+R328+U328+X328</f>
        <v>379.008</v>
      </c>
      <c r="AT328" s="72">
        <f t="shared" si="138"/>
        <v>379.008</v>
      </c>
      <c r="AU328" s="72">
        <v>1018.4203999999997</v>
      </c>
      <c r="AV328" s="47"/>
      <c r="AW328" s="46"/>
      <c r="AX328" s="1"/>
      <c r="AY328" s="1"/>
      <c r="AZ328" s="1"/>
      <c r="BA328" s="72">
        <f>AT328+AU328-AZ328</f>
        <v>1397.4283999999998</v>
      </c>
      <c r="BB328" s="1"/>
    </row>
    <row r="329" spans="1:54" ht="12.75">
      <c r="A329" s="1">
        <v>325</v>
      </c>
      <c r="B329" s="1"/>
      <c r="C329" s="1" t="s">
        <v>315</v>
      </c>
      <c r="D329" s="3">
        <v>405.8</v>
      </c>
      <c r="E329" s="3">
        <v>0</v>
      </c>
      <c r="F329" s="3">
        <v>405.8</v>
      </c>
      <c r="G329" s="1">
        <v>0.12</v>
      </c>
      <c r="H329" s="1">
        <v>0.12</v>
      </c>
      <c r="I329" s="35">
        <f t="shared" si="112"/>
        <v>48.696</v>
      </c>
      <c r="J329" s="91"/>
      <c r="K329" s="35">
        <f>I329*J329</f>
        <v>0</v>
      </c>
      <c r="L329" s="35">
        <f t="shared" si="113"/>
        <v>48.696</v>
      </c>
      <c r="M329" s="91"/>
      <c r="N329" s="35">
        <f>L329*M329</f>
        <v>0</v>
      </c>
      <c r="O329" s="35">
        <f t="shared" si="114"/>
        <v>48.696</v>
      </c>
      <c r="P329" s="91"/>
      <c r="Q329" s="35">
        <f>O329*P329</f>
        <v>0</v>
      </c>
      <c r="R329" s="35">
        <f t="shared" si="115"/>
        <v>48.696</v>
      </c>
      <c r="S329" s="91"/>
      <c r="T329" s="35">
        <f>R329*S329</f>
        <v>0</v>
      </c>
      <c r="U329" s="35">
        <f t="shared" si="116"/>
        <v>48.696</v>
      </c>
      <c r="V329" s="91"/>
      <c r="W329" s="35">
        <f>U329*V329</f>
        <v>0</v>
      </c>
      <c r="X329" s="35">
        <f t="shared" si="117"/>
        <v>48.696</v>
      </c>
      <c r="Y329" s="91"/>
      <c r="Z329" s="35">
        <f>X329*Y329</f>
        <v>0</v>
      </c>
      <c r="AA329" s="35">
        <f>F329*0.12</f>
        <v>48.696</v>
      </c>
      <c r="AB329" s="91"/>
      <c r="AC329" s="32">
        <f>AA329*AB329</f>
        <v>0</v>
      </c>
      <c r="AD329" s="35">
        <f t="shared" si="118"/>
        <v>48.696</v>
      </c>
      <c r="AE329" s="91"/>
      <c r="AF329" s="32">
        <f>AD329*AE329</f>
        <v>0</v>
      </c>
      <c r="AG329" s="35">
        <f t="shared" si="119"/>
        <v>48.696</v>
      </c>
      <c r="AH329" s="91"/>
      <c r="AI329" s="32">
        <f>AG329*AH329</f>
        <v>0</v>
      </c>
      <c r="AJ329" s="35">
        <f t="shared" si="120"/>
        <v>48.696</v>
      </c>
      <c r="AK329" s="91"/>
      <c r="AL329" s="32">
        <f>AJ329*AK329</f>
        <v>0</v>
      </c>
      <c r="AM329" s="35">
        <f t="shared" si="121"/>
        <v>48.696</v>
      </c>
      <c r="AN329" s="91"/>
      <c r="AO329" s="32">
        <f>AM329*AN329</f>
        <v>0</v>
      </c>
      <c r="AP329" s="35">
        <f t="shared" si="122"/>
        <v>48.696</v>
      </c>
      <c r="AQ329" s="91"/>
      <c r="AR329" s="2">
        <f>AP329*AQ329</f>
        <v>0</v>
      </c>
      <c r="AS329" s="32">
        <f>I329+L329+O329+R329+U329+X329</f>
        <v>292.176</v>
      </c>
      <c r="AT329" s="72">
        <f t="shared" si="138"/>
        <v>292.176</v>
      </c>
      <c r="AU329" s="72">
        <v>785.0987999999998</v>
      </c>
      <c r="AV329" s="47"/>
      <c r="AW329" s="46"/>
      <c r="AX329" s="1"/>
      <c r="AY329" s="1"/>
      <c r="AZ329" s="1"/>
      <c r="BA329" s="72">
        <f>AT329+AU329-AZ329</f>
        <v>1077.2747999999997</v>
      </c>
      <c r="BB329" s="1"/>
    </row>
    <row r="330" spans="1:54" ht="15.75">
      <c r="A330" s="1"/>
      <c r="B330" s="1"/>
      <c r="C330" s="1" t="s">
        <v>361</v>
      </c>
      <c r="D330" s="49">
        <f>SUM(D5:D329)</f>
        <v>482497.49000000005</v>
      </c>
      <c r="E330" s="49">
        <f>SUM(E5:E329)</f>
        <v>25749.359999999997</v>
      </c>
      <c r="F330" s="49">
        <f>SUM(F5:F329)</f>
        <v>508246.8500000001</v>
      </c>
      <c r="G330" s="1"/>
      <c r="H330" s="1"/>
      <c r="I330" s="20">
        <f>SUM(I5:I329)</f>
        <v>60989.622</v>
      </c>
      <c r="J330" s="1"/>
      <c r="K330" s="19">
        <f>SUM(K5:K329)</f>
        <v>0</v>
      </c>
      <c r="L330" s="19">
        <f>SUM(L5:L329)</f>
        <v>60989.622</v>
      </c>
      <c r="M330" s="35"/>
      <c r="N330" s="19">
        <f>SUM(N5:N329)</f>
        <v>0</v>
      </c>
      <c r="O330" s="20">
        <f>SUM(O5:O329)</f>
        <v>60989.622</v>
      </c>
      <c r="P330" s="1"/>
      <c r="Q330" s="20">
        <f>SUM(Q5:Q329)</f>
        <v>0</v>
      </c>
      <c r="R330" s="20">
        <f>SUM(R5:R329)</f>
        <v>60989.622</v>
      </c>
      <c r="S330" s="1"/>
      <c r="T330" s="20">
        <f>SUM(T5:T329)</f>
        <v>0</v>
      </c>
      <c r="U330" s="20">
        <f>SUM(U5:U329)</f>
        <v>60989.622</v>
      </c>
      <c r="V330" s="1"/>
      <c r="W330" s="20">
        <f>SUM(W5:W329)</f>
        <v>0</v>
      </c>
      <c r="X330" s="20">
        <f>SUM(X5:X329)</f>
        <v>60989.622</v>
      </c>
      <c r="Y330" s="1"/>
      <c r="Z330" s="20">
        <f>SUM(Z5:Z329)</f>
        <v>0</v>
      </c>
      <c r="AA330" s="20">
        <f>SUM(AA5:AA329)</f>
        <v>60989.622</v>
      </c>
      <c r="AB330" s="1"/>
      <c r="AC330" s="20">
        <f>SUM(AC5:AC329)</f>
        <v>0</v>
      </c>
      <c r="AD330" s="20">
        <f>SUM(AD5:AD329)</f>
        <v>60989.622</v>
      </c>
      <c r="AE330" s="1"/>
      <c r="AF330" s="20">
        <f>SUM(AF5:AF329)</f>
        <v>0</v>
      </c>
      <c r="AG330" s="20">
        <f>SUM(AG5:AG329)</f>
        <v>60989.622</v>
      </c>
      <c r="AH330" s="1"/>
      <c r="AI330" s="20">
        <f>SUM(AI5:AI329)</f>
        <v>0</v>
      </c>
      <c r="AJ330" s="20">
        <f>SUM(AJ5:AJ329)</f>
        <v>60989.622</v>
      </c>
      <c r="AK330" s="1"/>
      <c r="AL330" s="20">
        <f>SUM(AL5:AL329)</f>
        <v>0</v>
      </c>
      <c r="AM330" s="20">
        <f>SUM(AM5:AM329)</f>
        <v>60989.622</v>
      </c>
      <c r="AN330" s="1"/>
      <c r="AO330" s="20">
        <f>SUM(AO5:AO329)</f>
        <v>0</v>
      </c>
      <c r="AP330" s="20">
        <f>SUM(AP5:AP329)</f>
        <v>60989.622</v>
      </c>
      <c r="AQ330" s="1"/>
      <c r="AR330" s="20">
        <f>SUM(AR5:AR329)</f>
        <v>0</v>
      </c>
      <c r="AS330" s="69">
        <f>SUM(AS5:AS329)</f>
        <v>365937.7320000001</v>
      </c>
      <c r="AT330" s="69">
        <f>SUM(AT5:AT329)</f>
        <v>365937.7320000001</v>
      </c>
      <c r="AU330" s="70">
        <v>-12041.647960000166</v>
      </c>
      <c r="AV330" s="32"/>
      <c r="AW330" s="32"/>
      <c r="AX330" s="1"/>
      <c r="AY330" s="1"/>
      <c r="AZ330" s="112">
        <f>SUM(AZ5:AZ329)</f>
        <v>0</v>
      </c>
      <c r="BA330" s="70">
        <f>SUM(BA5:BA329)</f>
        <v>353896.0840399993</v>
      </c>
      <c r="BB330" s="1"/>
    </row>
    <row r="331" ht="15">
      <c r="AZ331" s="116"/>
    </row>
    <row r="332" spans="52:53" ht="15.75">
      <c r="AZ332" s="118"/>
      <c r="BA332" s="29"/>
    </row>
    <row r="333" ht="15">
      <c r="AZ333" s="111"/>
    </row>
    <row r="334" ht="15.75">
      <c r="AZ334" s="118"/>
    </row>
    <row r="335" ht="15">
      <c r="AZ335" s="111"/>
    </row>
    <row r="336" spans="2:52" ht="18">
      <c r="B336" s="292" t="s">
        <v>449</v>
      </c>
      <c r="C336" s="293"/>
      <c r="D336" s="293"/>
      <c r="E336" s="293"/>
      <c r="F336" s="293"/>
      <c r="G336" s="294"/>
      <c r="AZ336" s="111"/>
    </row>
    <row r="337" ht="15">
      <c r="AZ337" s="111"/>
    </row>
    <row r="338" spans="2:52" ht="28.5" customHeight="1">
      <c r="B338" s="23" t="s">
        <v>397</v>
      </c>
      <c r="C338" s="23" t="s">
        <v>322</v>
      </c>
      <c r="D338" s="2" t="s">
        <v>443</v>
      </c>
      <c r="E338" s="23" t="s">
        <v>398</v>
      </c>
      <c r="F338" s="170" t="s">
        <v>399</v>
      </c>
      <c r="G338" s="170" t="s">
        <v>444</v>
      </c>
      <c r="AZ338" s="111"/>
    </row>
    <row r="339" spans="2:52" ht="28.5" customHeight="1">
      <c r="B339" s="105"/>
      <c r="C339" s="23" t="s">
        <v>445</v>
      </c>
      <c r="D339" s="169">
        <v>366221.51</v>
      </c>
      <c r="F339" s="105"/>
      <c r="G339" s="105"/>
      <c r="AZ339" s="111"/>
    </row>
    <row r="340" spans="2:52" ht="28.5" customHeight="1">
      <c r="B340" s="105"/>
      <c r="C340" s="23" t="s">
        <v>446</v>
      </c>
      <c r="D340" s="2">
        <v>731988.56</v>
      </c>
      <c r="E340" s="1"/>
      <c r="F340" s="105"/>
      <c r="G340" s="105"/>
      <c r="AZ340" s="111"/>
    </row>
    <row r="341" spans="2:52" ht="28.5" customHeight="1">
      <c r="B341" s="105"/>
      <c r="C341" s="23" t="s">
        <v>448</v>
      </c>
      <c r="D341" s="169">
        <v>365937.73</v>
      </c>
      <c r="E341" s="169">
        <v>365937.73</v>
      </c>
      <c r="F341" s="172" t="s">
        <v>450</v>
      </c>
      <c r="G341" s="172" t="s">
        <v>451</v>
      </c>
      <c r="AZ341" s="111"/>
    </row>
    <row r="342" spans="2:52" ht="15">
      <c r="B342" s="1">
        <v>1</v>
      </c>
      <c r="C342" s="1" t="s">
        <v>133</v>
      </c>
      <c r="D342" s="1"/>
      <c r="E342" s="1">
        <v>184362</v>
      </c>
      <c r="F342" s="1">
        <v>8</v>
      </c>
      <c r="G342" s="1" t="s">
        <v>367</v>
      </c>
      <c r="AZ342" s="111"/>
    </row>
    <row r="343" spans="2:52" ht="15">
      <c r="B343" s="1">
        <v>2</v>
      </c>
      <c r="C343" s="1" t="s">
        <v>233</v>
      </c>
      <c r="D343" s="1"/>
      <c r="E343" s="1">
        <v>74300</v>
      </c>
      <c r="F343" s="1">
        <v>2</v>
      </c>
      <c r="G343" s="1" t="s">
        <v>367</v>
      </c>
      <c r="AZ343" s="111"/>
    </row>
    <row r="344" spans="1:50" ht="12.75">
      <c r="A344" s="8"/>
      <c r="B344" s="1">
        <v>1</v>
      </c>
      <c r="C344" s="1" t="s">
        <v>9</v>
      </c>
      <c r="D344" s="1"/>
      <c r="E344" s="1">
        <v>64429.25</v>
      </c>
      <c r="F344" s="1">
        <v>4</v>
      </c>
      <c r="G344" s="1" t="s">
        <v>395</v>
      </c>
      <c r="H344" s="8"/>
      <c r="I344" s="102"/>
      <c r="J344" s="104"/>
      <c r="K344" s="102"/>
      <c r="L344" s="102"/>
      <c r="M344" s="104"/>
      <c r="N344" s="102"/>
      <c r="O344" s="102"/>
      <c r="P344" s="104"/>
      <c r="Q344" s="102"/>
      <c r="R344" s="102"/>
      <c r="S344" s="104"/>
      <c r="T344" s="102"/>
      <c r="U344" s="102"/>
      <c r="V344" s="8"/>
      <c r="W344" s="8"/>
      <c r="X344" s="102"/>
      <c r="Y344" s="8"/>
      <c r="Z344" s="8"/>
      <c r="AA344" s="102"/>
      <c r="AB344" s="100"/>
      <c r="AC344" s="101"/>
      <c r="AD344" s="102"/>
      <c r="AE344" s="100"/>
      <c r="AF344" s="101"/>
      <c r="AG344" s="102"/>
      <c r="AH344" s="100"/>
      <c r="AI344" s="101"/>
      <c r="AJ344" s="102"/>
      <c r="AK344" s="100"/>
      <c r="AL344" s="8"/>
      <c r="AM344" s="8"/>
      <c r="AN344" s="8"/>
      <c r="AO344" s="101"/>
      <c r="AP344" s="102"/>
      <c r="AQ344" s="100"/>
      <c r="AR344" s="103"/>
      <c r="AS344" s="101"/>
      <c r="AT344" s="101"/>
      <c r="AU344" s="101"/>
      <c r="AV344" s="99">
        <v>95287.07</v>
      </c>
      <c r="AW344" s="72">
        <v>-93317.62</v>
      </c>
      <c r="AX344" s="1" t="s">
        <v>393</v>
      </c>
    </row>
    <row r="345" spans="1:50" ht="12.75">
      <c r="A345" s="8"/>
      <c r="B345" s="1">
        <v>2</v>
      </c>
      <c r="C345" s="1" t="s">
        <v>75</v>
      </c>
      <c r="D345" s="1"/>
      <c r="E345" s="1">
        <v>62373.49</v>
      </c>
      <c r="F345" s="1">
        <v>4</v>
      </c>
      <c r="G345" s="35" t="s">
        <v>396</v>
      </c>
      <c r="H345" s="8"/>
      <c r="I345" s="102"/>
      <c r="J345" s="104"/>
      <c r="K345" s="102"/>
      <c r="L345" s="102"/>
      <c r="M345" s="104"/>
      <c r="N345" s="102"/>
      <c r="O345" s="102"/>
      <c r="P345" s="104"/>
      <c r="Q345" s="102"/>
      <c r="R345" s="102"/>
      <c r="S345" s="104"/>
      <c r="T345" s="102"/>
      <c r="U345" s="102"/>
      <c r="V345" s="8"/>
      <c r="W345" s="8"/>
      <c r="X345" s="102"/>
      <c r="Y345" s="8"/>
      <c r="Z345" s="8"/>
      <c r="AA345" s="102"/>
      <c r="AB345" s="100"/>
      <c r="AC345" s="101"/>
      <c r="AD345" s="102"/>
      <c r="AE345" s="100"/>
      <c r="AF345" s="101"/>
      <c r="AG345" s="102"/>
      <c r="AH345" s="100"/>
      <c r="AI345" s="101"/>
      <c r="AJ345" s="102"/>
      <c r="AK345" s="100"/>
      <c r="AL345" s="8"/>
      <c r="AM345" s="8"/>
      <c r="AN345" s="102"/>
      <c r="AO345" s="101"/>
      <c r="AP345" s="102"/>
      <c r="AQ345" s="100"/>
      <c r="AR345" s="103"/>
      <c r="AS345" s="101"/>
      <c r="AT345" s="101"/>
      <c r="AU345" s="101"/>
      <c r="AV345" s="99">
        <v>64429.25</v>
      </c>
      <c r="AW345" s="72">
        <v>-59318.296</v>
      </c>
      <c r="AX345" s="1" t="s">
        <v>394</v>
      </c>
    </row>
    <row r="346" spans="1:50" ht="12.75">
      <c r="A346" s="8"/>
      <c r="B346" s="1">
        <v>3</v>
      </c>
      <c r="C346" s="1" t="s">
        <v>122</v>
      </c>
      <c r="D346" s="1"/>
      <c r="E346" s="1">
        <v>80256.66</v>
      </c>
      <c r="F346" s="1">
        <v>3</v>
      </c>
      <c r="G346" s="35" t="s">
        <v>396</v>
      </c>
      <c r="H346" s="8"/>
      <c r="I346" s="102"/>
      <c r="J346" s="104"/>
      <c r="K346" s="102"/>
      <c r="L346" s="102"/>
      <c r="M346" s="104"/>
      <c r="N346" s="102"/>
      <c r="O346" s="102"/>
      <c r="P346" s="104"/>
      <c r="Q346" s="102"/>
      <c r="R346" s="102"/>
      <c r="S346" s="104"/>
      <c r="T346" s="102"/>
      <c r="U346" s="102"/>
      <c r="V346" s="8"/>
      <c r="W346" s="8"/>
      <c r="X346" s="102"/>
      <c r="Y346" s="8"/>
      <c r="Z346" s="8"/>
      <c r="AA346" s="102"/>
      <c r="AB346" s="100"/>
      <c r="AC346" s="101"/>
      <c r="AD346" s="102"/>
      <c r="AE346" s="100"/>
      <c r="AF346" s="101"/>
      <c r="AG346" s="102"/>
      <c r="AH346" s="100"/>
      <c r="AI346" s="101"/>
      <c r="AJ346" s="102"/>
      <c r="AK346" s="100"/>
      <c r="AL346" s="8"/>
      <c r="AM346" s="8"/>
      <c r="AN346" s="102"/>
      <c r="AO346" s="101"/>
      <c r="AP346" s="102"/>
      <c r="AQ346" s="100"/>
      <c r="AR346" s="103"/>
      <c r="AS346" s="101"/>
      <c r="AT346" s="101"/>
      <c r="AU346" s="101"/>
      <c r="AV346" s="99">
        <v>62373.49</v>
      </c>
      <c r="AW346" s="72">
        <v>-55749.263999999996</v>
      </c>
      <c r="AX346" s="1" t="s">
        <v>394</v>
      </c>
    </row>
    <row r="347" spans="2:43" ht="12.75">
      <c r="B347" s="1">
        <v>4</v>
      </c>
      <c r="C347" s="1" t="s">
        <v>127</v>
      </c>
      <c r="D347" s="1"/>
      <c r="E347" s="1">
        <v>132225.01</v>
      </c>
      <c r="F347" s="1">
        <v>4</v>
      </c>
      <c r="G347" s="35" t="s">
        <v>396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103"/>
      <c r="AD347" s="8"/>
      <c r="AE347" s="8"/>
      <c r="AF347" s="103"/>
      <c r="AG347" s="8"/>
      <c r="AH347" s="8"/>
      <c r="AI347" s="103"/>
      <c r="AJ347" s="8"/>
      <c r="AK347" s="8"/>
      <c r="AL347" s="8"/>
      <c r="AM347" s="8"/>
      <c r="AN347" s="102"/>
      <c r="AO347" s="103"/>
      <c r="AP347" s="8"/>
      <c r="AQ347" s="8"/>
    </row>
    <row r="348" spans="2:43" ht="12.75">
      <c r="B348" s="1">
        <v>5</v>
      </c>
      <c r="C348" s="1" t="s">
        <v>338</v>
      </c>
      <c r="D348" s="1"/>
      <c r="E348" s="1">
        <v>174892.38</v>
      </c>
      <c r="F348" s="1">
        <v>6</v>
      </c>
      <c r="G348" s="35" t="s">
        <v>396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103"/>
      <c r="AD348" s="8"/>
      <c r="AE348" s="8"/>
      <c r="AF348" s="103"/>
      <c r="AG348" s="8"/>
      <c r="AH348" s="8"/>
      <c r="AI348" s="103"/>
      <c r="AJ348" s="8"/>
      <c r="AK348" s="8"/>
      <c r="AL348" s="8"/>
      <c r="AM348" s="8"/>
      <c r="AN348" s="102"/>
      <c r="AO348" s="103"/>
      <c r="AP348" s="8"/>
      <c r="AQ348" s="8"/>
    </row>
    <row r="349" spans="2:43" ht="12.75">
      <c r="B349" s="1">
        <v>6</v>
      </c>
      <c r="C349" s="1" t="s">
        <v>195</v>
      </c>
      <c r="D349" s="1"/>
      <c r="E349" s="1">
        <v>95287.07</v>
      </c>
      <c r="F349" s="1">
        <v>4</v>
      </c>
      <c r="G349" s="35" t="s">
        <v>396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103"/>
      <c r="AD349" s="8"/>
      <c r="AE349" s="8"/>
      <c r="AF349" s="103"/>
      <c r="AG349" s="8"/>
      <c r="AH349" s="8"/>
      <c r="AI349" s="103"/>
      <c r="AJ349" s="8"/>
      <c r="AK349" s="8"/>
      <c r="AL349" s="8"/>
      <c r="AM349" s="8"/>
      <c r="AN349" s="102"/>
      <c r="AO349" s="103"/>
      <c r="AP349" s="8"/>
      <c r="AQ349" s="8"/>
    </row>
    <row r="350" spans="2:43" ht="12.75">
      <c r="B350" s="1">
        <v>7</v>
      </c>
      <c r="C350" s="1" t="s">
        <v>230</v>
      </c>
      <c r="D350" s="1"/>
      <c r="E350" s="1">
        <v>64429.25</v>
      </c>
      <c r="F350" s="1">
        <v>5</v>
      </c>
      <c r="G350" s="1" t="s">
        <v>395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103"/>
      <c r="AD350" s="8"/>
      <c r="AE350" s="8"/>
      <c r="AF350" s="103"/>
      <c r="AG350" s="8"/>
      <c r="AH350" s="8"/>
      <c r="AI350" s="103"/>
      <c r="AJ350" s="8"/>
      <c r="AK350" s="8"/>
      <c r="AL350" s="8"/>
      <c r="AM350" s="8"/>
      <c r="AN350" s="8"/>
      <c r="AO350" s="103"/>
      <c r="AP350" s="8"/>
      <c r="AQ350" s="8"/>
    </row>
    <row r="351" spans="2:43" ht="12.75">
      <c r="B351" s="1">
        <v>8</v>
      </c>
      <c r="C351" s="1" t="s">
        <v>275</v>
      </c>
      <c r="D351" s="1"/>
      <c r="E351" s="1">
        <v>62373.49</v>
      </c>
      <c r="F351" s="1">
        <v>4</v>
      </c>
      <c r="G351" s="1" t="s">
        <v>395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103"/>
      <c r="AD351" s="8"/>
      <c r="AE351" s="8"/>
      <c r="AF351" s="103"/>
      <c r="AG351" s="8"/>
      <c r="AH351" s="8"/>
      <c r="AI351" s="103"/>
      <c r="AJ351" s="8"/>
      <c r="AK351" s="8"/>
      <c r="AL351" s="8"/>
      <c r="AM351" s="8"/>
      <c r="AN351" s="8"/>
      <c r="AO351" s="103"/>
      <c r="AP351" s="8"/>
      <c r="AQ351" s="8"/>
    </row>
    <row r="352" spans="2:7" ht="15">
      <c r="B352" s="1"/>
      <c r="C352" s="171" t="s">
        <v>438</v>
      </c>
      <c r="D352" s="171">
        <f>SUM(D339:D351)</f>
        <v>1464147.8</v>
      </c>
      <c r="E352" s="171">
        <f>SUM(E341:E351)</f>
        <v>1360866.33</v>
      </c>
      <c r="F352" s="1"/>
      <c r="G352" s="1"/>
    </row>
    <row r="353" spans="2:7" ht="15">
      <c r="B353" s="1"/>
      <c r="C353" s="171" t="s">
        <v>447</v>
      </c>
      <c r="D353" s="1"/>
      <c r="E353" s="171">
        <f>D352-E352</f>
        <v>103281.46999999997</v>
      </c>
      <c r="F353" s="1"/>
      <c r="G353" s="1"/>
    </row>
  </sheetData>
  <mergeCells count="14">
    <mergeCell ref="B336:G336"/>
    <mergeCell ref="A1:F1"/>
    <mergeCell ref="I3:K3"/>
    <mergeCell ref="L3:N3"/>
    <mergeCell ref="O3:Q3"/>
    <mergeCell ref="AP3:AR3"/>
    <mergeCell ref="AD3:AF3"/>
    <mergeCell ref="AG3:AI3"/>
    <mergeCell ref="AJ3:AL3"/>
    <mergeCell ref="AM3:AO3"/>
    <mergeCell ref="X3:Z3"/>
    <mergeCell ref="AA3:AC3"/>
    <mergeCell ref="R3:T3"/>
    <mergeCell ref="U3:W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workbookViewId="0" topLeftCell="A1">
      <selection activeCell="C102" sqref="C102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3" width="14.28125" style="0" customWidth="1"/>
    <col min="4" max="4" width="14.140625" style="0" customWidth="1"/>
    <col min="5" max="5" width="20.140625" style="0" customWidth="1"/>
    <col min="6" max="6" width="10.57421875" style="0" customWidth="1"/>
    <col min="7" max="7" width="10.7109375" style="0" customWidth="1"/>
    <col min="8" max="8" width="6.7109375" style="0" customWidth="1"/>
    <col min="9" max="9" width="12.421875" style="0" customWidth="1"/>
    <col min="10" max="10" width="10.28125" style="0" customWidth="1"/>
    <col min="11" max="11" width="12.28125" style="0" customWidth="1"/>
    <col min="12" max="12" width="10.7109375" style="0" customWidth="1"/>
    <col min="13" max="13" width="12.00390625" style="0" customWidth="1"/>
    <col min="14" max="14" width="10.28125" style="0" customWidth="1"/>
    <col min="15" max="15" width="13.28125" style="0" customWidth="1"/>
    <col min="16" max="16" width="19.00390625" style="0" customWidth="1"/>
    <col min="17" max="17" width="13.00390625" style="0" customWidth="1"/>
    <col min="18" max="18" width="11.140625" style="0" customWidth="1"/>
    <col min="19" max="19" width="10.7109375" style="0" customWidth="1"/>
  </cols>
  <sheetData>
    <row r="1" spans="1:4" ht="15">
      <c r="A1" s="296" t="s">
        <v>471</v>
      </c>
      <c r="B1" s="296"/>
      <c r="C1" s="296"/>
      <c r="D1" s="296"/>
    </row>
    <row r="2" spans="1:14" ht="12.75">
      <c r="A2" s="184"/>
      <c r="B2" s="25" t="s">
        <v>472</v>
      </c>
      <c r="C2" s="184"/>
      <c r="D2" s="184"/>
      <c r="E2" t="s">
        <v>473</v>
      </c>
      <c r="F2" s="185"/>
      <c r="G2" s="185"/>
      <c r="H2" s="185"/>
      <c r="I2" s="185"/>
      <c r="J2" s="185"/>
      <c r="K2" s="185"/>
      <c r="L2" s="185"/>
      <c r="M2" s="185"/>
      <c r="N2" s="185"/>
    </row>
    <row r="3" spans="1:17" ht="12.75">
      <c r="A3" s="186" t="s">
        <v>358</v>
      </c>
      <c r="B3" s="186" t="s">
        <v>435</v>
      </c>
      <c r="C3" s="186" t="s">
        <v>474</v>
      </c>
      <c r="D3" s="186" t="s">
        <v>475</v>
      </c>
      <c r="E3" s="187" t="s">
        <v>476</v>
      </c>
      <c r="F3" s="186" t="s">
        <v>477</v>
      </c>
      <c r="G3" s="186" t="s">
        <v>478</v>
      </c>
      <c r="H3" s="186" t="s">
        <v>479</v>
      </c>
      <c r="I3" s="186" t="s">
        <v>478</v>
      </c>
      <c r="J3" s="186" t="s">
        <v>480</v>
      </c>
      <c r="K3" s="186" t="s">
        <v>478</v>
      </c>
      <c r="L3" s="186" t="s">
        <v>481</v>
      </c>
      <c r="M3" s="186" t="s">
        <v>478</v>
      </c>
      <c r="N3" s="186" t="s">
        <v>482</v>
      </c>
      <c r="O3" s="186"/>
      <c r="P3" s="186"/>
      <c r="Q3" s="188" t="s">
        <v>483</v>
      </c>
    </row>
    <row r="4" spans="1:17" ht="12.75">
      <c r="A4" s="189"/>
      <c r="B4" s="189"/>
      <c r="C4" s="189"/>
      <c r="D4" s="189"/>
      <c r="E4" s="189" t="s">
        <v>484</v>
      </c>
      <c r="F4" s="189"/>
      <c r="G4" s="189" t="s">
        <v>485</v>
      </c>
      <c r="H4" s="189"/>
      <c r="I4" s="189" t="s">
        <v>485</v>
      </c>
      <c r="J4" s="189"/>
      <c r="K4" s="189" t="s">
        <v>485</v>
      </c>
      <c r="L4" s="189" t="s">
        <v>486</v>
      </c>
      <c r="M4" s="189" t="s">
        <v>485</v>
      </c>
      <c r="N4" s="189"/>
      <c r="O4" s="189"/>
      <c r="P4" s="189"/>
      <c r="Q4" s="190" t="s">
        <v>487</v>
      </c>
    </row>
    <row r="5" spans="1:17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 t="s">
        <v>488</v>
      </c>
      <c r="Q5" s="190" t="s">
        <v>489</v>
      </c>
    </row>
    <row r="6" spans="1:17" ht="12.7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 t="s">
        <v>490</v>
      </c>
    </row>
    <row r="7" spans="1:17" ht="12.75">
      <c r="A7" s="1">
        <v>1</v>
      </c>
      <c r="B7" s="3" t="s">
        <v>491</v>
      </c>
      <c r="C7" s="1" t="s">
        <v>492</v>
      </c>
      <c r="D7" s="193">
        <v>738.8</v>
      </c>
      <c r="E7" s="194">
        <f>E26/D26*D7</f>
        <v>354594.00927668496</v>
      </c>
      <c r="F7" s="1">
        <v>1.9</v>
      </c>
      <c r="G7" s="35">
        <f>F7*D7*36</f>
        <v>50533.91999999999</v>
      </c>
      <c r="H7" s="35">
        <v>0.54</v>
      </c>
      <c r="I7" s="35">
        <f>H7*D7*36</f>
        <v>14362.272</v>
      </c>
      <c r="J7" s="35">
        <v>3.17</v>
      </c>
      <c r="K7" s="35">
        <f>J7*D7*36</f>
        <v>84311.85599999999</v>
      </c>
      <c r="L7" s="1">
        <v>0.13</v>
      </c>
      <c r="M7" s="35">
        <f>L7*D7*36</f>
        <v>3457.584</v>
      </c>
      <c r="N7" s="1">
        <v>0.67</v>
      </c>
      <c r="O7" s="1">
        <f>N7*D7*36</f>
        <v>17819.856</v>
      </c>
      <c r="P7" s="35">
        <f>G7+I7+K7+M7+O7</f>
        <v>170485.48799999998</v>
      </c>
      <c r="Q7" s="32">
        <f>E7-P7</f>
        <v>184108.52127668497</v>
      </c>
    </row>
    <row r="8" spans="1:17" ht="12.75">
      <c r="A8" s="1">
        <v>2</v>
      </c>
      <c r="B8" s="3" t="s">
        <v>493</v>
      </c>
      <c r="C8" s="1" t="s">
        <v>492</v>
      </c>
      <c r="D8" s="193">
        <v>821.5</v>
      </c>
      <c r="E8" s="194">
        <f>E26/D26*D8</f>
        <v>394286.65216675244</v>
      </c>
      <c r="F8" s="1">
        <v>1.9</v>
      </c>
      <c r="G8" s="35">
        <f aca="true" t="shared" si="0" ref="G8:G25">F8*D8*36</f>
        <v>56190.6</v>
      </c>
      <c r="H8" s="35">
        <v>0.6</v>
      </c>
      <c r="I8" s="35">
        <f aca="true" t="shared" si="1" ref="I8:I25">H8*D8*36</f>
        <v>17744.399999999998</v>
      </c>
      <c r="J8" s="35">
        <v>3.17</v>
      </c>
      <c r="K8" s="35">
        <f aca="true" t="shared" si="2" ref="K8:K25">J8*D8*36</f>
        <v>93749.57999999999</v>
      </c>
      <c r="L8" s="1">
        <v>0</v>
      </c>
      <c r="M8" s="35">
        <f aca="true" t="shared" si="3" ref="M8:M25">L8*D8*36</f>
        <v>0</v>
      </c>
      <c r="N8" s="1">
        <v>0</v>
      </c>
      <c r="O8" s="1">
        <f aca="true" t="shared" si="4" ref="O8:O25">N8*D8*36</f>
        <v>0</v>
      </c>
      <c r="P8" s="35">
        <f aca="true" t="shared" si="5" ref="P8:P25">G8+I8+K8+M8+O8</f>
        <v>167684.58</v>
      </c>
      <c r="Q8" s="32">
        <f aca="true" t="shared" si="6" ref="Q8:Q25">E8-P8</f>
        <v>226602.07216675245</v>
      </c>
    </row>
    <row r="9" spans="1:17" ht="12.75">
      <c r="A9" s="1">
        <v>3</v>
      </c>
      <c r="B9" s="3" t="s">
        <v>494</v>
      </c>
      <c r="C9" s="1" t="s">
        <v>492</v>
      </c>
      <c r="D9" s="193">
        <v>2105.6</v>
      </c>
      <c r="E9" s="194">
        <f>E26/D26*D9</f>
        <v>1010602.5256266755</v>
      </c>
      <c r="F9" s="1">
        <v>1.9</v>
      </c>
      <c r="G9" s="35">
        <f t="shared" si="0"/>
        <v>144023.03999999998</v>
      </c>
      <c r="H9" s="35">
        <v>0.32</v>
      </c>
      <c r="I9" s="35">
        <f t="shared" si="1"/>
        <v>24256.512000000002</v>
      </c>
      <c r="J9" s="35">
        <v>3.17</v>
      </c>
      <c r="K9" s="35">
        <f t="shared" si="2"/>
        <v>240291.072</v>
      </c>
      <c r="L9" s="1">
        <v>0.13</v>
      </c>
      <c r="M9" s="35">
        <f t="shared" si="3"/>
        <v>9854.208</v>
      </c>
      <c r="N9" s="1">
        <v>0.67</v>
      </c>
      <c r="O9" s="1">
        <f t="shared" si="4"/>
        <v>50787.072</v>
      </c>
      <c r="P9" s="35">
        <f t="shared" si="5"/>
        <v>469211.9039999999</v>
      </c>
      <c r="Q9" s="32">
        <f t="shared" si="6"/>
        <v>541390.6216266756</v>
      </c>
    </row>
    <row r="10" spans="1:17" ht="12.75">
      <c r="A10" s="1">
        <v>4</v>
      </c>
      <c r="B10" s="3" t="s">
        <v>495</v>
      </c>
      <c r="C10" s="1" t="s">
        <v>492</v>
      </c>
      <c r="D10" s="193">
        <v>1711.7</v>
      </c>
      <c r="E10" s="194">
        <f>E26/D26*D10</f>
        <v>821546.5155372248</v>
      </c>
      <c r="F10" s="1">
        <v>1.9</v>
      </c>
      <c r="G10" s="35">
        <f t="shared" si="0"/>
        <v>117080.28</v>
      </c>
      <c r="H10" s="35">
        <v>0.24</v>
      </c>
      <c r="I10" s="35">
        <f t="shared" si="1"/>
        <v>14789.088</v>
      </c>
      <c r="J10" s="35">
        <v>3.17</v>
      </c>
      <c r="K10" s="35">
        <f t="shared" si="2"/>
        <v>195339.204</v>
      </c>
      <c r="L10" s="1">
        <v>0</v>
      </c>
      <c r="M10" s="1">
        <f t="shared" si="3"/>
        <v>0</v>
      </c>
      <c r="N10" s="1">
        <v>0</v>
      </c>
      <c r="O10" s="1">
        <f t="shared" si="4"/>
        <v>0</v>
      </c>
      <c r="P10" s="35">
        <f t="shared" si="5"/>
        <v>327208.572</v>
      </c>
      <c r="Q10" s="32">
        <f t="shared" si="6"/>
        <v>494337.94353722484</v>
      </c>
    </row>
    <row r="11" spans="1:17" ht="12.75">
      <c r="A11" s="1">
        <v>5</v>
      </c>
      <c r="B11" s="3" t="s">
        <v>496</v>
      </c>
      <c r="C11" s="1" t="s">
        <v>492</v>
      </c>
      <c r="D11" s="193">
        <v>932.7</v>
      </c>
      <c r="E11" s="194">
        <f>E26/D26*D11</f>
        <v>447658.13813259895</v>
      </c>
      <c r="F11" s="1">
        <v>1.9</v>
      </c>
      <c r="G11" s="35">
        <f t="shared" si="0"/>
        <v>63796.68000000001</v>
      </c>
      <c r="H11" s="35">
        <v>0.3</v>
      </c>
      <c r="I11" s="35">
        <f t="shared" si="1"/>
        <v>10073.16</v>
      </c>
      <c r="J11" s="35">
        <v>3.17</v>
      </c>
      <c r="K11" s="35">
        <f t="shared" si="2"/>
        <v>106439.724</v>
      </c>
      <c r="L11" s="1">
        <v>0</v>
      </c>
      <c r="M11" s="1">
        <f t="shared" si="3"/>
        <v>0</v>
      </c>
      <c r="N11" s="1">
        <v>0</v>
      </c>
      <c r="O11" s="1">
        <f t="shared" si="4"/>
        <v>0</v>
      </c>
      <c r="P11" s="35">
        <f t="shared" si="5"/>
        <v>180309.564</v>
      </c>
      <c r="Q11" s="32">
        <f t="shared" si="6"/>
        <v>267348.57413259894</v>
      </c>
    </row>
    <row r="12" spans="1:17" ht="12.75">
      <c r="A12" s="1">
        <v>6</v>
      </c>
      <c r="B12" s="3" t="s">
        <v>497</v>
      </c>
      <c r="C12" s="1" t="s">
        <v>492</v>
      </c>
      <c r="D12" s="193">
        <v>1450.04</v>
      </c>
      <c r="E12" s="194">
        <f>E26/D26*D12</f>
        <v>695960.3373193885</v>
      </c>
      <c r="F12" s="1">
        <v>1.9</v>
      </c>
      <c r="G12" s="35">
        <f t="shared" si="0"/>
        <v>99182.736</v>
      </c>
      <c r="H12" s="35">
        <v>0.27</v>
      </c>
      <c r="I12" s="35">
        <f t="shared" si="1"/>
        <v>14094.3888</v>
      </c>
      <c r="J12" s="35">
        <v>3.17</v>
      </c>
      <c r="K12" s="35">
        <f t="shared" si="2"/>
        <v>165478.5648</v>
      </c>
      <c r="L12" s="1">
        <v>0</v>
      </c>
      <c r="M12" s="1">
        <f t="shared" si="3"/>
        <v>0</v>
      </c>
      <c r="N12" s="1">
        <v>0</v>
      </c>
      <c r="O12" s="1">
        <f t="shared" si="4"/>
        <v>0</v>
      </c>
      <c r="P12" s="35">
        <f t="shared" si="5"/>
        <v>278755.6896</v>
      </c>
      <c r="Q12" s="32">
        <f t="shared" si="6"/>
        <v>417204.64771938854</v>
      </c>
    </row>
    <row r="13" spans="1:17" ht="12.75">
      <c r="A13" s="1">
        <v>7</v>
      </c>
      <c r="B13" s="3" t="s">
        <v>498</v>
      </c>
      <c r="C13" s="1" t="s">
        <v>492</v>
      </c>
      <c r="D13" s="193">
        <v>1351.9</v>
      </c>
      <c r="E13" s="194">
        <f>E26/D26*D13</f>
        <v>648857.1211980921</v>
      </c>
      <c r="F13" s="1">
        <v>1.9</v>
      </c>
      <c r="G13" s="35">
        <f t="shared" si="0"/>
        <v>92469.96</v>
      </c>
      <c r="H13" s="35">
        <v>0.31</v>
      </c>
      <c r="I13" s="35">
        <f t="shared" si="1"/>
        <v>15087.204</v>
      </c>
      <c r="J13" s="35">
        <v>3.17</v>
      </c>
      <c r="K13" s="35">
        <f t="shared" si="2"/>
        <v>154278.828</v>
      </c>
      <c r="L13" s="1">
        <v>0</v>
      </c>
      <c r="M13" s="1">
        <f t="shared" si="3"/>
        <v>0</v>
      </c>
      <c r="N13" s="1">
        <v>0</v>
      </c>
      <c r="O13" s="1">
        <f t="shared" si="4"/>
        <v>0</v>
      </c>
      <c r="P13" s="35">
        <f t="shared" si="5"/>
        <v>261835.99200000003</v>
      </c>
      <c r="Q13" s="32">
        <f t="shared" si="6"/>
        <v>387021.1291980921</v>
      </c>
    </row>
    <row r="14" spans="1:17" ht="12.75">
      <c r="A14" s="1">
        <v>8</v>
      </c>
      <c r="B14" s="3" t="s">
        <v>499</v>
      </c>
      <c r="C14" s="1" t="s">
        <v>492</v>
      </c>
      <c r="D14" s="193">
        <v>1147.5</v>
      </c>
      <c r="E14" s="194">
        <f>E26/D26*D14</f>
        <v>550753.4185774175</v>
      </c>
      <c r="F14" s="1">
        <v>1.9</v>
      </c>
      <c r="G14" s="35">
        <f t="shared" si="0"/>
        <v>78489</v>
      </c>
      <c r="H14" s="35">
        <v>0.35</v>
      </c>
      <c r="I14" s="35">
        <f t="shared" si="1"/>
        <v>14458.5</v>
      </c>
      <c r="J14" s="35">
        <v>3.17</v>
      </c>
      <c r="K14" s="35">
        <f t="shared" si="2"/>
        <v>130952.7</v>
      </c>
      <c r="L14" s="1">
        <v>0</v>
      </c>
      <c r="M14" s="1">
        <f t="shared" si="3"/>
        <v>0</v>
      </c>
      <c r="N14" s="1">
        <v>0</v>
      </c>
      <c r="O14" s="1">
        <f t="shared" si="4"/>
        <v>0</v>
      </c>
      <c r="P14" s="35">
        <f t="shared" si="5"/>
        <v>223900.2</v>
      </c>
      <c r="Q14" s="32">
        <f t="shared" si="6"/>
        <v>326853.2185774175</v>
      </c>
    </row>
    <row r="15" spans="1:17" ht="12.75">
      <c r="A15" s="1">
        <v>9</v>
      </c>
      <c r="B15" s="3" t="s">
        <v>500</v>
      </c>
      <c r="C15" s="1" t="s">
        <v>492</v>
      </c>
      <c r="D15" s="193">
        <v>1350.7</v>
      </c>
      <c r="E15" s="194">
        <f>E26/D26*D15</f>
        <v>648281.1699106909</v>
      </c>
      <c r="F15" s="1">
        <v>1.9</v>
      </c>
      <c r="G15" s="35">
        <f t="shared" si="0"/>
        <v>92387.88</v>
      </c>
      <c r="H15" s="35">
        <v>0.19</v>
      </c>
      <c r="I15" s="35">
        <f t="shared" si="1"/>
        <v>9238.788</v>
      </c>
      <c r="J15" s="35">
        <v>3.17</v>
      </c>
      <c r="K15" s="35">
        <f t="shared" si="2"/>
        <v>154141.884</v>
      </c>
      <c r="L15" s="1">
        <v>0</v>
      </c>
      <c r="M15" s="1">
        <f t="shared" si="3"/>
        <v>0</v>
      </c>
      <c r="N15" s="1">
        <v>0</v>
      </c>
      <c r="O15" s="1">
        <f t="shared" si="4"/>
        <v>0</v>
      </c>
      <c r="P15" s="35">
        <f t="shared" si="5"/>
        <v>255768.552</v>
      </c>
      <c r="Q15" s="32">
        <f t="shared" si="6"/>
        <v>392512.61791069084</v>
      </c>
    </row>
    <row r="16" spans="1:17" ht="12.75">
      <c r="A16" s="1">
        <v>10</v>
      </c>
      <c r="B16" s="3" t="s">
        <v>501</v>
      </c>
      <c r="C16" s="3" t="s">
        <v>492</v>
      </c>
      <c r="D16" s="193">
        <v>360.7</v>
      </c>
      <c r="E16" s="194">
        <f>E26/D26*D16</f>
        <v>173121.35780468362</v>
      </c>
      <c r="F16" s="1">
        <v>1.9</v>
      </c>
      <c r="G16" s="35">
        <f t="shared" si="0"/>
        <v>24671.879999999997</v>
      </c>
      <c r="H16" s="35">
        <v>0.7</v>
      </c>
      <c r="I16" s="35">
        <f t="shared" si="1"/>
        <v>9089.64</v>
      </c>
      <c r="J16" s="35">
        <v>3.17</v>
      </c>
      <c r="K16" s="35">
        <f t="shared" si="2"/>
        <v>41163.083999999995</v>
      </c>
      <c r="L16" s="1">
        <v>0</v>
      </c>
      <c r="M16" s="1">
        <f t="shared" si="3"/>
        <v>0</v>
      </c>
      <c r="N16" s="1">
        <v>0</v>
      </c>
      <c r="O16" s="1">
        <f t="shared" si="4"/>
        <v>0</v>
      </c>
      <c r="P16" s="35">
        <f t="shared" si="5"/>
        <v>74924.60399999999</v>
      </c>
      <c r="Q16" s="32">
        <f t="shared" si="6"/>
        <v>98196.75380468363</v>
      </c>
    </row>
    <row r="17" spans="1:17" ht="12.75">
      <c r="A17" s="1">
        <v>11</v>
      </c>
      <c r="B17" s="3" t="s">
        <v>502</v>
      </c>
      <c r="C17" s="1" t="s">
        <v>492</v>
      </c>
      <c r="D17" s="193">
        <v>1060.8</v>
      </c>
      <c r="E17" s="194">
        <f>E26/D26*D17</f>
        <v>509140.9380626792</v>
      </c>
      <c r="F17" s="1">
        <v>1.9</v>
      </c>
      <c r="G17" s="35">
        <f t="shared" si="0"/>
        <v>72558.71999999999</v>
      </c>
      <c r="H17" s="35">
        <v>0.38</v>
      </c>
      <c r="I17" s="35">
        <f t="shared" si="1"/>
        <v>14511.743999999999</v>
      </c>
      <c r="J17" s="35">
        <v>3.17</v>
      </c>
      <c r="K17" s="35">
        <f t="shared" si="2"/>
        <v>121058.496</v>
      </c>
      <c r="L17" s="1">
        <v>0</v>
      </c>
      <c r="M17" s="1">
        <f t="shared" si="3"/>
        <v>0</v>
      </c>
      <c r="N17" s="1">
        <v>0</v>
      </c>
      <c r="O17" s="1">
        <f t="shared" si="4"/>
        <v>0</v>
      </c>
      <c r="P17" s="35">
        <f t="shared" si="5"/>
        <v>208128.95999999996</v>
      </c>
      <c r="Q17" s="32">
        <f t="shared" si="6"/>
        <v>301011.97806267923</v>
      </c>
    </row>
    <row r="18" spans="1:17" ht="12.75">
      <c r="A18" s="1">
        <v>12</v>
      </c>
      <c r="B18" s="3" t="s">
        <v>503</v>
      </c>
      <c r="C18" s="1" t="s">
        <v>492</v>
      </c>
      <c r="D18" s="193">
        <v>1448.1</v>
      </c>
      <c r="E18" s="194">
        <f>E26/D26*D18</f>
        <v>695029.2160714233</v>
      </c>
      <c r="F18" s="1">
        <v>1.9</v>
      </c>
      <c r="G18" s="35">
        <f t="shared" si="0"/>
        <v>99050.04</v>
      </c>
      <c r="H18" s="35">
        <v>0.33</v>
      </c>
      <c r="I18" s="35">
        <f t="shared" si="1"/>
        <v>17203.428</v>
      </c>
      <c r="J18" s="35">
        <v>3.17</v>
      </c>
      <c r="K18" s="35">
        <f t="shared" si="2"/>
        <v>165257.172</v>
      </c>
      <c r="L18" s="1">
        <v>0</v>
      </c>
      <c r="M18" s="1">
        <f t="shared" si="3"/>
        <v>0</v>
      </c>
      <c r="N18" s="1">
        <v>0</v>
      </c>
      <c r="O18" s="1">
        <f t="shared" si="4"/>
        <v>0</v>
      </c>
      <c r="P18" s="35">
        <f t="shared" si="5"/>
        <v>281510.64</v>
      </c>
      <c r="Q18" s="32">
        <f t="shared" si="6"/>
        <v>413518.57607142325</v>
      </c>
    </row>
    <row r="19" spans="1:17" ht="12.75">
      <c r="A19" s="1">
        <v>13</v>
      </c>
      <c r="B19" s="3" t="s">
        <v>504</v>
      </c>
      <c r="C19" s="1" t="s">
        <v>492</v>
      </c>
      <c r="D19" s="193">
        <v>1080.4</v>
      </c>
      <c r="E19" s="194">
        <f>E26/D26*D19</f>
        <v>518548.1424235659</v>
      </c>
      <c r="F19" s="1">
        <v>1.9</v>
      </c>
      <c r="G19" s="35">
        <f t="shared" si="0"/>
        <v>73899.36000000002</v>
      </c>
      <c r="H19" s="35">
        <v>0.32</v>
      </c>
      <c r="I19" s="35">
        <f t="shared" si="1"/>
        <v>12446.208</v>
      </c>
      <c r="J19" s="35">
        <v>3.17</v>
      </c>
      <c r="K19" s="35">
        <f t="shared" si="2"/>
        <v>123295.24800000002</v>
      </c>
      <c r="L19" s="1">
        <v>0</v>
      </c>
      <c r="M19" s="1">
        <f t="shared" si="3"/>
        <v>0</v>
      </c>
      <c r="N19" s="1">
        <v>0</v>
      </c>
      <c r="O19" s="1">
        <f t="shared" si="4"/>
        <v>0</v>
      </c>
      <c r="P19" s="35">
        <f t="shared" si="5"/>
        <v>209640.81600000005</v>
      </c>
      <c r="Q19" s="32">
        <f t="shared" si="6"/>
        <v>308907.32642356586</v>
      </c>
    </row>
    <row r="20" spans="1:17" ht="12.75">
      <c r="A20" s="1">
        <v>14</v>
      </c>
      <c r="B20" s="3" t="s">
        <v>505</v>
      </c>
      <c r="C20" s="1" t="s">
        <v>492</v>
      </c>
      <c r="D20" s="193">
        <v>474.5</v>
      </c>
      <c r="E20" s="194">
        <f>E26/D26*D20</f>
        <v>227740.73822656609</v>
      </c>
      <c r="F20" s="1">
        <v>1.9</v>
      </c>
      <c r="G20" s="35">
        <f t="shared" si="0"/>
        <v>32455.8</v>
      </c>
      <c r="H20" s="35">
        <v>0.47</v>
      </c>
      <c r="I20" s="35">
        <f t="shared" si="1"/>
        <v>8028.539999999999</v>
      </c>
      <c r="J20" s="35">
        <v>3.17</v>
      </c>
      <c r="K20" s="35">
        <f t="shared" si="2"/>
        <v>54149.94</v>
      </c>
      <c r="L20" s="1">
        <v>0</v>
      </c>
      <c r="M20" s="1">
        <f t="shared" si="3"/>
        <v>0</v>
      </c>
      <c r="N20" s="1">
        <v>0</v>
      </c>
      <c r="O20" s="1">
        <f t="shared" si="4"/>
        <v>0</v>
      </c>
      <c r="P20" s="35">
        <f t="shared" si="5"/>
        <v>94634.28</v>
      </c>
      <c r="Q20" s="32">
        <f t="shared" si="6"/>
        <v>133106.4582265661</v>
      </c>
    </row>
    <row r="21" spans="1:17" ht="12.75">
      <c r="A21" s="1">
        <v>15</v>
      </c>
      <c r="B21" s="3" t="s">
        <v>506</v>
      </c>
      <c r="C21" s="1" t="s">
        <v>507</v>
      </c>
      <c r="D21" s="193">
        <v>475.7</v>
      </c>
      <c r="E21" s="194">
        <f>E26/D26*D21</f>
        <v>228316.68951396729</v>
      </c>
      <c r="F21" s="1">
        <v>1.9</v>
      </c>
      <c r="G21" s="35">
        <f t="shared" si="0"/>
        <v>32537.879999999997</v>
      </c>
      <c r="H21" s="35">
        <v>0.27</v>
      </c>
      <c r="I21" s="35">
        <f t="shared" si="1"/>
        <v>4623.804</v>
      </c>
      <c r="J21" s="35">
        <v>3.17</v>
      </c>
      <c r="K21" s="35">
        <f t="shared" si="2"/>
        <v>54286.88399999999</v>
      </c>
      <c r="L21" s="1">
        <v>0</v>
      </c>
      <c r="M21" s="1">
        <f t="shared" si="3"/>
        <v>0</v>
      </c>
      <c r="N21" s="1">
        <v>0</v>
      </c>
      <c r="O21" s="1">
        <f t="shared" si="4"/>
        <v>0</v>
      </c>
      <c r="P21" s="35">
        <f t="shared" si="5"/>
        <v>91448.56799999998</v>
      </c>
      <c r="Q21" s="32">
        <f t="shared" si="6"/>
        <v>136868.1215139673</v>
      </c>
    </row>
    <row r="22" spans="1:17" ht="12.75">
      <c r="A22" s="1">
        <v>16</v>
      </c>
      <c r="B22" s="3" t="s">
        <v>508</v>
      </c>
      <c r="C22" s="1" t="s">
        <v>492</v>
      </c>
      <c r="D22" s="193">
        <v>1121.1</v>
      </c>
      <c r="E22" s="194">
        <f>E26/D26*D22</f>
        <v>538082.4902545905</v>
      </c>
      <c r="F22" s="1">
        <v>1.9</v>
      </c>
      <c r="G22" s="35">
        <f t="shared" si="0"/>
        <v>76683.23999999999</v>
      </c>
      <c r="H22" s="35">
        <v>0.38</v>
      </c>
      <c r="I22" s="35">
        <f t="shared" si="1"/>
        <v>15336.648</v>
      </c>
      <c r="J22" s="35">
        <v>3.17</v>
      </c>
      <c r="K22" s="35">
        <f t="shared" si="2"/>
        <v>127939.93199999999</v>
      </c>
      <c r="L22" s="1">
        <v>0</v>
      </c>
      <c r="M22" s="1">
        <f t="shared" si="3"/>
        <v>0</v>
      </c>
      <c r="N22" s="1">
        <v>0</v>
      </c>
      <c r="O22" s="1">
        <f t="shared" si="4"/>
        <v>0</v>
      </c>
      <c r="P22" s="35">
        <f t="shared" si="5"/>
        <v>219959.81999999998</v>
      </c>
      <c r="Q22" s="32">
        <f t="shared" si="6"/>
        <v>318122.6702545906</v>
      </c>
    </row>
    <row r="23" spans="1:17" ht="12.75">
      <c r="A23" s="1">
        <v>17</v>
      </c>
      <c r="B23" s="3" t="s">
        <v>509</v>
      </c>
      <c r="C23" s="1" t="s">
        <v>492</v>
      </c>
      <c r="D23" s="193">
        <v>821.6</v>
      </c>
      <c r="E23" s="194">
        <f>E26/D26*D23</f>
        <v>394334.64810736926</v>
      </c>
      <c r="F23" s="1">
        <v>1.9</v>
      </c>
      <c r="G23" s="35">
        <f t="shared" si="0"/>
        <v>56197.44</v>
      </c>
      <c r="H23" s="35">
        <v>0.48</v>
      </c>
      <c r="I23" s="35">
        <f t="shared" si="1"/>
        <v>14197.248</v>
      </c>
      <c r="J23" s="35">
        <v>3.17</v>
      </c>
      <c r="K23" s="35">
        <f t="shared" si="2"/>
        <v>93760.99200000001</v>
      </c>
      <c r="L23" s="1">
        <v>0</v>
      </c>
      <c r="M23" s="1">
        <f t="shared" si="3"/>
        <v>0</v>
      </c>
      <c r="N23" s="1">
        <v>0</v>
      </c>
      <c r="O23" s="1">
        <f t="shared" si="4"/>
        <v>0</v>
      </c>
      <c r="P23" s="35">
        <f t="shared" si="5"/>
        <v>164155.68</v>
      </c>
      <c r="Q23" s="32">
        <f t="shared" si="6"/>
        <v>230178.96810736926</v>
      </c>
    </row>
    <row r="24" spans="1:17" ht="12.75">
      <c r="A24" s="1">
        <v>18</v>
      </c>
      <c r="B24" s="3" t="s">
        <v>510</v>
      </c>
      <c r="C24" s="1" t="s">
        <v>492</v>
      </c>
      <c r="D24" s="193">
        <v>1047.6</v>
      </c>
      <c r="E24" s="194">
        <f>E26/D26*D24</f>
        <v>502805.47390126577</v>
      </c>
      <c r="F24" s="1">
        <v>1.9</v>
      </c>
      <c r="G24" s="35">
        <f t="shared" si="0"/>
        <v>71655.84</v>
      </c>
      <c r="H24" s="35">
        <v>0.38</v>
      </c>
      <c r="I24" s="35">
        <f t="shared" si="1"/>
        <v>14331.167999999998</v>
      </c>
      <c r="J24" s="35">
        <v>3.17</v>
      </c>
      <c r="K24" s="35">
        <f t="shared" si="2"/>
        <v>119552.112</v>
      </c>
      <c r="L24" s="1">
        <v>0</v>
      </c>
      <c r="M24" s="1">
        <f t="shared" si="3"/>
        <v>0</v>
      </c>
      <c r="N24" s="1">
        <v>0</v>
      </c>
      <c r="O24" s="1">
        <f t="shared" si="4"/>
        <v>0</v>
      </c>
      <c r="P24" s="35">
        <f t="shared" si="5"/>
        <v>205539.12</v>
      </c>
      <c r="Q24" s="32">
        <f t="shared" si="6"/>
        <v>297266.3539012658</v>
      </c>
    </row>
    <row r="25" spans="1:17" ht="12.75">
      <c r="A25" s="1">
        <v>19</v>
      </c>
      <c r="B25" s="3" t="s">
        <v>511</v>
      </c>
      <c r="C25" s="1" t="s">
        <v>492</v>
      </c>
      <c r="D25" s="193">
        <v>293.2</v>
      </c>
      <c r="E25" s="194">
        <f>E26/D26*D25</f>
        <v>140724.09788836495</v>
      </c>
      <c r="F25" s="1">
        <v>1.9</v>
      </c>
      <c r="G25" s="35">
        <f t="shared" si="0"/>
        <v>20054.879999999997</v>
      </c>
      <c r="H25" s="35">
        <v>0.45</v>
      </c>
      <c r="I25" s="35">
        <f t="shared" si="1"/>
        <v>4749.84</v>
      </c>
      <c r="J25" s="35">
        <v>3.17</v>
      </c>
      <c r="K25" s="35">
        <f t="shared" si="2"/>
        <v>33459.984</v>
      </c>
      <c r="L25" s="1">
        <v>0</v>
      </c>
      <c r="M25" s="1">
        <f t="shared" si="3"/>
        <v>0</v>
      </c>
      <c r="N25" s="1">
        <v>0</v>
      </c>
      <c r="O25" s="1">
        <f t="shared" si="4"/>
        <v>0</v>
      </c>
      <c r="P25" s="35">
        <f t="shared" si="5"/>
        <v>58264.704</v>
      </c>
      <c r="Q25" s="32">
        <f t="shared" si="6"/>
        <v>82459.39388836495</v>
      </c>
    </row>
    <row r="26" spans="1:17" ht="12.75">
      <c r="A26" s="1"/>
      <c r="B26" s="195" t="s">
        <v>361</v>
      </c>
      <c r="C26" s="1"/>
      <c r="D26" s="196">
        <f>SUM(D7:D25)</f>
        <v>19794.139999999996</v>
      </c>
      <c r="E26" s="197">
        <v>9500383.68</v>
      </c>
      <c r="F26" s="1"/>
      <c r="G26" s="197">
        <f>SUM(G7:G25)</f>
        <v>1353919.1759999997</v>
      </c>
      <c r="H26" s="1"/>
      <c r="I26" s="198">
        <f>SUM(I7:I25)</f>
        <v>248622.58080000005</v>
      </c>
      <c r="J26" s="1"/>
      <c r="K26" s="199">
        <f>SUM(K7:K25)</f>
        <v>2258907.2568000006</v>
      </c>
      <c r="L26" s="1"/>
      <c r="M26" s="199">
        <f>SUM(M7:M25)</f>
        <v>13311.792000000001</v>
      </c>
      <c r="N26" s="1"/>
      <c r="O26" s="199">
        <f>SUM(O7:O25)</f>
        <v>68606.928</v>
      </c>
      <c r="P26" s="199">
        <f>SUM(P7:P25)</f>
        <v>3943367.7335999995</v>
      </c>
      <c r="Q26" s="199">
        <f>SUM(Q7:Q25)</f>
        <v>5557015.946400002</v>
      </c>
    </row>
    <row r="27" spans="5:6" ht="12.75">
      <c r="E27" s="200" t="s">
        <v>512</v>
      </c>
      <c r="F27" s="200"/>
    </row>
    <row r="28" spans="1:5" ht="15">
      <c r="A28" s="296" t="s">
        <v>513</v>
      </c>
      <c r="B28" s="294"/>
      <c r="C28" s="294"/>
      <c r="D28" s="294"/>
      <c r="E28" s="294"/>
    </row>
    <row r="29" ht="12.75">
      <c r="B29" s="25" t="s">
        <v>472</v>
      </c>
    </row>
    <row r="30" spans="1:3" ht="12.75">
      <c r="A30" s="1" t="s">
        <v>358</v>
      </c>
      <c r="B30" s="1" t="s">
        <v>435</v>
      </c>
      <c r="C30" s="1" t="s">
        <v>514</v>
      </c>
    </row>
    <row r="31" spans="1:3" ht="12.75">
      <c r="A31" s="1">
        <v>1</v>
      </c>
      <c r="B31" s="1" t="s">
        <v>28</v>
      </c>
      <c r="C31" s="1">
        <v>1685.16</v>
      </c>
    </row>
    <row r="32" spans="1:3" ht="12.75">
      <c r="A32" s="1">
        <v>2</v>
      </c>
      <c r="B32" s="1" t="s">
        <v>51</v>
      </c>
      <c r="C32" s="1">
        <v>1993.49</v>
      </c>
    </row>
    <row r="33" spans="1:3" ht="12.75">
      <c r="A33" s="1">
        <v>3</v>
      </c>
      <c r="B33" s="1" t="s">
        <v>68</v>
      </c>
      <c r="C33" s="1">
        <v>2428.54</v>
      </c>
    </row>
    <row r="34" spans="1:3" ht="12.75">
      <c r="A34" s="1">
        <v>4</v>
      </c>
      <c r="B34" s="1" t="s">
        <v>69</v>
      </c>
      <c r="C34" s="1">
        <v>3725.58</v>
      </c>
    </row>
    <row r="35" spans="1:3" ht="12.75">
      <c r="A35" s="1">
        <v>5</v>
      </c>
      <c r="B35" s="1" t="s">
        <v>70</v>
      </c>
      <c r="C35" s="1">
        <v>2354.14</v>
      </c>
    </row>
    <row r="36" spans="1:3" ht="12.75">
      <c r="A36" s="1">
        <v>6</v>
      </c>
      <c r="B36" s="1" t="s">
        <v>71</v>
      </c>
      <c r="C36" s="1">
        <v>2342.36</v>
      </c>
    </row>
    <row r="37" spans="1:3" ht="12.75">
      <c r="A37" s="1">
        <v>7</v>
      </c>
      <c r="B37" s="1" t="s">
        <v>72</v>
      </c>
      <c r="C37" s="1">
        <v>2253.7</v>
      </c>
    </row>
    <row r="38" spans="1:3" ht="12.75">
      <c r="A38" s="1">
        <v>8</v>
      </c>
      <c r="B38" s="1" t="s">
        <v>73</v>
      </c>
      <c r="C38" s="1">
        <v>3777.04</v>
      </c>
    </row>
    <row r="39" spans="1:3" ht="12.75">
      <c r="A39" s="1">
        <v>9</v>
      </c>
      <c r="B39" s="1" t="s">
        <v>74</v>
      </c>
      <c r="C39" s="1">
        <v>2874.94</v>
      </c>
    </row>
    <row r="40" spans="1:3" ht="12.75">
      <c r="A40" s="1">
        <v>10</v>
      </c>
      <c r="B40" s="1" t="s">
        <v>76</v>
      </c>
      <c r="C40" s="1">
        <v>2924.54</v>
      </c>
    </row>
    <row r="41" spans="1:3" ht="12.75">
      <c r="A41" s="1">
        <v>11</v>
      </c>
      <c r="B41" s="1" t="s">
        <v>77</v>
      </c>
      <c r="C41" s="1">
        <v>2948.1</v>
      </c>
    </row>
    <row r="42" spans="1:3" ht="12.75">
      <c r="A42" s="1">
        <v>12</v>
      </c>
      <c r="B42" s="1" t="s">
        <v>79</v>
      </c>
      <c r="C42" s="1">
        <v>2922.68</v>
      </c>
    </row>
    <row r="43" spans="1:3" ht="12.75">
      <c r="A43" s="1">
        <v>13</v>
      </c>
      <c r="B43" s="1" t="s">
        <v>80</v>
      </c>
      <c r="C43" s="1">
        <v>2239.44</v>
      </c>
    </row>
    <row r="44" spans="1:3" ht="12.75">
      <c r="A44" s="1">
        <v>14</v>
      </c>
      <c r="B44" s="1" t="s">
        <v>82</v>
      </c>
      <c r="C44" s="1">
        <v>3802.46</v>
      </c>
    </row>
    <row r="45" spans="1:3" ht="12.75">
      <c r="A45" s="1">
        <v>15</v>
      </c>
      <c r="B45" s="1" t="s">
        <v>86</v>
      </c>
      <c r="C45" s="1">
        <v>2517.82</v>
      </c>
    </row>
    <row r="46" spans="1:3" ht="12.75">
      <c r="A46" s="1">
        <v>16</v>
      </c>
      <c r="B46" s="1" t="s">
        <v>88</v>
      </c>
      <c r="C46" s="1">
        <v>3884.3</v>
      </c>
    </row>
    <row r="47" spans="1:3" ht="12.75">
      <c r="A47" s="1">
        <v>17</v>
      </c>
      <c r="B47" s="1" t="s">
        <v>89</v>
      </c>
      <c r="C47" s="1">
        <v>4855.84</v>
      </c>
    </row>
    <row r="48" spans="1:3" ht="12.75">
      <c r="A48" s="1">
        <v>18</v>
      </c>
      <c r="B48" s="1" t="s">
        <v>97</v>
      </c>
      <c r="C48" s="1">
        <v>3859.5</v>
      </c>
    </row>
    <row r="49" spans="1:3" ht="12.75">
      <c r="A49" s="1">
        <v>19</v>
      </c>
      <c r="B49" s="1" t="s">
        <v>100</v>
      </c>
      <c r="C49" s="1">
        <v>3826.02</v>
      </c>
    </row>
    <row r="50" spans="1:3" ht="12.75">
      <c r="A50" s="1">
        <v>20</v>
      </c>
      <c r="B50" s="1" t="s">
        <v>101</v>
      </c>
      <c r="C50" s="1">
        <v>2427.92</v>
      </c>
    </row>
    <row r="51" spans="1:3" ht="12.75">
      <c r="A51" s="1">
        <v>21</v>
      </c>
      <c r="B51" s="1" t="s">
        <v>102</v>
      </c>
      <c r="C51" s="1">
        <v>2318.8</v>
      </c>
    </row>
    <row r="52" spans="1:3" ht="12.75">
      <c r="A52" s="1">
        <v>22</v>
      </c>
      <c r="B52" s="1" t="s">
        <v>103</v>
      </c>
      <c r="C52" s="1">
        <v>2477.52</v>
      </c>
    </row>
    <row r="53" spans="1:3" ht="12.75">
      <c r="A53" s="1">
        <v>23</v>
      </c>
      <c r="B53" s="1" t="s">
        <v>105</v>
      </c>
      <c r="C53" s="1">
        <v>2491.78</v>
      </c>
    </row>
    <row r="54" spans="1:3" ht="12.75">
      <c r="A54" s="1">
        <v>24</v>
      </c>
      <c r="B54" s="1" t="s">
        <v>107</v>
      </c>
      <c r="C54" s="1">
        <v>3549.5</v>
      </c>
    </row>
    <row r="55" spans="1:3" ht="12.75">
      <c r="A55" s="1">
        <v>25</v>
      </c>
      <c r="B55" s="1" t="s">
        <v>110</v>
      </c>
      <c r="C55" s="1">
        <v>2539.52</v>
      </c>
    </row>
    <row r="56" spans="1:3" ht="12.75">
      <c r="A56" s="1">
        <v>26</v>
      </c>
      <c r="B56" s="1" t="s">
        <v>111</v>
      </c>
      <c r="C56" s="1">
        <v>2548.2</v>
      </c>
    </row>
    <row r="57" spans="1:3" ht="12.75">
      <c r="A57" s="1">
        <v>27</v>
      </c>
      <c r="B57" s="1" t="s">
        <v>114</v>
      </c>
      <c r="C57" s="1">
        <v>2507.28</v>
      </c>
    </row>
    <row r="58" spans="1:3" ht="12.75">
      <c r="A58" s="1">
        <v>28</v>
      </c>
      <c r="B58" s="1" t="s">
        <v>115</v>
      </c>
      <c r="C58" s="1">
        <v>407.71</v>
      </c>
    </row>
    <row r="59" spans="1:3" ht="12.75">
      <c r="A59" s="1">
        <v>29</v>
      </c>
      <c r="B59" s="1" t="s">
        <v>116</v>
      </c>
      <c r="C59" s="1">
        <v>406.6</v>
      </c>
    </row>
    <row r="60" spans="1:3" ht="12.75">
      <c r="A60" s="1">
        <v>30</v>
      </c>
      <c r="B60" s="1" t="s">
        <v>117</v>
      </c>
      <c r="C60" s="1">
        <v>1242.42</v>
      </c>
    </row>
    <row r="61" spans="1:3" ht="12.75">
      <c r="A61" s="1">
        <v>31</v>
      </c>
      <c r="B61" s="1" t="s">
        <v>123</v>
      </c>
      <c r="C61" s="1">
        <v>4400.76</v>
      </c>
    </row>
    <row r="62" spans="1:3" ht="12.75">
      <c r="A62" s="1">
        <v>32</v>
      </c>
      <c r="B62" s="1" t="s">
        <v>140</v>
      </c>
      <c r="C62" s="1">
        <v>2825.96</v>
      </c>
    </row>
    <row r="63" spans="1:3" ht="12.75">
      <c r="A63" s="1">
        <v>33</v>
      </c>
      <c r="B63" s="1" t="s">
        <v>142</v>
      </c>
      <c r="C63" s="1">
        <v>2865.02</v>
      </c>
    </row>
    <row r="64" spans="1:3" ht="12.75">
      <c r="A64" s="1">
        <v>34</v>
      </c>
      <c r="B64" s="1" t="s">
        <v>148</v>
      </c>
      <c r="C64" s="1">
        <v>2511.62</v>
      </c>
    </row>
    <row r="65" spans="1:3" ht="12.75">
      <c r="A65" s="1">
        <v>35</v>
      </c>
      <c r="B65" s="1" t="s">
        <v>151</v>
      </c>
      <c r="C65" s="1">
        <v>2463.26</v>
      </c>
    </row>
    <row r="66" spans="1:3" ht="12.75">
      <c r="A66" s="1">
        <v>36</v>
      </c>
      <c r="B66" s="1" t="s">
        <v>152</v>
      </c>
      <c r="C66" s="1">
        <v>3685.9</v>
      </c>
    </row>
    <row r="67" spans="1:3" ht="12.75">
      <c r="A67" s="1">
        <v>37</v>
      </c>
      <c r="B67" s="1" t="s">
        <v>154</v>
      </c>
      <c r="C67" s="1">
        <v>2891.68</v>
      </c>
    </row>
    <row r="68" spans="1:3" ht="12.75">
      <c r="A68" s="1">
        <v>38</v>
      </c>
      <c r="B68" s="1" t="s">
        <v>156</v>
      </c>
      <c r="C68" s="1">
        <v>2458.3</v>
      </c>
    </row>
    <row r="69" spans="1:3" ht="12.75">
      <c r="A69" s="1">
        <v>39</v>
      </c>
      <c r="B69" s="1" t="s">
        <v>166</v>
      </c>
      <c r="C69" s="1">
        <v>383.47</v>
      </c>
    </row>
    <row r="70" spans="1:3" ht="12.75">
      <c r="A70" s="1">
        <v>40</v>
      </c>
      <c r="B70" s="1" t="s">
        <v>165</v>
      </c>
      <c r="C70" s="1">
        <v>2443.42</v>
      </c>
    </row>
    <row r="71" spans="1:3" ht="12.75">
      <c r="A71" s="1">
        <v>41</v>
      </c>
      <c r="B71" s="1" t="s">
        <v>167</v>
      </c>
      <c r="C71" s="1">
        <v>3700.78</v>
      </c>
    </row>
    <row r="72" spans="1:3" ht="12.75">
      <c r="A72" s="1">
        <v>42</v>
      </c>
      <c r="B72" s="1" t="s">
        <v>168</v>
      </c>
      <c r="C72" s="1">
        <v>2408.08</v>
      </c>
    </row>
    <row r="73" spans="1:3" ht="12.75">
      <c r="A73" s="1">
        <v>43</v>
      </c>
      <c r="B73" s="1" t="s">
        <v>169</v>
      </c>
      <c r="C73" s="1">
        <v>3639.4</v>
      </c>
    </row>
    <row r="74" spans="1:3" ht="12.75">
      <c r="A74" s="1">
        <v>44</v>
      </c>
      <c r="B74" s="1" t="s">
        <v>170</v>
      </c>
      <c r="C74" s="1">
        <v>2464.5</v>
      </c>
    </row>
    <row r="75" spans="1:3" ht="12.75">
      <c r="A75" s="1">
        <v>45</v>
      </c>
      <c r="B75" s="1" t="s">
        <v>164</v>
      </c>
      <c r="C75" s="1">
        <v>3579.26</v>
      </c>
    </row>
    <row r="76" spans="1:3" ht="12.75">
      <c r="A76" s="1">
        <v>46</v>
      </c>
      <c r="B76" s="1" t="s">
        <v>232</v>
      </c>
      <c r="C76" s="1">
        <v>1737.86</v>
      </c>
    </row>
    <row r="77" spans="1:3" ht="12.75">
      <c r="A77" s="1">
        <v>47</v>
      </c>
      <c r="B77" s="1" t="s">
        <v>250</v>
      </c>
      <c r="C77" s="1">
        <v>2973.52</v>
      </c>
    </row>
    <row r="78" spans="1:3" ht="12.75">
      <c r="A78" s="1">
        <v>48</v>
      </c>
      <c r="B78" s="1" t="s">
        <v>279</v>
      </c>
      <c r="C78" s="1">
        <v>3271.55</v>
      </c>
    </row>
    <row r="79" spans="1:3" ht="12.75">
      <c r="A79" s="1">
        <v>49</v>
      </c>
      <c r="B79" s="1" t="s">
        <v>280</v>
      </c>
      <c r="C79" s="1">
        <v>3266.1</v>
      </c>
    </row>
    <row r="80" spans="1:3" ht="12.75">
      <c r="A80" s="1">
        <v>50</v>
      </c>
      <c r="B80" s="1" t="s">
        <v>284</v>
      </c>
      <c r="C80" s="1">
        <v>3270.87</v>
      </c>
    </row>
    <row r="81" spans="1:3" ht="12.75">
      <c r="A81" s="1">
        <v>51</v>
      </c>
      <c r="B81" s="201" t="s">
        <v>285</v>
      </c>
      <c r="C81" s="201">
        <v>2511.81</v>
      </c>
    </row>
    <row r="82" spans="1:3" ht="12.75">
      <c r="A82" s="1"/>
      <c r="B82" s="2" t="s">
        <v>515</v>
      </c>
      <c r="C82" s="2">
        <f>SUM(C31:C81)</f>
        <v>139886.02</v>
      </c>
    </row>
    <row r="84" spans="1:4" ht="12.75">
      <c r="A84" s="1"/>
      <c r="B84" s="41" t="s">
        <v>134</v>
      </c>
      <c r="C84" s="41">
        <v>3783.86</v>
      </c>
      <c r="D84" s="25" t="s">
        <v>516</v>
      </c>
    </row>
    <row r="85" spans="1:4" ht="12.75">
      <c r="A85" s="1"/>
      <c r="B85" s="41" t="s">
        <v>135</v>
      </c>
      <c r="C85" s="41">
        <v>2937.56</v>
      </c>
      <c r="D85" s="25" t="s">
        <v>516</v>
      </c>
    </row>
    <row r="87" ht="12.75">
      <c r="B87" s="38" t="s">
        <v>539</v>
      </c>
    </row>
    <row r="88" spans="1:17" ht="12.75">
      <c r="A88" s="186" t="s">
        <v>358</v>
      </c>
      <c r="B88" s="186" t="s">
        <v>435</v>
      </c>
      <c r="C88" s="214" t="s">
        <v>318</v>
      </c>
      <c r="D88" s="214" t="s">
        <v>318</v>
      </c>
      <c r="E88" s="214" t="s">
        <v>318</v>
      </c>
      <c r="F88" s="210"/>
      <c r="G88" s="9"/>
      <c r="H88" s="9"/>
      <c r="I88" s="9"/>
      <c r="J88" s="9"/>
      <c r="K88" s="9"/>
      <c r="L88" s="9"/>
      <c r="M88" s="9"/>
      <c r="N88" s="9"/>
      <c r="O88" s="9"/>
      <c r="P88" s="9"/>
      <c r="Q88" s="36"/>
    </row>
    <row r="89" spans="1:17" ht="12.75">
      <c r="A89" s="189"/>
      <c r="B89" s="189"/>
      <c r="C89" s="252" t="s">
        <v>523</v>
      </c>
      <c r="D89" s="252" t="s">
        <v>524</v>
      </c>
      <c r="E89" s="252" t="s">
        <v>525</v>
      </c>
      <c r="F89" s="210"/>
      <c r="G89" s="9"/>
      <c r="H89" s="9"/>
      <c r="I89" s="9"/>
      <c r="J89" s="9"/>
      <c r="K89" s="9"/>
      <c r="L89" s="9"/>
      <c r="M89" s="9"/>
      <c r="N89" s="9"/>
      <c r="O89" s="9"/>
      <c r="P89" s="9"/>
      <c r="Q89" s="36"/>
    </row>
    <row r="90" spans="1:17" ht="12.75">
      <c r="A90" s="189"/>
      <c r="B90" s="189"/>
      <c r="C90" s="43"/>
      <c r="D90" s="43"/>
      <c r="E90" s="43"/>
      <c r="F90" s="210"/>
      <c r="G90" s="9"/>
      <c r="H90" s="9"/>
      <c r="I90" s="9"/>
      <c r="J90" s="9"/>
      <c r="K90" s="9"/>
      <c r="L90" s="9"/>
      <c r="M90" s="9"/>
      <c r="N90" s="9"/>
      <c r="O90" s="9"/>
      <c r="P90" s="9"/>
      <c r="Q90" s="36"/>
    </row>
    <row r="91" spans="1:17" ht="12.75">
      <c r="A91" s="191"/>
      <c r="B91" s="191"/>
      <c r="C91" s="207"/>
      <c r="D91" s="207"/>
      <c r="E91" s="207"/>
      <c r="F91" s="210"/>
      <c r="G91" s="9"/>
      <c r="H91" s="9"/>
      <c r="I91" s="9"/>
      <c r="J91" s="9"/>
      <c r="K91" s="9"/>
      <c r="L91" s="9"/>
      <c r="M91" s="9"/>
      <c r="N91" s="9"/>
      <c r="O91" s="9"/>
      <c r="P91" s="9"/>
      <c r="Q91" s="36"/>
    </row>
    <row r="92" spans="1:17" ht="12.75">
      <c r="A92" s="1">
        <v>8</v>
      </c>
      <c r="B92" s="3" t="s">
        <v>491</v>
      </c>
      <c r="C92" s="208">
        <v>23.01</v>
      </c>
      <c r="D92" s="208">
        <f>C92-3</f>
        <v>20.01</v>
      </c>
      <c r="E92" s="213">
        <v>20.6</v>
      </c>
      <c r="F92" s="210"/>
      <c r="G92" s="175"/>
      <c r="H92" s="175"/>
      <c r="I92" s="175"/>
      <c r="J92" s="175"/>
      <c r="K92" s="175"/>
      <c r="L92" s="9"/>
      <c r="M92" s="175"/>
      <c r="N92" s="9"/>
      <c r="O92" s="9"/>
      <c r="P92" s="175"/>
      <c r="Q92" s="59"/>
    </row>
    <row r="93" spans="1:17" ht="12.75">
      <c r="A93" s="1">
        <v>9</v>
      </c>
      <c r="B93" s="3" t="s">
        <v>493</v>
      </c>
      <c r="C93" s="208">
        <v>21.07</v>
      </c>
      <c r="D93" s="208">
        <f aca="true" t="shared" si="7" ref="D93:D110">C93-3</f>
        <v>18.07</v>
      </c>
      <c r="E93" s="213">
        <v>18.38</v>
      </c>
      <c r="F93" s="210"/>
      <c r="G93" s="175"/>
      <c r="H93" s="175"/>
      <c r="I93" s="175"/>
      <c r="J93" s="175"/>
      <c r="K93" s="175"/>
      <c r="L93" s="9"/>
      <c r="M93" s="175"/>
      <c r="N93" s="9"/>
      <c r="O93" s="9"/>
      <c r="P93" s="175"/>
      <c r="Q93" s="59"/>
    </row>
    <row r="94" spans="1:17" ht="12.75">
      <c r="A94" s="1">
        <v>10</v>
      </c>
      <c r="B94" s="3" t="s">
        <v>494</v>
      </c>
      <c r="C94" s="208">
        <v>22.79</v>
      </c>
      <c r="D94" s="208">
        <f t="shared" si="7"/>
        <v>19.79</v>
      </c>
      <c r="E94" s="213">
        <v>20.38</v>
      </c>
      <c r="F94" s="210"/>
      <c r="G94" s="175"/>
      <c r="H94" s="175"/>
      <c r="I94" s="175"/>
      <c r="J94" s="175"/>
      <c r="K94" s="175"/>
      <c r="L94" s="9"/>
      <c r="M94" s="175"/>
      <c r="N94" s="9"/>
      <c r="O94" s="9"/>
      <c r="P94" s="175"/>
      <c r="Q94" s="59"/>
    </row>
    <row r="95" spans="1:17" ht="12.75">
      <c r="A95" s="1">
        <v>11</v>
      </c>
      <c r="B95" s="3" t="s">
        <v>495</v>
      </c>
      <c r="C95" s="208">
        <v>21.52</v>
      </c>
      <c r="D95" s="208">
        <f t="shared" si="7"/>
        <v>18.52</v>
      </c>
      <c r="E95" s="213">
        <v>19.06</v>
      </c>
      <c r="F95" s="210"/>
      <c r="G95" s="175"/>
      <c r="H95" s="175"/>
      <c r="I95" s="175"/>
      <c r="J95" s="175"/>
      <c r="K95" s="175"/>
      <c r="L95" s="9"/>
      <c r="M95" s="9"/>
      <c r="N95" s="9"/>
      <c r="O95" s="9"/>
      <c r="P95" s="175"/>
      <c r="Q95" s="59"/>
    </row>
    <row r="96" spans="1:17" ht="12.75">
      <c r="A96" s="1">
        <v>12</v>
      </c>
      <c r="B96" s="3" t="s">
        <v>496</v>
      </c>
      <c r="C96" s="208">
        <v>21.58</v>
      </c>
      <c r="D96" s="208">
        <f t="shared" si="7"/>
        <v>18.58</v>
      </c>
      <c r="E96" s="213">
        <v>19.12</v>
      </c>
      <c r="F96" s="210"/>
      <c r="G96" s="175"/>
      <c r="H96" s="175"/>
      <c r="I96" s="175"/>
      <c r="J96" s="175"/>
      <c r="K96" s="175"/>
      <c r="L96" s="9"/>
      <c r="M96" s="9"/>
      <c r="N96" s="9"/>
      <c r="O96" s="9"/>
      <c r="P96" s="175"/>
      <c r="Q96" s="59"/>
    </row>
    <row r="97" spans="1:17" ht="12.75">
      <c r="A97" s="1">
        <v>13</v>
      </c>
      <c r="B97" s="3" t="s">
        <v>497</v>
      </c>
      <c r="C97" s="208">
        <v>21.55</v>
      </c>
      <c r="D97" s="208">
        <f t="shared" si="7"/>
        <v>18.55</v>
      </c>
      <c r="E97" s="213">
        <v>19.09</v>
      </c>
      <c r="F97" s="210"/>
      <c r="G97" s="175"/>
      <c r="H97" s="175"/>
      <c r="I97" s="175"/>
      <c r="J97" s="175"/>
      <c r="K97" s="175"/>
      <c r="L97" s="9"/>
      <c r="M97" s="9"/>
      <c r="N97" s="9"/>
      <c r="O97" s="9"/>
      <c r="P97" s="175"/>
      <c r="Q97" s="59"/>
    </row>
    <row r="98" spans="1:17" ht="12.75">
      <c r="A98" s="1">
        <v>16</v>
      </c>
      <c r="B98" s="3" t="s">
        <v>498</v>
      </c>
      <c r="C98" s="208">
        <v>21.59</v>
      </c>
      <c r="D98" s="208">
        <f t="shared" si="7"/>
        <v>18.59</v>
      </c>
      <c r="E98" s="213">
        <v>19.13</v>
      </c>
      <c r="F98" s="210"/>
      <c r="G98" s="175"/>
      <c r="H98" s="175"/>
      <c r="I98" s="175"/>
      <c r="J98" s="175"/>
      <c r="K98" s="175"/>
      <c r="L98" s="9"/>
      <c r="M98" s="9"/>
      <c r="N98" s="9"/>
      <c r="O98" s="9"/>
      <c r="P98" s="175"/>
      <c r="Q98" s="59"/>
    </row>
    <row r="99" spans="1:17" ht="12.75">
      <c r="A99" s="1">
        <v>14</v>
      </c>
      <c r="B99" s="3" t="s">
        <v>499</v>
      </c>
      <c r="C99" s="208">
        <v>21.27</v>
      </c>
      <c r="D99" s="208">
        <f t="shared" si="7"/>
        <v>18.27</v>
      </c>
      <c r="E99" s="213">
        <v>18.8</v>
      </c>
      <c r="F99" s="210"/>
      <c r="G99" s="175"/>
      <c r="H99" s="175"/>
      <c r="I99" s="175"/>
      <c r="J99" s="175"/>
      <c r="K99" s="175"/>
      <c r="L99" s="9"/>
      <c r="M99" s="9"/>
      <c r="N99" s="9"/>
      <c r="O99" s="9"/>
      <c r="P99" s="175"/>
      <c r="Q99" s="59"/>
    </row>
    <row r="100" spans="1:17" ht="12.75">
      <c r="A100" s="1">
        <v>15</v>
      </c>
      <c r="B100" s="3" t="s">
        <v>500</v>
      </c>
      <c r="C100" s="208">
        <v>21.47</v>
      </c>
      <c r="D100" s="208">
        <f t="shared" si="7"/>
        <v>18.47</v>
      </c>
      <c r="E100" s="213">
        <v>19.01</v>
      </c>
      <c r="F100" s="210"/>
      <c r="G100" s="175"/>
      <c r="H100" s="175"/>
      <c r="I100" s="175"/>
      <c r="J100" s="175"/>
      <c r="K100" s="175"/>
      <c r="L100" s="9"/>
      <c r="M100" s="9"/>
      <c r="N100" s="9"/>
      <c r="O100" s="9"/>
      <c r="P100" s="175"/>
      <c r="Q100" s="59"/>
    </row>
    <row r="101" spans="1:17" ht="12.75">
      <c r="A101" s="1">
        <v>17</v>
      </c>
      <c r="B101" s="3" t="s">
        <v>501</v>
      </c>
      <c r="C101" s="208">
        <v>21.62</v>
      </c>
      <c r="D101" s="208">
        <f t="shared" si="7"/>
        <v>18.62</v>
      </c>
      <c r="E101" s="213">
        <v>19.52</v>
      </c>
      <c r="F101" s="210"/>
      <c r="G101" s="175"/>
      <c r="H101" s="175"/>
      <c r="I101" s="175"/>
      <c r="J101" s="175"/>
      <c r="K101" s="175"/>
      <c r="L101" s="9"/>
      <c r="M101" s="9"/>
      <c r="N101" s="9"/>
      <c r="O101" s="9"/>
      <c r="P101" s="175"/>
      <c r="Q101" s="59"/>
    </row>
    <row r="102" spans="1:17" ht="12.75">
      <c r="A102" s="1">
        <v>18</v>
      </c>
      <c r="B102" s="3" t="s">
        <v>502</v>
      </c>
      <c r="C102" s="208">
        <v>21.66</v>
      </c>
      <c r="D102" s="208">
        <f t="shared" si="7"/>
        <v>18.66</v>
      </c>
      <c r="E102" s="213">
        <v>19.2</v>
      </c>
      <c r="F102" s="210"/>
      <c r="G102" s="175"/>
      <c r="H102" s="175"/>
      <c r="I102" s="175"/>
      <c r="J102" s="175"/>
      <c r="K102" s="175"/>
      <c r="L102" s="9"/>
      <c r="M102" s="9"/>
      <c r="N102" s="9"/>
      <c r="O102" s="9"/>
      <c r="P102" s="175"/>
      <c r="Q102" s="59"/>
    </row>
    <row r="103" spans="1:17" ht="12.75">
      <c r="A103" s="1">
        <v>19</v>
      </c>
      <c r="B103" s="3" t="s">
        <v>503</v>
      </c>
      <c r="C103" s="208">
        <v>21.61</v>
      </c>
      <c r="D103" s="208">
        <f t="shared" si="7"/>
        <v>18.61</v>
      </c>
      <c r="E103" s="213">
        <v>19.15</v>
      </c>
      <c r="F103" s="210"/>
      <c r="G103" s="175"/>
      <c r="H103" s="175"/>
      <c r="I103" s="175"/>
      <c r="J103" s="175"/>
      <c r="K103" s="175"/>
      <c r="L103" s="9"/>
      <c r="M103" s="9"/>
      <c r="N103" s="9"/>
      <c r="O103" s="9"/>
      <c r="P103" s="175"/>
      <c r="Q103" s="59"/>
    </row>
    <row r="104" spans="1:17" ht="12.75">
      <c r="A104" s="1">
        <v>2</v>
      </c>
      <c r="B104" s="3" t="s">
        <v>504</v>
      </c>
      <c r="C104" s="208">
        <v>21.05</v>
      </c>
      <c r="D104" s="208">
        <f t="shared" si="7"/>
        <v>18.05</v>
      </c>
      <c r="E104" s="213">
        <v>18.58</v>
      </c>
      <c r="F104" s="210"/>
      <c r="G104" s="175"/>
      <c r="H104" s="175"/>
      <c r="I104" s="175"/>
      <c r="J104" s="175"/>
      <c r="K104" s="175"/>
      <c r="L104" s="9"/>
      <c r="M104" s="9"/>
      <c r="N104" s="9"/>
      <c r="O104" s="9"/>
      <c r="P104" s="175"/>
      <c r="Q104" s="59"/>
    </row>
    <row r="105" spans="1:17" ht="12.75">
      <c r="A105" s="1">
        <v>1</v>
      </c>
      <c r="B105" s="3" t="s">
        <v>505</v>
      </c>
      <c r="C105" s="208">
        <v>21.17</v>
      </c>
      <c r="D105" s="208">
        <f t="shared" si="7"/>
        <v>18.17</v>
      </c>
      <c r="E105" s="213">
        <v>18.69</v>
      </c>
      <c r="F105" s="210"/>
      <c r="G105" s="175"/>
      <c r="H105" s="175"/>
      <c r="I105" s="175"/>
      <c r="J105" s="175"/>
      <c r="K105" s="175"/>
      <c r="L105" s="9"/>
      <c r="M105" s="9"/>
      <c r="N105" s="9"/>
      <c r="O105" s="9"/>
      <c r="P105" s="175"/>
      <c r="Q105" s="59"/>
    </row>
    <row r="106" spans="1:17" ht="12.75">
      <c r="A106" s="1">
        <v>5</v>
      </c>
      <c r="B106" s="3" t="s">
        <v>506</v>
      </c>
      <c r="C106" s="208">
        <v>21.46</v>
      </c>
      <c r="D106" s="208">
        <f t="shared" si="7"/>
        <v>18.46</v>
      </c>
      <c r="E106" s="213">
        <v>19</v>
      </c>
      <c r="F106" s="210"/>
      <c r="G106" s="175"/>
      <c r="H106" s="175"/>
      <c r="I106" s="175"/>
      <c r="J106" s="175"/>
      <c r="K106" s="175"/>
      <c r="L106" s="9"/>
      <c r="M106" s="9"/>
      <c r="N106" s="9"/>
      <c r="O106" s="9"/>
      <c r="P106" s="175"/>
      <c r="Q106" s="59"/>
    </row>
    <row r="107" spans="1:17" ht="12.75">
      <c r="A107" s="1">
        <v>6</v>
      </c>
      <c r="B107" s="3" t="s">
        <v>508</v>
      </c>
      <c r="C107" s="208">
        <v>21.66</v>
      </c>
      <c r="D107" s="208">
        <f t="shared" si="7"/>
        <v>18.66</v>
      </c>
      <c r="E107" s="213">
        <v>19.2</v>
      </c>
      <c r="F107" s="210"/>
      <c r="G107" s="175"/>
      <c r="H107" s="175"/>
      <c r="I107" s="175"/>
      <c r="J107" s="175"/>
      <c r="K107" s="175"/>
      <c r="L107" s="9"/>
      <c r="M107" s="9"/>
      <c r="N107" s="9"/>
      <c r="O107" s="9"/>
      <c r="P107" s="175"/>
      <c r="Q107" s="59"/>
    </row>
    <row r="108" spans="1:17" ht="12.75">
      <c r="A108" s="1">
        <v>7</v>
      </c>
      <c r="B108" s="3" t="s">
        <v>509</v>
      </c>
      <c r="C108" s="208">
        <v>21.76</v>
      </c>
      <c r="D108" s="208">
        <f t="shared" si="7"/>
        <v>18.76</v>
      </c>
      <c r="E108" s="213">
        <v>19.3</v>
      </c>
      <c r="F108" s="210"/>
      <c r="G108" s="175"/>
      <c r="H108" s="175"/>
      <c r="I108" s="175"/>
      <c r="J108" s="175"/>
      <c r="K108" s="175"/>
      <c r="L108" s="9"/>
      <c r="M108" s="9"/>
      <c r="N108" s="9"/>
      <c r="O108" s="9"/>
      <c r="P108" s="175"/>
      <c r="Q108" s="59"/>
    </row>
    <row r="109" spans="1:17" ht="12.75">
      <c r="A109" s="1">
        <v>3</v>
      </c>
      <c r="B109" s="3" t="s">
        <v>510</v>
      </c>
      <c r="C109" s="208">
        <v>21.66</v>
      </c>
      <c r="D109" s="208">
        <f t="shared" si="7"/>
        <v>18.66</v>
      </c>
      <c r="E109" s="213">
        <v>19.2</v>
      </c>
      <c r="F109" s="210"/>
      <c r="G109" s="175"/>
      <c r="H109" s="175"/>
      <c r="I109" s="175"/>
      <c r="J109" s="175"/>
      <c r="K109" s="175"/>
      <c r="L109" s="9"/>
      <c r="M109" s="9"/>
      <c r="N109" s="9"/>
      <c r="O109" s="9"/>
      <c r="P109" s="175"/>
      <c r="Q109" s="59"/>
    </row>
    <row r="110" spans="1:17" ht="12.75">
      <c r="A110" s="1">
        <v>4</v>
      </c>
      <c r="B110" s="3" t="s">
        <v>511</v>
      </c>
      <c r="C110" s="208">
        <v>21.73</v>
      </c>
      <c r="D110" s="208">
        <f t="shared" si="7"/>
        <v>18.73</v>
      </c>
      <c r="E110" s="213">
        <v>19.27</v>
      </c>
      <c r="F110" s="210"/>
      <c r="G110" s="175"/>
      <c r="H110" s="175"/>
      <c r="I110" s="175"/>
      <c r="J110" s="175"/>
      <c r="K110" s="175"/>
      <c r="L110" s="9"/>
      <c r="M110" s="9"/>
      <c r="N110" s="9"/>
      <c r="O110" s="9"/>
      <c r="P110" s="175"/>
      <c r="Q110" s="59"/>
    </row>
    <row r="111" spans="1:17" ht="12.75">
      <c r="A111" s="1"/>
      <c r="B111" s="195" t="s">
        <v>361</v>
      </c>
      <c r="C111" s="3"/>
      <c r="D111" s="209"/>
      <c r="E111" s="209"/>
      <c r="F111" s="210"/>
      <c r="G111" s="211"/>
      <c r="H111" s="9"/>
      <c r="I111" s="212"/>
      <c r="J111" s="9"/>
      <c r="K111" s="59"/>
      <c r="L111" s="9"/>
      <c r="M111" s="59"/>
      <c r="N111" s="9"/>
      <c r="O111" s="59"/>
      <c r="P111" s="59"/>
      <c r="Q111" s="59"/>
    </row>
    <row r="114" spans="9:12" ht="15">
      <c r="I114" s="297" t="s">
        <v>530</v>
      </c>
      <c r="J114" s="298"/>
      <c r="K114" s="298"/>
      <c r="L114" s="298"/>
    </row>
    <row r="115" spans="1:19" ht="12.75">
      <c r="A115" s="186" t="s">
        <v>358</v>
      </c>
      <c r="B115" s="186" t="s">
        <v>435</v>
      </c>
      <c r="C115" s="186" t="s">
        <v>474</v>
      </c>
      <c r="D115" s="186" t="s">
        <v>475</v>
      </c>
      <c r="E115" s="229" t="s">
        <v>476</v>
      </c>
      <c r="F115" s="215" t="s">
        <v>477</v>
      </c>
      <c r="G115" s="215" t="s">
        <v>478</v>
      </c>
      <c r="H115" s="218" t="s">
        <v>479</v>
      </c>
      <c r="I115" s="218" t="s">
        <v>478</v>
      </c>
      <c r="J115" s="221" t="s">
        <v>480</v>
      </c>
      <c r="K115" s="221" t="s">
        <v>478</v>
      </c>
      <c r="L115" s="224" t="s">
        <v>481</v>
      </c>
      <c r="M115" s="224" t="s">
        <v>478</v>
      </c>
      <c r="N115" s="134" t="s">
        <v>482</v>
      </c>
      <c r="O115" s="134" t="s">
        <v>478</v>
      </c>
      <c r="P115" s="231" t="s">
        <v>538</v>
      </c>
      <c r="Q115" s="231" t="s">
        <v>478</v>
      </c>
      <c r="R115" s="186"/>
      <c r="S115" s="188" t="s">
        <v>483</v>
      </c>
    </row>
    <row r="116" spans="1:19" ht="12.75">
      <c r="A116" s="189"/>
      <c r="B116" s="189"/>
      <c r="C116" s="189"/>
      <c r="D116" s="189"/>
      <c r="E116" s="230">
        <v>43070</v>
      </c>
      <c r="F116" s="216"/>
      <c r="G116" s="245">
        <v>43070</v>
      </c>
      <c r="H116" s="219"/>
      <c r="I116" s="240">
        <v>43070</v>
      </c>
      <c r="J116" s="222"/>
      <c r="K116" s="241">
        <v>43070</v>
      </c>
      <c r="L116" s="225" t="s">
        <v>486</v>
      </c>
      <c r="M116" s="242">
        <v>43070</v>
      </c>
      <c r="N116" s="11"/>
      <c r="O116" s="243">
        <v>43070</v>
      </c>
      <c r="P116" s="232" t="s">
        <v>537</v>
      </c>
      <c r="Q116" s="244">
        <v>43070</v>
      </c>
      <c r="R116" s="189"/>
      <c r="S116" s="190" t="s">
        <v>487</v>
      </c>
    </row>
    <row r="117" spans="1:19" ht="15.75">
      <c r="A117" s="189"/>
      <c r="B117" s="189"/>
      <c r="C117" s="189"/>
      <c r="D117" s="189"/>
      <c r="E117" s="230">
        <v>43405</v>
      </c>
      <c r="F117" s="216"/>
      <c r="G117" s="245">
        <v>43405</v>
      </c>
      <c r="H117" s="219"/>
      <c r="I117" s="240">
        <v>43405</v>
      </c>
      <c r="J117" s="222"/>
      <c r="K117" s="241">
        <v>43405</v>
      </c>
      <c r="L117" s="225"/>
      <c r="M117" s="242">
        <v>43405</v>
      </c>
      <c r="N117" s="11"/>
      <c r="O117" s="243">
        <v>43405</v>
      </c>
      <c r="P117" s="232"/>
      <c r="Q117" s="244">
        <v>43405</v>
      </c>
      <c r="R117" s="235" t="s">
        <v>488</v>
      </c>
      <c r="S117" s="190" t="s">
        <v>489</v>
      </c>
    </row>
    <row r="118" spans="1:19" ht="33" customHeight="1">
      <c r="A118" s="191"/>
      <c r="B118" s="191"/>
      <c r="C118" s="191"/>
      <c r="D118" s="191"/>
      <c r="E118" s="191"/>
      <c r="F118" s="217"/>
      <c r="G118" s="246" t="s">
        <v>531</v>
      </c>
      <c r="H118" s="220"/>
      <c r="I118" s="220" t="s">
        <v>526</v>
      </c>
      <c r="J118" s="223"/>
      <c r="K118" s="247" t="s">
        <v>531</v>
      </c>
      <c r="L118" s="227"/>
      <c r="M118" s="226" t="s">
        <v>531</v>
      </c>
      <c r="N118" s="228"/>
      <c r="O118" s="12" t="s">
        <v>531</v>
      </c>
      <c r="P118" s="233"/>
      <c r="Q118" s="234" t="s">
        <v>532</v>
      </c>
      <c r="R118" s="191"/>
      <c r="S118" s="250" t="s">
        <v>527</v>
      </c>
    </row>
    <row r="119" spans="1:19" ht="12.75">
      <c r="A119" s="1">
        <v>8</v>
      </c>
      <c r="B119" s="3" t="s">
        <v>491</v>
      </c>
      <c r="C119" s="1" t="s">
        <v>492</v>
      </c>
      <c r="D119" s="193">
        <v>738.8</v>
      </c>
      <c r="E119" s="194">
        <f>E138/D138*D119</f>
        <v>116700.57686224309</v>
      </c>
      <c r="F119" s="1" t="s">
        <v>533</v>
      </c>
      <c r="G119" s="35">
        <f>(D119*1.78*7)+(D119*3*5)</f>
        <v>20287.447999999997</v>
      </c>
      <c r="H119" s="35">
        <v>0.54</v>
      </c>
      <c r="I119" s="35">
        <f>H119*D119*12</f>
        <v>4787.424</v>
      </c>
      <c r="J119" s="35" t="s">
        <v>534</v>
      </c>
      <c r="K119" s="35">
        <f>D119*3.17*7+D119*3.3*5</f>
        <v>28584.171999999995</v>
      </c>
      <c r="L119" s="1" t="s">
        <v>535</v>
      </c>
      <c r="M119" s="35">
        <f>D119*0.13*7+D119*0.46*5</f>
        <v>2371.548</v>
      </c>
      <c r="N119" s="1" t="s">
        <v>536</v>
      </c>
      <c r="O119" s="1">
        <f>D119*0.71*7+D119*0.74*5</f>
        <v>6405.395999999999</v>
      </c>
      <c r="P119" s="1">
        <v>1.24</v>
      </c>
      <c r="Q119" s="1">
        <f>D119*P119*5</f>
        <v>4580.5599999999995</v>
      </c>
      <c r="R119" s="35">
        <f>G119+I119+K119+M119+O119+Q119</f>
        <v>67016.548</v>
      </c>
      <c r="S119" s="32">
        <f aca="true" t="shared" si="8" ref="S119:S137">E119-R119</f>
        <v>49684.028862243096</v>
      </c>
    </row>
    <row r="120" spans="1:19" ht="12.75">
      <c r="A120" s="1">
        <v>9</v>
      </c>
      <c r="B120" s="3" t="s">
        <v>493</v>
      </c>
      <c r="C120" s="1" t="s">
        <v>492</v>
      </c>
      <c r="D120" s="193">
        <v>821.5</v>
      </c>
      <c r="E120" s="194">
        <f>E138/D138*D120</f>
        <v>129763.8385115494</v>
      </c>
      <c r="F120" s="1" t="s">
        <v>533</v>
      </c>
      <c r="G120" s="35">
        <f aca="true" t="shared" si="9" ref="G120:G137">(D120*1.78*7)+(D120*3*5)</f>
        <v>22558.39</v>
      </c>
      <c r="H120" s="35">
        <v>0.6</v>
      </c>
      <c r="I120" s="35">
        <f aca="true" t="shared" si="10" ref="I120:I137">H120*D120*12</f>
        <v>5914.799999999999</v>
      </c>
      <c r="J120" s="35" t="s">
        <v>534</v>
      </c>
      <c r="K120" s="35">
        <f aca="true" t="shared" si="11" ref="K120:K137">D120*3.17*7+D120*3.3*5</f>
        <v>31783.835</v>
      </c>
      <c r="L120" s="1">
        <v>0</v>
      </c>
      <c r="M120" s="35">
        <f aca="true" t="shared" si="12" ref="M120:M137">L120*D120*36</f>
        <v>0</v>
      </c>
      <c r="N120" s="1">
        <v>0</v>
      </c>
      <c r="O120" s="1">
        <f aca="true" t="shared" si="13" ref="O120:O137">N120*D120*36</f>
        <v>0</v>
      </c>
      <c r="P120" s="1">
        <v>1.24</v>
      </c>
      <c r="Q120" s="1">
        <f aca="true" t="shared" si="14" ref="Q120:Q137">D120*P120*5</f>
        <v>5093.3</v>
      </c>
      <c r="R120" s="35">
        <f aca="true" t="shared" si="15" ref="R120:R137">G120+I120+K120+M120+O120+Q120</f>
        <v>65350.325</v>
      </c>
      <c r="S120" s="32">
        <f t="shared" si="8"/>
        <v>64413.513511549405</v>
      </c>
    </row>
    <row r="121" spans="1:19" ht="12.75">
      <c r="A121" s="1">
        <v>10</v>
      </c>
      <c r="B121" s="3" t="s">
        <v>494</v>
      </c>
      <c r="C121" s="1" t="s">
        <v>492</v>
      </c>
      <c r="D121" s="193">
        <v>2105.6</v>
      </c>
      <c r="E121" s="194">
        <f>E138/D138*D121</f>
        <v>332599.80325005285</v>
      </c>
      <c r="F121" s="1" t="s">
        <v>533</v>
      </c>
      <c r="G121" s="35">
        <f t="shared" si="9"/>
        <v>57819.776</v>
      </c>
      <c r="H121" s="35">
        <v>0.32</v>
      </c>
      <c r="I121" s="35">
        <f t="shared" si="10"/>
        <v>8085.504000000001</v>
      </c>
      <c r="J121" s="35" t="s">
        <v>534</v>
      </c>
      <c r="K121" s="35">
        <f t="shared" si="11"/>
        <v>81465.66399999999</v>
      </c>
      <c r="L121" s="1" t="s">
        <v>535</v>
      </c>
      <c r="M121" s="35">
        <f>D121*0.13*7+D121*0.46*5</f>
        <v>6758.976000000001</v>
      </c>
      <c r="N121" s="1" t="s">
        <v>536</v>
      </c>
      <c r="O121" s="1">
        <f>D121*0.71*7+D121*0.74*5</f>
        <v>18255.552</v>
      </c>
      <c r="P121" s="1">
        <v>1.24</v>
      </c>
      <c r="Q121" s="1">
        <f t="shared" si="14"/>
        <v>13054.72</v>
      </c>
      <c r="R121" s="35">
        <f t="shared" si="15"/>
        <v>185440.19199999998</v>
      </c>
      <c r="S121" s="32">
        <f t="shared" si="8"/>
        <v>147159.61125005287</v>
      </c>
    </row>
    <row r="122" spans="1:19" ht="12.75">
      <c r="A122" s="1">
        <v>11</v>
      </c>
      <c r="B122" s="3" t="s">
        <v>495</v>
      </c>
      <c r="C122" s="1" t="s">
        <v>492</v>
      </c>
      <c r="D122" s="193">
        <v>1711.7</v>
      </c>
      <c r="E122" s="194">
        <f>E138/D138*D122</f>
        <v>270379.5038103702</v>
      </c>
      <c r="F122" s="1" t="s">
        <v>533</v>
      </c>
      <c r="G122" s="35">
        <f t="shared" si="9"/>
        <v>47003.282</v>
      </c>
      <c r="H122" s="35">
        <v>0.24</v>
      </c>
      <c r="I122" s="35">
        <f t="shared" si="10"/>
        <v>4929.696</v>
      </c>
      <c r="J122" s="35" t="s">
        <v>534</v>
      </c>
      <c r="K122" s="35">
        <f t="shared" si="11"/>
        <v>66225.673</v>
      </c>
      <c r="L122" s="1">
        <v>0</v>
      </c>
      <c r="M122" s="1">
        <f t="shared" si="12"/>
        <v>0</v>
      </c>
      <c r="N122" s="1">
        <v>0</v>
      </c>
      <c r="O122" s="1">
        <f t="shared" si="13"/>
        <v>0</v>
      </c>
      <c r="P122" s="1">
        <v>1.24</v>
      </c>
      <c r="Q122" s="1">
        <f t="shared" si="14"/>
        <v>10612.54</v>
      </c>
      <c r="R122" s="35">
        <f t="shared" si="15"/>
        <v>128771.19099999999</v>
      </c>
      <c r="S122" s="32">
        <f t="shared" si="8"/>
        <v>141608.31281037023</v>
      </c>
    </row>
    <row r="123" spans="1:19" ht="12.75">
      <c r="A123" s="1">
        <v>12</v>
      </c>
      <c r="B123" s="3" t="s">
        <v>496</v>
      </c>
      <c r="C123" s="1" t="s">
        <v>492</v>
      </c>
      <c r="D123" s="193">
        <v>932.7</v>
      </c>
      <c r="E123" s="194">
        <f>E138/D138*D123</f>
        <v>147328.9497014268</v>
      </c>
      <c r="F123" s="1" t="s">
        <v>533</v>
      </c>
      <c r="G123" s="35">
        <f t="shared" si="9"/>
        <v>25611.942000000003</v>
      </c>
      <c r="H123" s="35">
        <v>0.3</v>
      </c>
      <c r="I123" s="35">
        <f t="shared" si="10"/>
        <v>3357.7200000000003</v>
      </c>
      <c r="J123" s="35" t="s">
        <v>534</v>
      </c>
      <c r="K123" s="35">
        <f t="shared" si="11"/>
        <v>36086.163</v>
      </c>
      <c r="L123" s="1">
        <v>0</v>
      </c>
      <c r="M123" s="1">
        <f t="shared" si="12"/>
        <v>0</v>
      </c>
      <c r="N123" s="1">
        <v>0</v>
      </c>
      <c r="O123" s="1">
        <f t="shared" si="13"/>
        <v>0</v>
      </c>
      <c r="P123" s="1">
        <v>1.24</v>
      </c>
      <c r="Q123" s="1">
        <f t="shared" si="14"/>
        <v>5782.74</v>
      </c>
      <c r="R123" s="35">
        <f t="shared" si="15"/>
        <v>70838.565</v>
      </c>
      <c r="S123" s="32">
        <f t="shared" si="8"/>
        <v>76490.38470142681</v>
      </c>
    </row>
    <row r="124" spans="1:19" ht="12.75">
      <c r="A124" s="1">
        <v>13</v>
      </c>
      <c r="B124" s="3" t="s">
        <v>497</v>
      </c>
      <c r="C124" s="1" t="s">
        <v>492</v>
      </c>
      <c r="D124" s="193">
        <v>1450.04</v>
      </c>
      <c r="E124" s="194">
        <f>E138/D138*D124</f>
        <v>229047.78623893743</v>
      </c>
      <c r="F124" s="1" t="s">
        <v>533</v>
      </c>
      <c r="G124" s="35">
        <f t="shared" si="9"/>
        <v>39818.0984</v>
      </c>
      <c r="H124" s="35">
        <v>0.27</v>
      </c>
      <c r="I124" s="35">
        <f t="shared" si="10"/>
        <v>4698.1296</v>
      </c>
      <c r="J124" s="35" t="s">
        <v>534</v>
      </c>
      <c r="K124" s="35">
        <f t="shared" si="11"/>
        <v>56102.0476</v>
      </c>
      <c r="L124" s="1">
        <v>0</v>
      </c>
      <c r="M124" s="1">
        <f t="shared" si="12"/>
        <v>0</v>
      </c>
      <c r="N124" s="1">
        <v>0</v>
      </c>
      <c r="O124" s="1">
        <f t="shared" si="13"/>
        <v>0</v>
      </c>
      <c r="P124" s="1">
        <v>1.24</v>
      </c>
      <c r="Q124" s="1">
        <f t="shared" si="14"/>
        <v>8990.248</v>
      </c>
      <c r="R124" s="35">
        <f t="shared" si="15"/>
        <v>109608.52359999999</v>
      </c>
      <c r="S124" s="32">
        <f t="shared" si="8"/>
        <v>119439.26263893745</v>
      </c>
    </row>
    <row r="125" spans="1:19" ht="12.75">
      <c r="A125" s="1">
        <v>16</v>
      </c>
      <c r="B125" s="3" t="s">
        <v>498</v>
      </c>
      <c r="C125" s="1" t="s">
        <v>492</v>
      </c>
      <c r="D125" s="193">
        <v>1351.9</v>
      </c>
      <c r="E125" s="194">
        <f>E138/D138*D125</f>
        <v>213545.62785607262</v>
      </c>
      <c r="F125" s="1" t="s">
        <v>533</v>
      </c>
      <c r="G125" s="35">
        <f t="shared" si="9"/>
        <v>37123.174</v>
      </c>
      <c r="H125" s="35">
        <v>0.31</v>
      </c>
      <c r="I125" s="35">
        <f t="shared" si="10"/>
        <v>5029.068</v>
      </c>
      <c r="J125" s="35" t="s">
        <v>534</v>
      </c>
      <c r="K125" s="35">
        <f t="shared" si="11"/>
        <v>52305.011</v>
      </c>
      <c r="L125" s="1">
        <v>0</v>
      </c>
      <c r="M125" s="1">
        <f t="shared" si="12"/>
        <v>0</v>
      </c>
      <c r="N125" s="1">
        <v>0</v>
      </c>
      <c r="O125" s="1">
        <f t="shared" si="13"/>
        <v>0</v>
      </c>
      <c r="P125" s="1">
        <v>1.24</v>
      </c>
      <c r="Q125" s="1">
        <f t="shared" si="14"/>
        <v>8381.78</v>
      </c>
      <c r="R125" s="35">
        <f t="shared" si="15"/>
        <v>102839.033</v>
      </c>
      <c r="S125" s="32">
        <f t="shared" si="8"/>
        <v>110706.59485607262</v>
      </c>
    </row>
    <row r="126" spans="1:19" ht="12.75">
      <c r="A126" s="1">
        <v>14</v>
      </c>
      <c r="B126" s="3" t="s">
        <v>499</v>
      </c>
      <c r="C126" s="1" t="s">
        <v>492</v>
      </c>
      <c r="D126" s="193">
        <v>1147.5</v>
      </c>
      <c r="E126" s="194">
        <f>E138/D138*D126</f>
        <v>181258.6788703627</v>
      </c>
      <c r="F126" s="1" t="s">
        <v>533</v>
      </c>
      <c r="G126" s="35">
        <f t="shared" si="9"/>
        <v>31510.35</v>
      </c>
      <c r="H126" s="35">
        <v>0.35</v>
      </c>
      <c r="I126" s="35">
        <f t="shared" si="10"/>
        <v>4819.5</v>
      </c>
      <c r="J126" s="35" t="s">
        <v>534</v>
      </c>
      <c r="K126" s="35">
        <f t="shared" si="11"/>
        <v>44396.774999999994</v>
      </c>
      <c r="L126" s="1">
        <v>0</v>
      </c>
      <c r="M126" s="1">
        <f t="shared" si="12"/>
        <v>0</v>
      </c>
      <c r="N126" s="1">
        <v>0</v>
      </c>
      <c r="O126" s="1">
        <f t="shared" si="13"/>
        <v>0</v>
      </c>
      <c r="P126" s="1">
        <v>1.24</v>
      </c>
      <c r="Q126" s="1">
        <f t="shared" si="14"/>
        <v>7114.5</v>
      </c>
      <c r="R126" s="35">
        <f t="shared" si="15"/>
        <v>87841.125</v>
      </c>
      <c r="S126" s="32">
        <f t="shared" si="8"/>
        <v>93417.5538703627</v>
      </c>
    </row>
    <row r="127" spans="1:19" ht="12.75">
      <c r="A127" s="1">
        <v>15</v>
      </c>
      <c r="B127" s="3" t="s">
        <v>500</v>
      </c>
      <c r="C127" s="1" t="s">
        <v>492</v>
      </c>
      <c r="D127" s="193">
        <v>1350.7</v>
      </c>
      <c r="E127" s="194">
        <f>E138/D138*D127</f>
        <v>213356.0762964696</v>
      </c>
      <c r="F127" s="1" t="s">
        <v>533</v>
      </c>
      <c r="G127" s="35">
        <f t="shared" si="9"/>
        <v>37090.222</v>
      </c>
      <c r="H127" s="35">
        <v>0.19</v>
      </c>
      <c r="I127" s="35">
        <f t="shared" si="10"/>
        <v>3079.5960000000005</v>
      </c>
      <c r="J127" s="35" t="s">
        <v>534</v>
      </c>
      <c r="K127" s="35">
        <f t="shared" si="11"/>
        <v>52258.583</v>
      </c>
      <c r="L127" s="1">
        <v>0</v>
      </c>
      <c r="M127" s="1">
        <f t="shared" si="12"/>
        <v>0</v>
      </c>
      <c r="N127" s="1">
        <v>0</v>
      </c>
      <c r="O127" s="1">
        <f t="shared" si="13"/>
        <v>0</v>
      </c>
      <c r="P127" s="1">
        <v>1.24</v>
      </c>
      <c r="Q127" s="1">
        <f t="shared" si="14"/>
        <v>8374.34</v>
      </c>
      <c r="R127" s="35">
        <f t="shared" si="15"/>
        <v>100802.741</v>
      </c>
      <c r="S127" s="32">
        <f t="shared" si="8"/>
        <v>112553.33529646961</v>
      </c>
    </row>
    <row r="128" spans="1:19" ht="12.75">
      <c r="A128" s="1">
        <v>17</v>
      </c>
      <c r="B128" s="3" t="s">
        <v>501</v>
      </c>
      <c r="C128" s="3" t="s">
        <v>492</v>
      </c>
      <c r="D128" s="193">
        <v>360.7</v>
      </c>
      <c r="E128" s="194">
        <f>E138/D138*D128</f>
        <v>56976.039623999844</v>
      </c>
      <c r="F128" s="1" t="s">
        <v>533</v>
      </c>
      <c r="G128" s="35">
        <f t="shared" si="9"/>
        <v>9904.822</v>
      </c>
      <c r="H128" s="35">
        <v>0.7</v>
      </c>
      <c r="I128" s="35">
        <f t="shared" si="10"/>
        <v>3029.8799999999997</v>
      </c>
      <c r="J128" s="35" t="s">
        <v>534</v>
      </c>
      <c r="K128" s="35">
        <f t="shared" si="11"/>
        <v>13955.482999999998</v>
      </c>
      <c r="L128" s="1">
        <v>0</v>
      </c>
      <c r="M128" s="1">
        <f t="shared" si="12"/>
        <v>0</v>
      </c>
      <c r="N128" s="1">
        <v>0</v>
      </c>
      <c r="O128" s="1">
        <f t="shared" si="13"/>
        <v>0</v>
      </c>
      <c r="P128" s="1">
        <v>1.24</v>
      </c>
      <c r="Q128" s="1">
        <f t="shared" si="14"/>
        <v>2236.3399999999997</v>
      </c>
      <c r="R128" s="35">
        <f t="shared" si="15"/>
        <v>29126.524999999998</v>
      </c>
      <c r="S128" s="32">
        <f t="shared" si="8"/>
        <v>27849.514623999847</v>
      </c>
    </row>
    <row r="129" spans="1:19" ht="12.75">
      <c r="A129" s="1">
        <v>18</v>
      </c>
      <c r="B129" s="3" t="s">
        <v>502</v>
      </c>
      <c r="C129" s="1" t="s">
        <v>492</v>
      </c>
      <c r="D129" s="193">
        <v>1060.8</v>
      </c>
      <c r="E129" s="194">
        <f>E138/D138*D129</f>
        <v>167563.57868904638</v>
      </c>
      <c r="F129" s="1" t="s">
        <v>533</v>
      </c>
      <c r="G129" s="35">
        <f t="shared" si="9"/>
        <v>29129.568</v>
      </c>
      <c r="H129" s="35">
        <v>0.38</v>
      </c>
      <c r="I129" s="35">
        <f t="shared" si="10"/>
        <v>4837.248</v>
      </c>
      <c r="J129" s="35" t="s">
        <v>534</v>
      </c>
      <c r="K129" s="35">
        <f t="shared" si="11"/>
        <v>41042.352</v>
      </c>
      <c r="L129" s="1">
        <v>0</v>
      </c>
      <c r="M129" s="1">
        <f t="shared" si="12"/>
        <v>0</v>
      </c>
      <c r="N129" s="1">
        <v>0</v>
      </c>
      <c r="O129" s="1">
        <f t="shared" si="13"/>
        <v>0</v>
      </c>
      <c r="P129" s="1">
        <v>1.24</v>
      </c>
      <c r="Q129" s="1">
        <f t="shared" si="14"/>
        <v>6576.959999999999</v>
      </c>
      <c r="R129" s="35">
        <f t="shared" si="15"/>
        <v>81586.128</v>
      </c>
      <c r="S129" s="32">
        <f t="shared" si="8"/>
        <v>85977.45068904638</v>
      </c>
    </row>
    <row r="130" spans="1:19" ht="12.75">
      <c r="A130" s="1">
        <v>19</v>
      </c>
      <c r="B130" s="3" t="s">
        <v>503</v>
      </c>
      <c r="C130" s="1" t="s">
        <v>492</v>
      </c>
      <c r="D130" s="193">
        <v>1448.1</v>
      </c>
      <c r="E130" s="194">
        <f>E138/D138*D130</f>
        <v>228741.3445509126</v>
      </c>
      <c r="F130" s="1" t="s">
        <v>533</v>
      </c>
      <c r="G130" s="35">
        <f t="shared" si="9"/>
        <v>39764.826</v>
      </c>
      <c r="H130" s="35">
        <v>0.33</v>
      </c>
      <c r="I130" s="35">
        <f t="shared" si="10"/>
        <v>5734.476</v>
      </c>
      <c r="J130" s="35" t="s">
        <v>534</v>
      </c>
      <c r="K130" s="35">
        <f t="shared" si="11"/>
        <v>56026.989</v>
      </c>
      <c r="L130" s="1">
        <v>0</v>
      </c>
      <c r="M130" s="1">
        <f t="shared" si="12"/>
        <v>0</v>
      </c>
      <c r="N130" s="1">
        <v>0</v>
      </c>
      <c r="O130" s="1">
        <f t="shared" si="13"/>
        <v>0</v>
      </c>
      <c r="P130" s="1">
        <v>1.24</v>
      </c>
      <c r="Q130" s="1">
        <f t="shared" si="14"/>
        <v>8978.22</v>
      </c>
      <c r="R130" s="35">
        <f t="shared" si="15"/>
        <v>110504.511</v>
      </c>
      <c r="S130" s="32">
        <f t="shared" si="8"/>
        <v>118236.83355091259</v>
      </c>
    </row>
    <row r="131" spans="1:19" ht="12.75">
      <c r="A131" s="1">
        <v>2</v>
      </c>
      <c r="B131" s="3" t="s">
        <v>504</v>
      </c>
      <c r="C131" s="1" t="s">
        <v>492</v>
      </c>
      <c r="D131" s="193">
        <v>1080.4</v>
      </c>
      <c r="E131" s="194">
        <f>E138/D138*D131</f>
        <v>170659.5874958953</v>
      </c>
      <c r="F131" s="1" t="s">
        <v>533</v>
      </c>
      <c r="G131" s="35">
        <f t="shared" si="9"/>
        <v>29667.784</v>
      </c>
      <c r="H131" s="35">
        <v>0.32</v>
      </c>
      <c r="I131" s="35">
        <f t="shared" si="10"/>
        <v>4148.736</v>
      </c>
      <c r="J131" s="35" t="s">
        <v>534</v>
      </c>
      <c r="K131" s="35">
        <f t="shared" si="11"/>
        <v>41800.67600000001</v>
      </c>
      <c r="L131" s="1">
        <v>0</v>
      </c>
      <c r="M131" s="1">
        <f t="shared" si="12"/>
        <v>0</v>
      </c>
      <c r="N131" s="1">
        <v>0</v>
      </c>
      <c r="O131" s="1">
        <f t="shared" si="13"/>
        <v>0</v>
      </c>
      <c r="P131" s="1">
        <v>1.24</v>
      </c>
      <c r="Q131" s="1">
        <f t="shared" si="14"/>
        <v>6698.4800000000005</v>
      </c>
      <c r="R131" s="35">
        <f t="shared" si="15"/>
        <v>82315.67599999999</v>
      </c>
      <c r="S131" s="32">
        <f t="shared" si="8"/>
        <v>88343.91149589531</v>
      </c>
    </row>
    <row r="132" spans="1:19" ht="12.75">
      <c r="A132" s="1">
        <v>1</v>
      </c>
      <c r="B132" s="3" t="s">
        <v>505</v>
      </c>
      <c r="C132" s="1" t="s">
        <v>492</v>
      </c>
      <c r="D132" s="193">
        <v>474.5</v>
      </c>
      <c r="E132" s="194">
        <f>E138/D138*D132</f>
        <v>74951.84585968374</v>
      </c>
      <c r="F132" s="1" t="s">
        <v>533</v>
      </c>
      <c r="G132" s="35">
        <f t="shared" si="9"/>
        <v>13029.77</v>
      </c>
      <c r="H132" s="35">
        <v>0.47</v>
      </c>
      <c r="I132" s="35">
        <f t="shared" si="10"/>
        <v>2676.18</v>
      </c>
      <c r="J132" s="35" t="s">
        <v>534</v>
      </c>
      <c r="K132" s="35">
        <f t="shared" si="11"/>
        <v>18358.405</v>
      </c>
      <c r="L132" s="1">
        <v>0</v>
      </c>
      <c r="M132" s="1">
        <f t="shared" si="12"/>
        <v>0</v>
      </c>
      <c r="N132" s="1">
        <v>0</v>
      </c>
      <c r="O132" s="1">
        <f t="shared" si="13"/>
        <v>0</v>
      </c>
      <c r="P132" s="1">
        <v>1.24</v>
      </c>
      <c r="Q132" s="1">
        <f t="shared" si="14"/>
        <v>2941.9</v>
      </c>
      <c r="R132" s="35">
        <f t="shared" si="15"/>
        <v>37006.255</v>
      </c>
      <c r="S132" s="32">
        <f t="shared" si="8"/>
        <v>37945.59085968375</v>
      </c>
    </row>
    <row r="133" spans="1:19" ht="12.75">
      <c r="A133" s="1">
        <v>5</v>
      </c>
      <c r="B133" s="3" t="s">
        <v>506</v>
      </c>
      <c r="C133" s="1" t="s">
        <v>507</v>
      </c>
      <c r="D133" s="193">
        <v>475.7</v>
      </c>
      <c r="E133" s="194">
        <f>E138/D138*D133</f>
        <v>75141.39741928673</v>
      </c>
      <c r="F133" s="1" t="s">
        <v>533</v>
      </c>
      <c r="G133" s="35">
        <f t="shared" si="9"/>
        <v>13062.722</v>
      </c>
      <c r="H133" s="35">
        <v>0.27</v>
      </c>
      <c r="I133" s="35">
        <f t="shared" si="10"/>
        <v>1541.268</v>
      </c>
      <c r="J133" s="35" t="s">
        <v>534</v>
      </c>
      <c r="K133" s="35">
        <f t="shared" si="11"/>
        <v>18404.833</v>
      </c>
      <c r="L133" s="1">
        <v>0</v>
      </c>
      <c r="M133" s="1">
        <f t="shared" si="12"/>
        <v>0</v>
      </c>
      <c r="N133" s="1">
        <v>0</v>
      </c>
      <c r="O133" s="1">
        <f t="shared" si="13"/>
        <v>0</v>
      </c>
      <c r="P133" s="1">
        <v>1.24</v>
      </c>
      <c r="Q133" s="1">
        <f t="shared" si="14"/>
        <v>2949.3399999999997</v>
      </c>
      <c r="R133" s="35">
        <f t="shared" si="15"/>
        <v>35958.16299999999</v>
      </c>
      <c r="S133" s="32">
        <f t="shared" si="8"/>
        <v>39183.23441928674</v>
      </c>
    </row>
    <row r="134" spans="1:19" ht="12.75">
      <c r="A134" s="1">
        <v>6</v>
      </c>
      <c r="B134" s="3" t="s">
        <v>508</v>
      </c>
      <c r="C134" s="1" t="s">
        <v>492</v>
      </c>
      <c r="D134" s="193">
        <v>1121.1</v>
      </c>
      <c r="E134" s="194">
        <f>E138/D138*D134</f>
        <v>177088.5445590968</v>
      </c>
      <c r="F134" s="1" t="s">
        <v>533</v>
      </c>
      <c r="G134" s="35">
        <f t="shared" si="9"/>
        <v>30785.406</v>
      </c>
      <c r="H134" s="35">
        <v>0.38</v>
      </c>
      <c r="I134" s="35">
        <f t="shared" si="10"/>
        <v>5112.215999999999</v>
      </c>
      <c r="J134" s="35" t="s">
        <v>534</v>
      </c>
      <c r="K134" s="35">
        <f t="shared" si="11"/>
        <v>43375.359</v>
      </c>
      <c r="L134" s="1">
        <v>0</v>
      </c>
      <c r="M134" s="1">
        <f t="shared" si="12"/>
        <v>0</v>
      </c>
      <c r="N134" s="1">
        <v>0</v>
      </c>
      <c r="O134" s="1">
        <f t="shared" si="13"/>
        <v>0</v>
      </c>
      <c r="P134" s="1">
        <v>1.24</v>
      </c>
      <c r="Q134" s="1">
        <f t="shared" si="14"/>
        <v>6950.82</v>
      </c>
      <c r="R134" s="35">
        <f t="shared" si="15"/>
        <v>86223.801</v>
      </c>
      <c r="S134" s="32">
        <f t="shared" si="8"/>
        <v>90864.7435590968</v>
      </c>
    </row>
    <row r="135" spans="1:19" ht="12.75">
      <c r="A135" s="1">
        <v>7</v>
      </c>
      <c r="B135" s="3" t="s">
        <v>509</v>
      </c>
      <c r="C135" s="1" t="s">
        <v>492</v>
      </c>
      <c r="D135" s="193">
        <v>821.6</v>
      </c>
      <c r="E135" s="194">
        <f>E138/D138*D135</f>
        <v>129779.63447484966</v>
      </c>
      <c r="F135" s="1" t="s">
        <v>533</v>
      </c>
      <c r="G135" s="35">
        <f t="shared" si="9"/>
        <v>22561.136</v>
      </c>
      <c r="H135" s="35">
        <v>0.48</v>
      </c>
      <c r="I135" s="35">
        <f t="shared" si="10"/>
        <v>4732.416</v>
      </c>
      <c r="J135" s="35" t="s">
        <v>534</v>
      </c>
      <c r="K135" s="35">
        <f t="shared" si="11"/>
        <v>31787.703999999998</v>
      </c>
      <c r="L135" s="1">
        <v>0</v>
      </c>
      <c r="M135" s="1">
        <f t="shared" si="12"/>
        <v>0</v>
      </c>
      <c r="N135" s="1">
        <v>0</v>
      </c>
      <c r="O135" s="1">
        <f t="shared" si="13"/>
        <v>0</v>
      </c>
      <c r="P135" s="1">
        <v>1.24</v>
      </c>
      <c r="Q135" s="1">
        <f t="shared" si="14"/>
        <v>5093.92</v>
      </c>
      <c r="R135" s="35">
        <f t="shared" si="15"/>
        <v>64175.17599999999</v>
      </c>
      <c r="S135" s="32">
        <f t="shared" si="8"/>
        <v>65604.45847484967</v>
      </c>
    </row>
    <row r="136" spans="1:19" ht="12.75">
      <c r="A136" s="1">
        <v>3</v>
      </c>
      <c r="B136" s="3" t="s">
        <v>510</v>
      </c>
      <c r="C136" s="1" t="s">
        <v>492</v>
      </c>
      <c r="D136" s="193">
        <v>1047.6</v>
      </c>
      <c r="E136" s="194">
        <f>E138/D138*D136</f>
        <v>165478.51153341343</v>
      </c>
      <c r="F136" s="1" t="s">
        <v>533</v>
      </c>
      <c r="G136" s="35">
        <f t="shared" si="9"/>
        <v>28767.095999999998</v>
      </c>
      <c r="H136" s="35">
        <v>0.38</v>
      </c>
      <c r="I136" s="35">
        <f t="shared" si="10"/>
        <v>4777.056</v>
      </c>
      <c r="J136" s="35" t="s">
        <v>534</v>
      </c>
      <c r="K136" s="35">
        <f t="shared" si="11"/>
        <v>40531.644</v>
      </c>
      <c r="L136" s="1">
        <v>0</v>
      </c>
      <c r="M136" s="1">
        <f t="shared" si="12"/>
        <v>0</v>
      </c>
      <c r="N136" s="1">
        <v>0</v>
      </c>
      <c r="O136" s="1">
        <f t="shared" si="13"/>
        <v>0</v>
      </c>
      <c r="P136" s="1">
        <v>1.24</v>
      </c>
      <c r="Q136" s="1">
        <f t="shared" si="14"/>
        <v>6495.119999999999</v>
      </c>
      <c r="R136" s="35">
        <f t="shared" si="15"/>
        <v>80570.916</v>
      </c>
      <c r="S136" s="32">
        <f t="shared" si="8"/>
        <v>84907.59553341343</v>
      </c>
    </row>
    <row r="137" spans="1:19" ht="12.75">
      <c r="A137" s="1">
        <v>4</v>
      </c>
      <c r="B137" s="3" t="s">
        <v>511</v>
      </c>
      <c r="C137" s="1" t="s">
        <v>492</v>
      </c>
      <c r="D137" s="193">
        <v>293.2</v>
      </c>
      <c r="E137" s="194">
        <f>E138/D138*D137</f>
        <v>46313.76439633145</v>
      </c>
      <c r="F137" s="1" t="s">
        <v>533</v>
      </c>
      <c r="G137" s="35">
        <f t="shared" si="9"/>
        <v>8051.272</v>
      </c>
      <c r="H137" s="35">
        <v>0.45</v>
      </c>
      <c r="I137" s="35">
        <f t="shared" si="10"/>
        <v>1583.28</v>
      </c>
      <c r="J137" s="35" t="s">
        <v>534</v>
      </c>
      <c r="K137" s="35">
        <f t="shared" si="11"/>
        <v>11343.908</v>
      </c>
      <c r="L137" s="1">
        <v>0</v>
      </c>
      <c r="M137" s="1">
        <f t="shared" si="12"/>
        <v>0</v>
      </c>
      <c r="N137" s="1">
        <v>0</v>
      </c>
      <c r="O137" s="1">
        <f t="shared" si="13"/>
        <v>0</v>
      </c>
      <c r="P137" s="1">
        <v>1.24</v>
      </c>
      <c r="Q137" s="1">
        <f t="shared" si="14"/>
        <v>1817.84</v>
      </c>
      <c r="R137" s="35">
        <f t="shared" si="15"/>
        <v>22796.3</v>
      </c>
      <c r="S137" s="32">
        <f t="shared" si="8"/>
        <v>23517.46439633145</v>
      </c>
    </row>
    <row r="138" spans="1:19" s="239" customFormat="1" ht="15.75">
      <c r="A138" s="236"/>
      <c r="B138" s="237" t="s">
        <v>361</v>
      </c>
      <c r="C138" s="236"/>
      <c r="D138" s="238">
        <f>SUM(D119:D137)</f>
        <v>19794.139999999996</v>
      </c>
      <c r="E138" s="197">
        <v>3126675.09</v>
      </c>
      <c r="F138" s="248"/>
      <c r="G138" s="197">
        <f>SUM(G119:G137)</f>
        <v>543547.0843999999</v>
      </c>
      <c r="H138" s="248"/>
      <c r="I138" s="198">
        <f>SUM(I119:I137)</f>
        <v>82874.19359999998</v>
      </c>
      <c r="J138" s="248"/>
      <c r="K138" s="199">
        <f>SUM(K119:K137)</f>
        <v>765835.2766</v>
      </c>
      <c r="L138" s="249"/>
      <c r="M138" s="199">
        <f>SUM(M119:M137)</f>
        <v>9130.524000000001</v>
      </c>
      <c r="N138" s="249"/>
      <c r="O138" s="199">
        <f>SUM(O119:O137)</f>
        <v>24660.947999999997</v>
      </c>
      <c r="P138" s="249"/>
      <c r="Q138" s="199">
        <f>SUM(Q119:Q137)</f>
        <v>122723.66799999996</v>
      </c>
      <c r="R138" s="199">
        <f>SUM(R119:R137)</f>
        <v>1548771.6945999998</v>
      </c>
      <c r="S138" s="199">
        <f>SUM(S119:S137)</f>
        <v>1577903.3954000005</v>
      </c>
    </row>
    <row r="139" ht="12.75">
      <c r="E139" t="s">
        <v>528</v>
      </c>
    </row>
    <row r="140" ht="12.75">
      <c r="E140" t="s">
        <v>529</v>
      </c>
    </row>
  </sheetData>
  <mergeCells count="3">
    <mergeCell ref="A1:D1"/>
    <mergeCell ref="A28:E28"/>
    <mergeCell ref="I114:L114"/>
  </mergeCells>
  <printOptions/>
  <pageMargins left="0.16" right="0.16" top="0.31" bottom="0.19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P466"/>
  <sheetViews>
    <sheetView tabSelected="1" workbookViewId="0" topLeftCell="A1">
      <pane xSplit="2" ySplit="14" topLeftCell="BL3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Q14" sqref="BQ14"/>
    </sheetView>
  </sheetViews>
  <sheetFormatPr defaultColWidth="9.140625" defaultRowHeight="12.75"/>
  <cols>
    <col min="1" max="1" width="6.421875" style="0" customWidth="1"/>
    <col min="2" max="2" width="40.57421875" style="0" customWidth="1"/>
    <col min="3" max="3" width="17.00390625" style="0" customWidth="1"/>
    <col min="4" max="4" width="19.421875" style="0" customWidth="1"/>
    <col min="5" max="5" width="10.421875" style="0" customWidth="1"/>
    <col min="6" max="6" width="15.8515625" style="0" customWidth="1"/>
    <col min="7" max="7" width="14.28125" style="0" customWidth="1"/>
    <col min="8" max="8" width="11.8515625" style="0" customWidth="1"/>
    <col min="9" max="9" width="15.8515625" style="0" customWidth="1"/>
    <col min="10" max="10" width="14.28125" style="0" customWidth="1"/>
    <col min="11" max="11" width="11.8515625" style="0" customWidth="1"/>
    <col min="12" max="12" width="16.7109375" style="0" customWidth="1"/>
    <col min="13" max="13" width="19.00390625" style="0" customWidth="1"/>
    <col min="14" max="14" width="13.28125" style="0" customWidth="1"/>
    <col min="15" max="15" width="22.28125" style="0" customWidth="1"/>
    <col min="16" max="16" width="23.28125" style="34" customWidth="1"/>
    <col min="17" max="17" width="21.8515625" style="97" customWidth="1"/>
    <col min="18" max="18" width="22.8515625" style="0" customWidth="1"/>
    <col min="19" max="19" width="17.00390625" style="0" customWidth="1"/>
    <col min="20" max="20" width="13.00390625" style="0" customWidth="1"/>
    <col min="21" max="21" width="12.00390625" style="0" customWidth="1"/>
    <col min="22" max="22" width="15.421875" style="0" customWidth="1"/>
    <col min="23" max="23" width="16.7109375" style="0" customWidth="1"/>
    <col min="24" max="24" width="13.7109375" style="0" customWidth="1"/>
    <col min="25" max="25" width="14.140625" style="0" customWidth="1"/>
    <col min="26" max="27" width="10.57421875" style="0" customWidth="1"/>
    <col min="28" max="28" width="14.28125" style="0" customWidth="1"/>
    <col min="29" max="29" width="13.8515625" style="0" customWidth="1"/>
    <col min="30" max="30" width="13.7109375" style="0" customWidth="1"/>
    <col min="31" max="31" width="14.00390625" style="0" customWidth="1"/>
    <col min="32" max="32" width="12.28125" style="0" customWidth="1"/>
    <col min="33" max="33" width="13.00390625" style="0" customWidth="1"/>
    <col min="34" max="34" width="13.7109375" style="0" customWidth="1"/>
    <col min="35" max="35" width="12.421875" style="0" customWidth="1"/>
    <col min="36" max="36" width="12.7109375" style="0" customWidth="1"/>
    <col min="37" max="37" width="14.7109375" style="0" customWidth="1"/>
    <col min="38" max="38" width="12.421875" style="0" customWidth="1"/>
    <col min="39" max="39" width="14.28125" style="0" customWidth="1"/>
    <col min="40" max="40" width="10.57421875" style="0" customWidth="1"/>
    <col min="41" max="41" width="11.8515625" style="0" customWidth="1"/>
    <col min="42" max="42" width="12.57421875" style="0" customWidth="1"/>
    <col min="43" max="43" width="13.140625" style="0" customWidth="1"/>
    <col min="44" max="44" width="12.421875" style="0" customWidth="1"/>
    <col min="45" max="45" width="13.57421875" style="0" customWidth="1"/>
    <col min="46" max="46" width="15.8515625" style="0" customWidth="1"/>
    <col min="47" max="47" width="15.140625" style="0" customWidth="1"/>
    <col min="48" max="48" width="14.57421875" style="0" customWidth="1"/>
    <col min="49" max="49" width="13.7109375" style="0" customWidth="1"/>
    <col min="50" max="50" width="16.140625" style="0" customWidth="1"/>
    <col min="51" max="54" width="13.57421875" style="0" customWidth="1"/>
    <col min="55" max="55" width="18.7109375" style="0" customWidth="1"/>
    <col min="56" max="57" width="18.7109375" style="34" customWidth="1"/>
    <col min="58" max="58" width="20.140625" style="34" customWidth="1"/>
    <col min="59" max="60" width="23.00390625" style="34" customWidth="1"/>
    <col min="61" max="61" width="15.421875" style="25" customWidth="1"/>
    <col min="62" max="63" width="15.421875" style="0" customWidth="1"/>
    <col min="64" max="64" width="26.140625" style="0" customWidth="1"/>
    <col min="65" max="65" width="21.00390625" style="34" customWidth="1"/>
    <col min="66" max="66" width="10.57421875" style="34" customWidth="1"/>
    <col min="67" max="67" width="13.57421875" style="34" customWidth="1"/>
    <col min="68" max="68" width="9.421875" style="34" customWidth="1"/>
    <col min="69" max="69" width="16.140625" style="34" customWidth="1"/>
    <col min="70" max="70" width="19.28125" style="0" customWidth="1"/>
    <col min="71" max="71" width="19.421875" style="34" customWidth="1"/>
    <col min="72" max="72" width="15.7109375" style="34" hidden="1" customWidth="1"/>
    <col min="73" max="73" width="24.7109375" style="34" hidden="1" customWidth="1"/>
    <col min="74" max="74" width="24.7109375" style="34" customWidth="1"/>
    <col min="75" max="75" width="27.421875" style="34" customWidth="1"/>
    <col min="76" max="76" width="26.57421875" style="34" customWidth="1"/>
    <col min="77" max="146" width="15.7109375" style="34" customWidth="1"/>
  </cols>
  <sheetData>
    <row r="2" spans="2:23" ht="12.75">
      <c r="B2" s="66" t="s">
        <v>373</v>
      </c>
      <c r="T2" s="317" t="s">
        <v>373</v>
      </c>
      <c r="U2" s="317"/>
      <c r="V2" s="317"/>
      <c r="W2" s="66" t="s">
        <v>373</v>
      </c>
    </row>
    <row r="3" spans="2:23" ht="12.75">
      <c r="B3" s="66" t="s">
        <v>375</v>
      </c>
      <c r="T3" s="317" t="s">
        <v>376</v>
      </c>
      <c r="U3" s="317"/>
      <c r="V3" s="317"/>
      <c r="W3" s="66" t="s">
        <v>378</v>
      </c>
    </row>
    <row r="4" spans="20:23" ht="12.75">
      <c r="T4" s="294"/>
      <c r="U4" s="294"/>
      <c r="V4" s="294"/>
      <c r="W4" s="141"/>
    </row>
    <row r="5" spans="2:23" ht="12.75">
      <c r="B5" s="8" t="s">
        <v>374</v>
      </c>
      <c r="T5" s="317" t="s">
        <v>377</v>
      </c>
      <c r="U5" s="317"/>
      <c r="V5" s="317"/>
      <c r="W5" s="66" t="s">
        <v>379</v>
      </c>
    </row>
    <row r="7" spans="1:64" ht="18.75">
      <c r="A7" s="34"/>
      <c r="B7" s="65"/>
      <c r="C7" s="34"/>
      <c r="D7" s="34"/>
      <c r="E7" s="34"/>
      <c r="R7" s="87"/>
      <c r="S7" s="87"/>
      <c r="T7" s="87"/>
      <c r="U7" s="87"/>
      <c r="V7" s="87"/>
      <c r="W7" s="87"/>
      <c r="BI7" s="151"/>
      <c r="BJ7" s="8"/>
      <c r="BK7" s="8"/>
      <c r="BL7" s="8"/>
    </row>
    <row r="8" spans="2:61" ht="29.25" customHeight="1">
      <c r="B8" s="13" t="s">
        <v>401</v>
      </c>
      <c r="F8" s="51"/>
      <c r="I8" s="53" t="s">
        <v>371</v>
      </c>
      <c r="Q8"/>
      <c r="V8" s="25"/>
      <c r="BI8" s="26"/>
    </row>
    <row r="9" spans="1:76" ht="60" customHeight="1">
      <c r="A9" s="14"/>
      <c r="B9" s="14"/>
      <c r="C9" s="81"/>
      <c r="D9" s="82"/>
      <c r="E9" s="83"/>
      <c r="F9" s="81"/>
      <c r="G9" s="77"/>
      <c r="H9" s="84"/>
      <c r="I9" s="74"/>
      <c r="J9" s="50"/>
      <c r="K9" s="85"/>
      <c r="L9" s="56"/>
      <c r="M9" s="56"/>
      <c r="N9" s="56"/>
      <c r="O9" s="56"/>
      <c r="P9" s="130" t="s">
        <v>400</v>
      </c>
      <c r="Q9" s="130" t="s">
        <v>418</v>
      </c>
      <c r="R9" s="322" t="s">
        <v>406</v>
      </c>
      <c r="S9" s="142"/>
      <c r="T9" s="86"/>
      <c r="U9" s="86"/>
      <c r="V9" s="86"/>
      <c r="W9" s="86"/>
      <c r="X9" s="288" t="s">
        <v>389</v>
      </c>
      <c r="Y9" s="299"/>
      <c r="Z9" s="288" t="s">
        <v>389</v>
      </c>
      <c r="AA9" s="299"/>
      <c r="AB9" s="288" t="s">
        <v>389</v>
      </c>
      <c r="AC9" s="299"/>
      <c r="AD9" s="288" t="s">
        <v>389</v>
      </c>
      <c r="AE9" s="299"/>
      <c r="AF9" s="288" t="s">
        <v>389</v>
      </c>
      <c r="AG9" s="299"/>
      <c r="AH9" s="288" t="s">
        <v>389</v>
      </c>
      <c r="AI9" s="299"/>
      <c r="AJ9" s="288" t="s">
        <v>389</v>
      </c>
      <c r="AK9" s="299"/>
      <c r="AL9" s="288" t="s">
        <v>389</v>
      </c>
      <c r="AM9" s="299"/>
      <c r="AN9" s="288" t="s">
        <v>389</v>
      </c>
      <c r="AO9" s="299"/>
      <c r="AP9" s="288" t="s">
        <v>389</v>
      </c>
      <c r="AQ9" s="299"/>
      <c r="AR9" s="288" t="s">
        <v>389</v>
      </c>
      <c r="AS9" s="299"/>
      <c r="AT9" s="288" t="s">
        <v>389</v>
      </c>
      <c r="AU9" s="299"/>
      <c r="AV9" s="288" t="s">
        <v>389</v>
      </c>
      <c r="AW9" s="299"/>
      <c r="AX9" s="327"/>
      <c r="AY9" s="328"/>
      <c r="AZ9" s="328"/>
      <c r="BA9" s="116"/>
      <c r="BB9" s="116"/>
      <c r="BC9" s="106"/>
      <c r="BD9" s="179"/>
      <c r="BE9" s="179"/>
      <c r="BF9" s="179"/>
      <c r="BG9" s="106"/>
      <c r="BH9" s="106"/>
      <c r="BI9" s="152"/>
      <c r="BJ9" s="134"/>
      <c r="BK9" s="134"/>
      <c r="BL9" s="106"/>
      <c r="BM9" s="333"/>
      <c r="BN9" s="333"/>
      <c r="BO9" s="333"/>
      <c r="BP9" s="130"/>
      <c r="BQ9" s="333"/>
      <c r="BR9" s="333"/>
      <c r="BS9" s="333"/>
      <c r="BT9" s="3"/>
      <c r="BU9" s="3"/>
      <c r="BV9" s="281"/>
      <c r="BW9" s="106"/>
      <c r="BX9" s="285"/>
    </row>
    <row r="10" spans="1:76" ht="15" customHeight="1">
      <c r="A10" s="15"/>
      <c r="B10" s="15"/>
      <c r="C10" s="78"/>
      <c r="D10" s="79"/>
      <c r="E10" s="80"/>
      <c r="F10" s="78"/>
      <c r="G10" s="80"/>
      <c r="H10" s="11"/>
      <c r="I10" s="15"/>
      <c r="J10" s="15"/>
      <c r="K10" s="11"/>
      <c r="L10" s="22" t="s">
        <v>340</v>
      </c>
      <c r="M10" s="22" t="s">
        <v>404</v>
      </c>
      <c r="N10" s="22" t="s">
        <v>372</v>
      </c>
      <c r="O10" s="22" t="s">
        <v>340</v>
      </c>
      <c r="P10" s="7"/>
      <c r="Q10" s="7"/>
      <c r="R10" s="323"/>
      <c r="S10" s="148"/>
      <c r="T10" s="22"/>
      <c r="U10" s="22"/>
      <c r="V10" s="22"/>
      <c r="W10" s="22"/>
      <c r="X10" s="300"/>
      <c r="Y10" s="301"/>
      <c r="Z10" s="300"/>
      <c r="AA10" s="301"/>
      <c r="AB10" s="300"/>
      <c r="AC10" s="301"/>
      <c r="AD10" s="300"/>
      <c r="AE10" s="301"/>
      <c r="AF10" s="300"/>
      <c r="AG10" s="301"/>
      <c r="AH10" s="300"/>
      <c r="AI10" s="301"/>
      <c r="AJ10" s="300"/>
      <c r="AK10" s="301"/>
      <c r="AL10" s="300"/>
      <c r="AM10" s="301"/>
      <c r="AN10" s="300"/>
      <c r="AO10" s="301"/>
      <c r="AP10" s="300"/>
      <c r="AQ10" s="301"/>
      <c r="AR10" s="300"/>
      <c r="AS10" s="301"/>
      <c r="AT10" s="300"/>
      <c r="AU10" s="301"/>
      <c r="AV10" s="300"/>
      <c r="AW10" s="301"/>
      <c r="AX10" s="96"/>
      <c r="AY10" s="95"/>
      <c r="AZ10" s="95"/>
      <c r="BA10" s="95"/>
      <c r="BB10" s="95"/>
      <c r="BC10" s="107"/>
      <c r="BD10" s="180"/>
      <c r="BE10" s="180"/>
      <c r="BF10" s="180"/>
      <c r="BG10" s="107"/>
      <c r="BH10" s="107"/>
      <c r="BI10" s="153"/>
      <c r="BJ10" s="11"/>
      <c r="BK10" s="11"/>
      <c r="BL10" s="107"/>
      <c r="BM10" s="334"/>
      <c r="BN10" s="334"/>
      <c r="BO10" s="334"/>
      <c r="BP10" s="335"/>
      <c r="BQ10" s="334"/>
      <c r="BR10" s="334"/>
      <c r="BS10" s="334"/>
      <c r="BT10" s="3"/>
      <c r="BU10" s="3"/>
      <c r="BV10" s="282"/>
      <c r="BW10" s="107"/>
      <c r="BX10" s="286"/>
    </row>
    <row r="11" spans="1:76" ht="15" customHeight="1">
      <c r="A11" s="15"/>
      <c r="B11" s="15"/>
      <c r="C11" s="78"/>
      <c r="D11" s="79"/>
      <c r="E11" s="80"/>
      <c r="F11" s="318"/>
      <c r="G11" s="319"/>
      <c r="H11" s="73"/>
      <c r="I11" s="15"/>
      <c r="J11" s="15"/>
      <c r="K11" s="11"/>
      <c r="L11" s="22">
        <v>2019</v>
      </c>
      <c r="M11" s="22"/>
      <c r="N11" s="22">
        <v>2018</v>
      </c>
      <c r="O11" s="22">
        <v>2019</v>
      </c>
      <c r="P11" s="7"/>
      <c r="Q11" s="7"/>
      <c r="R11" s="323"/>
      <c r="S11" s="148"/>
      <c r="T11" s="63"/>
      <c r="U11" s="63"/>
      <c r="V11" s="63"/>
      <c r="W11" s="63"/>
      <c r="X11" s="300"/>
      <c r="Y11" s="301"/>
      <c r="Z11" s="300"/>
      <c r="AA11" s="301"/>
      <c r="AB11" s="300"/>
      <c r="AC11" s="301"/>
      <c r="AD11" s="300"/>
      <c r="AE11" s="301"/>
      <c r="AF11" s="300"/>
      <c r="AG11" s="301"/>
      <c r="AH11" s="300"/>
      <c r="AI11" s="301"/>
      <c r="AJ11" s="300"/>
      <c r="AK11" s="301"/>
      <c r="AL11" s="300"/>
      <c r="AM11" s="301"/>
      <c r="AN11" s="300"/>
      <c r="AO11" s="301"/>
      <c r="AP11" s="300"/>
      <c r="AQ11" s="301"/>
      <c r="AR11" s="300"/>
      <c r="AS11" s="301"/>
      <c r="AT11" s="300"/>
      <c r="AU11" s="301"/>
      <c r="AV11" s="300"/>
      <c r="AW11" s="301"/>
      <c r="AX11" s="92"/>
      <c r="AY11" s="90"/>
      <c r="AZ11" s="110"/>
      <c r="BA11" s="110"/>
      <c r="BB11" s="110"/>
      <c r="BC11" s="107"/>
      <c r="BD11" s="180"/>
      <c r="BE11" s="180"/>
      <c r="BF11" s="180"/>
      <c r="BG11" s="107"/>
      <c r="BH11" s="107"/>
      <c r="BI11" s="153"/>
      <c r="BJ11" s="253" t="s">
        <v>355</v>
      </c>
      <c r="BK11" s="11"/>
      <c r="BL11" s="107"/>
      <c r="BM11" s="334"/>
      <c r="BN11" s="334"/>
      <c r="BO11" s="334"/>
      <c r="BP11" s="335"/>
      <c r="BQ11" s="334"/>
      <c r="BR11" s="334"/>
      <c r="BS11" s="334"/>
      <c r="BT11" s="3"/>
      <c r="BU11" s="3"/>
      <c r="BV11" s="282"/>
      <c r="BW11" s="107"/>
      <c r="BX11" s="286"/>
    </row>
    <row r="12" spans="1:76" ht="15.75" customHeight="1">
      <c r="A12" s="15" t="s">
        <v>316</v>
      </c>
      <c r="B12" s="15"/>
      <c r="C12" s="311" t="s">
        <v>384</v>
      </c>
      <c r="D12" s="312"/>
      <c r="E12" s="313"/>
      <c r="F12" s="320" t="s">
        <v>402</v>
      </c>
      <c r="G12" s="321"/>
      <c r="H12" s="310" t="s">
        <v>386</v>
      </c>
      <c r="I12" s="320" t="s">
        <v>403</v>
      </c>
      <c r="J12" s="321"/>
      <c r="K12" s="310" t="s">
        <v>387</v>
      </c>
      <c r="L12" s="22"/>
      <c r="M12" s="22"/>
      <c r="N12" s="22"/>
      <c r="O12" s="22" t="s">
        <v>341</v>
      </c>
      <c r="P12" s="7"/>
      <c r="Q12" s="7"/>
      <c r="R12" s="323"/>
      <c r="S12" s="148"/>
      <c r="T12" s="63"/>
      <c r="U12" s="63"/>
      <c r="V12" s="63"/>
      <c r="W12" s="63"/>
      <c r="X12" s="300"/>
      <c r="Y12" s="301"/>
      <c r="Z12" s="300"/>
      <c r="AA12" s="301"/>
      <c r="AB12" s="300"/>
      <c r="AC12" s="301"/>
      <c r="AD12" s="300"/>
      <c r="AE12" s="301"/>
      <c r="AF12" s="300"/>
      <c r="AG12" s="301"/>
      <c r="AH12" s="300"/>
      <c r="AI12" s="301"/>
      <c r="AJ12" s="300"/>
      <c r="AK12" s="301"/>
      <c r="AL12" s="300"/>
      <c r="AM12" s="301"/>
      <c r="AN12" s="300"/>
      <c r="AO12" s="301"/>
      <c r="AP12" s="300"/>
      <c r="AQ12" s="301"/>
      <c r="AR12" s="300"/>
      <c r="AS12" s="301"/>
      <c r="AT12" s="300"/>
      <c r="AU12" s="301"/>
      <c r="AV12" s="300"/>
      <c r="AW12" s="301"/>
      <c r="AX12" s="329" t="s">
        <v>389</v>
      </c>
      <c r="AY12" s="330"/>
      <c r="AZ12" s="330"/>
      <c r="BA12" s="161"/>
      <c r="BB12" s="161"/>
      <c r="BC12" s="119" t="s">
        <v>412</v>
      </c>
      <c r="BD12" s="120"/>
      <c r="BE12" s="120"/>
      <c r="BF12" s="280" t="s">
        <v>461</v>
      </c>
      <c r="BG12" s="119" t="s">
        <v>412</v>
      </c>
      <c r="BH12" s="119"/>
      <c r="BI12" s="158" t="s">
        <v>414</v>
      </c>
      <c r="BJ12" s="135" t="s">
        <v>419</v>
      </c>
      <c r="BK12" s="135" t="s">
        <v>419</v>
      </c>
      <c r="BL12" s="119" t="s">
        <v>412</v>
      </c>
      <c r="BM12" s="336" t="s">
        <v>413</v>
      </c>
      <c r="BN12" s="336"/>
      <c r="BO12" s="336"/>
      <c r="BP12" s="336"/>
      <c r="BQ12" s="336"/>
      <c r="BR12" s="337" t="s">
        <v>413</v>
      </c>
      <c r="BS12" s="337" t="s">
        <v>420</v>
      </c>
      <c r="BT12" s="3"/>
      <c r="BU12" s="3"/>
      <c r="BV12" s="135" t="s">
        <v>412</v>
      </c>
      <c r="BW12" s="119"/>
      <c r="BX12" s="286"/>
    </row>
    <row r="13" spans="1:76" ht="16.5" customHeight="1">
      <c r="A13" s="15" t="s">
        <v>317</v>
      </c>
      <c r="B13" s="15" t="s">
        <v>322</v>
      </c>
      <c r="C13" s="314"/>
      <c r="D13" s="315"/>
      <c r="E13" s="316"/>
      <c r="F13" s="75" t="s">
        <v>318</v>
      </c>
      <c r="G13" s="76" t="s">
        <v>385</v>
      </c>
      <c r="H13" s="310"/>
      <c r="I13" s="75" t="s">
        <v>318</v>
      </c>
      <c r="J13" s="76" t="s">
        <v>385</v>
      </c>
      <c r="K13" s="310"/>
      <c r="L13" s="24"/>
      <c r="M13" s="22"/>
      <c r="N13" s="22"/>
      <c r="O13" s="22" t="s">
        <v>342</v>
      </c>
      <c r="P13" s="4"/>
      <c r="Q13" s="4"/>
      <c r="R13" s="324"/>
      <c r="S13" s="149"/>
      <c r="T13" s="64"/>
      <c r="U13" s="64"/>
      <c r="V13" s="64"/>
      <c r="W13" s="64"/>
      <c r="X13" s="306" t="s">
        <v>345</v>
      </c>
      <c r="Y13" s="307"/>
      <c r="Z13" s="306" t="s">
        <v>346</v>
      </c>
      <c r="AA13" s="307"/>
      <c r="AB13" s="306" t="s">
        <v>324</v>
      </c>
      <c r="AC13" s="307"/>
      <c r="AD13" s="306" t="s">
        <v>347</v>
      </c>
      <c r="AE13" s="307"/>
      <c r="AF13" s="306" t="s">
        <v>325</v>
      </c>
      <c r="AG13" s="307"/>
      <c r="AH13" s="306" t="s">
        <v>326</v>
      </c>
      <c r="AI13" s="307"/>
      <c r="AJ13" s="306" t="s">
        <v>327</v>
      </c>
      <c r="AK13" s="307"/>
      <c r="AL13" s="306" t="s">
        <v>328</v>
      </c>
      <c r="AM13" s="307"/>
      <c r="AN13" s="306" t="s">
        <v>329</v>
      </c>
      <c r="AO13" s="307"/>
      <c r="AP13" s="306" t="s">
        <v>330</v>
      </c>
      <c r="AQ13" s="307"/>
      <c r="AR13" s="306" t="s">
        <v>331</v>
      </c>
      <c r="AS13" s="307"/>
      <c r="AT13" s="306" t="s">
        <v>332</v>
      </c>
      <c r="AU13" s="307"/>
      <c r="AV13" s="325" t="s">
        <v>350</v>
      </c>
      <c r="AW13" s="326"/>
      <c r="AX13" s="331" t="s">
        <v>405</v>
      </c>
      <c r="AY13" s="332"/>
      <c r="AZ13" s="332"/>
      <c r="BA13" s="111"/>
      <c r="BB13" s="111"/>
      <c r="BC13" s="107" t="s">
        <v>545</v>
      </c>
      <c r="BD13" s="302" t="s">
        <v>464</v>
      </c>
      <c r="BE13" s="303"/>
      <c r="BF13" s="180" t="s">
        <v>462</v>
      </c>
      <c r="BG13" s="107" t="s">
        <v>548</v>
      </c>
      <c r="BH13" s="107"/>
      <c r="BI13" s="154"/>
      <c r="BJ13" s="182">
        <v>2018</v>
      </c>
      <c r="BK13" s="182">
        <v>2019</v>
      </c>
      <c r="BL13" s="107" t="s">
        <v>548</v>
      </c>
      <c r="BM13" s="338" t="s">
        <v>415</v>
      </c>
      <c r="BN13" s="339" t="s">
        <v>556</v>
      </c>
      <c r="BO13" s="340"/>
      <c r="BP13" s="340"/>
      <c r="BQ13" s="341"/>
      <c r="BR13" s="22" t="s">
        <v>415</v>
      </c>
      <c r="BS13" s="22" t="s">
        <v>421</v>
      </c>
      <c r="BT13" s="304" t="s">
        <v>425</v>
      </c>
      <c r="BU13" s="305"/>
      <c r="BV13" s="282" t="s">
        <v>548</v>
      </c>
      <c r="BW13" s="107" t="s">
        <v>548</v>
      </c>
      <c r="BX13" s="286"/>
    </row>
    <row r="14" spans="1:76" ht="121.5" customHeight="1">
      <c r="A14" s="16"/>
      <c r="B14" s="16"/>
      <c r="C14" s="16" t="s">
        <v>320</v>
      </c>
      <c r="D14" s="15" t="s">
        <v>321</v>
      </c>
      <c r="E14" s="15" t="s">
        <v>0</v>
      </c>
      <c r="F14" s="308" t="s">
        <v>370</v>
      </c>
      <c r="G14" s="309"/>
      <c r="H14" s="12"/>
      <c r="I14" s="308" t="s">
        <v>370</v>
      </c>
      <c r="J14" s="309"/>
      <c r="K14" s="12"/>
      <c r="L14" s="4"/>
      <c r="M14" s="4"/>
      <c r="N14" s="4"/>
      <c r="O14" s="4"/>
      <c r="P14" s="4"/>
      <c r="Q14" s="4"/>
      <c r="R14" s="88" t="s">
        <v>388</v>
      </c>
      <c r="S14" s="88" t="s">
        <v>423</v>
      </c>
      <c r="T14" s="30" t="s">
        <v>343</v>
      </c>
      <c r="U14" s="30" t="s">
        <v>344</v>
      </c>
      <c r="V14" s="30" t="s">
        <v>348</v>
      </c>
      <c r="W14" s="30" t="s">
        <v>349</v>
      </c>
      <c r="X14" s="23" t="s">
        <v>336</v>
      </c>
      <c r="Y14" s="23" t="s">
        <v>337</v>
      </c>
      <c r="Z14" s="23" t="s">
        <v>336</v>
      </c>
      <c r="AA14" s="23" t="s">
        <v>337</v>
      </c>
      <c r="AB14" s="23" t="s">
        <v>336</v>
      </c>
      <c r="AC14" s="23" t="s">
        <v>337</v>
      </c>
      <c r="AD14" s="23" t="s">
        <v>336</v>
      </c>
      <c r="AE14" s="23" t="s">
        <v>337</v>
      </c>
      <c r="AF14" s="23" t="s">
        <v>336</v>
      </c>
      <c r="AG14" s="23" t="s">
        <v>337</v>
      </c>
      <c r="AH14" s="23" t="s">
        <v>336</v>
      </c>
      <c r="AI14" s="23" t="s">
        <v>337</v>
      </c>
      <c r="AJ14" s="23" t="s">
        <v>336</v>
      </c>
      <c r="AK14" s="23" t="s">
        <v>337</v>
      </c>
      <c r="AL14" s="23" t="s">
        <v>336</v>
      </c>
      <c r="AM14" s="23" t="s">
        <v>337</v>
      </c>
      <c r="AN14" s="23" t="s">
        <v>336</v>
      </c>
      <c r="AO14" s="23" t="s">
        <v>337</v>
      </c>
      <c r="AP14" s="23" t="s">
        <v>336</v>
      </c>
      <c r="AQ14" s="23" t="s">
        <v>337</v>
      </c>
      <c r="AR14" s="23" t="s">
        <v>336</v>
      </c>
      <c r="AS14" s="23" t="s">
        <v>337</v>
      </c>
      <c r="AT14" s="23" t="s">
        <v>336</v>
      </c>
      <c r="AU14" s="23" t="s">
        <v>337</v>
      </c>
      <c r="AV14" s="89" t="s">
        <v>336</v>
      </c>
      <c r="AW14" s="89" t="s">
        <v>337</v>
      </c>
      <c r="AX14" s="123" t="s">
        <v>356</v>
      </c>
      <c r="AY14" s="163" t="s">
        <v>390</v>
      </c>
      <c r="AZ14" s="163" t="s">
        <v>391</v>
      </c>
      <c r="BA14" s="163" t="s">
        <v>434</v>
      </c>
      <c r="BB14" s="163" t="s">
        <v>552</v>
      </c>
      <c r="BC14" s="109" t="s">
        <v>411</v>
      </c>
      <c r="BD14" s="181" t="s">
        <v>551</v>
      </c>
      <c r="BE14" s="181" t="s">
        <v>463</v>
      </c>
      <c r="BF14" s="181" t="s">
        <v>465</v>
      </c>
      <c r="BG14" s="109" t="s">
        <v>466</v>
      </c>
      <c r="BH14" s="279" t="s">
        <v>553</v>
      </c>
      <c r="BI14" s="155"/>
      <c r="BJ14" s="136"/>
      <c r="BK14" s="275" t="s">
        <v>546</v>
      </c>
      <c r="BL14" s="109" t="s">
        <v>549</v>
      </c>
      <c r="BM14" s="342" t="s">
        <v>544</v>
      </c>
      <c r="BN14" s="343" t="s">
        <v>390</v>
      </c>
      <c r="BO14" s="343" t="s">
        <v>391</v>
      </c>
      <c r="BP14" s="342" t="s">
        <v>434</v>
      </c>
      <c r="BQ14" s="342" t="s">
        <v>467</v>
      </c>
      <c r="BR14" s="342" t="s">
        <v>416</v>
      </c>
      <c r="BS14" s="342" t="s">
        <v>422</v>
      </c>
      <c r="BT14" s="89" t="s">
        <v>426</v>
      </c>
      <c r="BU14" s="89" t="s">
        <v>369</v>
      </c>
      <c r="BV14" s="283" t="s">
        <v>550</v>
      </c>
      <c r="BW14" s="284" t="s">
        <v>554</v>
      </c>
      <c r="BX14" s="287" t="s">
        <v>555</v>
      </c>
    </row>
    <row r="15" spans="1:76" ht="18" customHeight="1">
      <c r="A15" s="3">
        <v>1</v>
      </c>
      <c r="B15" s="17" t="s">
        <v>319</v>
      </c>
      <c r="C15" s="3">
        <v>411.9</v>
      </c>
      <c r="D15" s="3">
        <v>0</v>
      </c>
      <c r="E15" s="3">
        <f aca="true" t="shared" si="0" ref="E15:E78">C15+D15</f>
        <v>411.9</v>
      </c>
      <c r="F15" s="51">
        <v>6.65</v>
      </c>
      <c r="G15" s="6">
        <f aca="true" t="shared" si="1" ref="G15:G78">E15*F15</f>
        <v>2739.135</v>
      </c>
      <c r="H15" s="5">
        <f>G15*6</f>
        <v>16434.81</v>
      </c>
      <c r="I15" s="3">
        <v>6.92</v>
      </c>
      <c r="J15" s="6">
        <f aca="true" t="shared" si="2" ref="J15:J78">E15*I15</f>
        <v>2850.348</v>
      </c>
      <c r="K15" s="5">
        <f>J15*6</f>
        <v>17102.088</v>
      </c>
      <c r="L15" s="54">
        <f>H15+K15</f>
        <v>33536.898</v>
      </c>
      <c r="M15" s="138">
        <v>-41191.26</v>
      </c>
      <c r="N15" s="55">
        <f aca="true" t="shared" si="3" ref="N15:N78">M15/L15</f>
        <v>-1.2282370301510892</v>
      </c>
      <c r="O15" s="108">
        <f>L15+M15</f>
        <v>-7654.362000000001</v>
      </c>
      <c r="P15" s="126" t="s">
        <v>354</v>
      </c>
      <c r="Q15" s="98" t="s">
        <v>424</v>
      </c>
      <c r="R15" s="143">
        <v>11595.81</v>
      </c>
      <c r="S15" s="144">
        <f>O15-R15</f>
        <v>-19250.172</v>
      </c>
      <c r="T15" s="6">
        <f>V15/12</f>
        <v>395.6066666666666</v>
      </c>
      <c r="U15" s="6">
        <f>W15/12</f>
        <v>570.7108333333333</v>
      </c>
      <c r="V15" s="35">
        <v>4747.28</v>
      </c>
      <c r="W15" s="35">
        <v>6848.53</v>
      </c>
      <c r="X15" s="3">
        <v>0</v>
      </c>
      <c r="Y15" s="3">
        <v>910.3</v>
      </c>
      <c r="Z15" s="3">
        <v>0</v>
      </c>
      <c r="AA15" s="3">
        <v>910.3</v>
      </c>
      <c r="AB15" s="3">
        <v>0</v>
      </c>
      <c r="AC15" s="3">
        <v>910.3</v>
      </c>
      <c r="AD15" s="3">
        <v>474.75</v>
      </c>
      <c r="AE15" s="3">
        <v>910.3</v>
      </c>
      <c r="AF15" s="3">
        <v>0</v>
      </c>
      <c r="AG15" s="3">
        <v>910.3</v>
      </c>
      <c r="AH15" s="3">
        <v>0</v>
      </c>
      <c r="AI15" s="3">
        <v>910.3</v>
      </c>
      <c r="AJ15" s="178">
        <v>1991.49</v>
      </c>
      <c r="AK15" s="178">
        <v>984.44</v>
      </c>
      <c r="AL15" s="178">
        <v>0</v>
      </c>
      <c r="AM15" s="178">
        <v>984.44</v>
      </c>
      <c r="AN15" s="178">
        <v>0</v>
      </c>
      <c r="AO15" s="178">
        <v>984.44</v>
      </c>
      <c r="AP15" s="3">
        <v>474.75</v>
      </c>
      <c r="AQ15" s="3">
        <v>984.44</v>
      </c>
      <c r="AR15" s="3">
        <v>0</v>
      </c>
      <c r="AS15" s="3">
        <v>984.44</v>
      </c>
      <c r="AT15" s="3">
        <v>0</v>
      </c>
      <c r="AU15" s="3">
        <v>984.44</v>
      </c>
      <c r="AV15" s="39">
        <f>X15+Z15+AB15+AD15+AF15+AH15+AJ15+AL15+AN15+AP15+AR15+AT15</f>
        <v>2940.99</v>
      </c>
      <c r="AW15" s="39">
        <f>Y15+AA15+AC15+AE15+AG15+AI15+AK15+AM15+AO15+AQ15+AS15+AU15</f>
        <v>11368.440000000002</v>
      </c>
      <c r="AX15" s="122">
        <f>AV15+AW15</f>
        <v>14309.430000000002</v>
      </c>
      <c r="AY15" s="40"/>
      <c r="AZ15" s="40"/>
      <c r="BA15" s="40"/>
      <c r="BB15" s="40">
        <f>AX15+AY15+AZ15+BA15</f>
        <v>14309.430000000002</v>
      </c>
      <c r="BC15" s="108">
        <f>O15-AX15-AY15-AZ15-BA15</f>
        <v>-21963.792</v>
      </c>
      <c r="BD15" s="150"/>
      <c r="BE15" s="150"/>
      <c r="BF15" s="3">
        <v>28744.008</v>
      </c>
      <c r="BG15" s="150">
        <f aca="true" t="shared" si="4" ref="BG15:BG78">BC15+BD15+BE15-BF15</f>
        <v>-50707.8</v>
      </c>
      <c r="BH15" s="121">
        <v>408577.48</v>
      </c>
      <c r="BI15" s="156"/>
      <c r="BJ15" s="137"/>
      <c r="BK15" s="251"/>
      <c r="BL15" s="251">
        <f>BG15+BJ15+BK15</f>
        <v>-50707.8</v>
      </c>
      <c r="BM15" s="138">
        <v>-41191.26</v>
      </c>
      <c r="BN15" s="139"/>
      <c r="BO15" s="139"/>
      <c r="BP15" s="139"/>
      <c r="BQ15" s="139"/>
      <c r="BR15" s="276">
        <v>0</v>
      </c>
      <c r="BS15" s="138">
        <v>-41191.26</v>
      </c>
      <c r="BT15" s="3"/>
      <c r="BU15" s="3"/>
      <c r="BV15" s="251">
        <f>BL15+BR15</f>
        <v>-50707.8</v>
      </c>
      <c r="BW15" s="150"/>
      <c r="BX15" s="274">
        <f>BL15+BR15</f>
        <v>-50707.8</v>
      </c>
    </row>
    <row r="16" spans="1:76" ht="15.75">
      <c r="A16" s="3">
        <v>2</v>
      </c>
      <c r="B16" s="18" t="s">
        <v>1</v>
      </c>
      <c r="C16" s="3">
        <v>3411.5</v>
      </c>
      <c r="D16" s="3">
        <v>0</v>
      </c>
      <c r="E16" s="3">
        <f t="shared" si="0"/>
        <v>3411.5</v>
      </c>
      <c r="F16" s="51">
        <v>13.36</v>
      </c>
      <c r="G16" s="6">
        <f t="shared" si="1"/>
        <v>45577.64</v>
      </c>
      <c r="H16" s="5">
        <f aca="true" t="shared" si="5" ref="H16:H79">G16*6</f>
        <v>273465.83999999997</v>
      </c>
      <c r="I16" s="3">
        <v>13.89</v>
      </c>
      <c r="J16" s="6">
        <f t="shared" si="2"/>
        <v>47385.735</v>
      </c>
      <c r="K16" s="5">
        <f aca="true" t="shared" si="6" ref="K16:K79">J16*6</f>
        <v>284314.41000000003</v>
      </c>
      <c r="L16" s="54">
        <f aca="true" t="shared" si="7" ref="L16:L79">H16+K16</f>
        <v>557780.25</v>
      </c>
      <c r="M16" s="138">
        <v>-33365.39</v>
      </c>
      <c r="N16" s="55">
        <f t="shared" si="3"/>
        <v>-0.05981816315654776</v>
      </c>
      <c r="O16" s="108">
        <f aca="true" t="shared" si="8" ref="O16:O79">L16+M16</f>
        <v>524414.86</v>
      </c>
      <c r="P16" s="126"/>
      <c r="Q16" s="98"/>
      <c r="R16" s="144">
        <v>524504.92</v>
      </c>
      <c r="S16" s="144"/>
      <c r="T16" s="6">
        <f aca="true" t="shared" si="9" ref="T16:T79">V16/12</f>
        <v>0</v>
      </c>
      <c r="U16" s="6">
        <f aca="true" t="shared" si="10" ref="U16:U79">W16/12</f>
        <v>43708.74333333334</v>
      </c>
      <c r="V16" s="35">
        <v>0</v>
      </c>
      <c r="W16" s="35">
        <v>524504.92</v>
      </c>
      <c r="X16" s="3">
        <v>0</v>
      </c>
      <c r="Y16" s="3">
        <v>22973.84</v>
      </c>
      <c r="Z16" s="3">
        <v>0</v>
      </c>
      <c r="AA16" s="3">
        <v>42287.4</v>
      </c>
      <c r="AB16" s="3">
        <v>0</v>
      </c>
      <c r="AC16" s="3">
        <v>54091.5</v>
      </c>
      <c r="AD16" s="3">
        <v>0</v>
      </c>
      <c r="AE16" s="3">
        <v>14713.49</v>
      </c>
      <c r="AF16" s="3">
        <v>0</v>
      </c>
      <c r="AG16" s="3">
        <v>24987.59</v>
      </c>
      <c r="AH16" s="3">
        <v>0</v>
      </c>
      <c r="AI16" s="3">
        <v>25290.33</v>
      </c>
      <c r="AJ16" s="178">
        <v>0</v>
      </c>
      <c r="AK16" s="178">
        <v>130816.47</v>
      </c>
      <c r="AL16" s="178">
        <v>0</v>
      </c>
      <c r="AM16" s="178">
        <v>71062.61</v>
      </c>
      <c r="AN16" s="178">
        <v>0</v>
      </c>
      <c r="AO16" s="178">
        <v>25398.27</v>
      </c>
      <c r="AP16" s="3">
        <v>0</v>
      </c>
      <c r="AQ16" s="3">
        <v>27550.73</v>
      </c>
      <c r="AR16" s="3">
        <v>0</v>
      </c>
      <c r="AS16" s="3">
        <v>17497.9</v>
      </c>
      <c r="AT16" s="3">
        <v>0</v>
      </c>
      <c r="AU16" s="3">
        <v>62293.92</v>
      </c>
      <c r="AV16" s="39">
        <f aca="true" t="shared" si="11" ref="AV16:AV79">X16+Z16+AB16+AD16+AF16+AH16+AJ16+AL16+AN16+AP16+AR16+AT16</f>
        <v>0</v>
      </c>
      <c r="AW16" s="39">
        <f aca="true" t="shared" si="12" ref="AW16:AW79">Y16+AA16+AC16+AE16+AG16+AI16+AK16+AM16+AO16+AQ16+AS16+AU16</f>
        <v>518964.05</v>
      </c>
      <c r="AX16" s="122">
        <f aca="true" t="shared" si="13" ref="AX16:AX79">AV16+AW16</f>
        <v>518964.05</v>
      </c>
      <c r="AY16" s="40">
        <v>908</v>
      </c>
      <c r="AZ16" s="40"/>
      <c r="BA16" s="40">
        <v>402.22</v>
      </c>
      <c r="BB16" s="40">
        <f aca="true" t="shared" si="14" ref="BB16:BB79">AX16+AY16+AZ16+BA16</f>
        <v>520274.26999999996</v>
      </c>
      <c r="BC16" s="108">
        <f>O16-AX16-AY16-AZ16-BA16</f>
        <v>4140.589999999997</v>
      </c>
      <c r="BD16" s="150"/>
      <c r="BE16" s="150">
        <v>4128</v>
      </c>
      <c r="BF16" s="3">
        <v>-38624.544</v>
      </c>
      <c r="BG16" s="150">
        <f t="shared" si="4"/>
        <v>46893.134</v>
      </c>
      <c r="BH16" s="121">
        <v>313775.79</v>
      </c>
      <c r="BI16" s="159">
        <v>2449.07</v>
      </c>
      <c r="BJ16" s="137">
        <v>0</v>
      </c>
      <c r="BK16" s="251">
        <v>49684.03</v>
      </c>
      <c r="BL16" s="251">
        <f aca="true" t="shared" si="15" ref="BL16:BL44">BG16+BJ16+BK16</f>
        <v>96577.16399999999</v>
      </c>
      <c r="BM16" s="138">
        <v>-33365.39</v>
      </c>
      <c r="BN16" s="140"/>
      <c r="BO16" s="140"/>
      <c r="BP16" s="140"/>
      <c r="BQ16" s="140"/>
      <c r="BR16" s="276">
        <v>0</v>
      </c>
      <c r="BS16" s="138">
        <v>-33365.39</v>
      </c>
      <c r="BT16" s="3"/>
      <c r="BU16" s="3"/>
      <c r="BV16" s="251">
        <f aca="true" t="shared" si="16" ref="BV16:BV79">BL16+BR16</f>
        <v>96577.16399999999</v>
      </c>
      <c r="BW16" s="108">
        <f>BL16+BR16</f>
        <v>96577.16399999999</v>
      </c>
      <c r="BX16" s="150"/>
    </row>
    <row r="17" spans="1:76" ht="15.75" customHeight="1">
      <c r="A17" s="3">
        <v>3</v>
      </c>
      <c r="B17" s="10" t="s">
        <v>290</v>
      </c>
      <c r="C17" s="3">
        <v>527.4</v>
      </c>
      <c r="D17" s="3">
        <v>0</v>
      </c>
      <c r="E17" s="3">
        <f t="shared" si="0"/>
        <v>527.4</v>
      </c>
      <c r="F17" s="51">
        <v>6.86</v>
      </c>
      <c r="G17" s="6">
        <f t="shared" si="1"/>
        <v>3617.964</v>
      </c>
      <c r="H17" s="5">
        <f t="shared" si="5"/>
        <v>21707.784</v>
      </c>
      <c r="I17" s="3">
        <v>7.14</v>
      </c>
      <c r="J17" s="6">
        <f t="shared" si="2"/>
        <v>3765.6359999999995</v>
      </c>
      <c r="K17" s="5">
        <f t="shared" si="6"/>
        <v>22593.816</v>
      </c>
      <c r="L17" s="54">
        <f t="shared" si="7"/>
        <v>44301.6</v>
      </c>
      <c r="M17" s="125"/>
      <c r="N17" s="55">
        <f t="shared" si="3"/>
        <v>0</v>
      </c>
      <c r="O17" s="108">
        <f t="shared" si="8"/>
        <v>44301.6</v>
      </c>
      <c r="P17" s="126" t="s">
        <v>354</v>
      </c>
      <c r="Q17" s="98"/>
      <c r="R17" s="144">
        <v>44283.88</v>
      </c>
      <c r="S17" s="144"/>
      <c r="T17" s="6">
        <f t="shared" si="9"/>
        <v>0</v>
      </c>
      <c r="U17" s="6">
        <f t="shared" si="10"/>
        <v>3690.3233333333333</v>
      </c>
      <c r="V17" s="35">
        <v>0</v>
      </c>
      <c r="W17" s="35">
        <v>44283.88</v>
      </c>
      <c r="X17" s="3">
        <v>0</v>
      </c>
      <c r="Y17" s="3">
        <v>1713.02</v>
      </c>
      <c r="Z17" s="3">
        <v>0</v>
      </c>
      <c r="AA17" s="3">
        <v>1213.02</v>
      </c>
      <c r="AB17" s="3">
        <v>0</v>
      </c>
      <c r="AC17" s="3">
        <v>1213.02</v>
      </c>
      <c r="AD17" s="3">
        <v>0</v>
      </c>
      <c r="AE17" s="3">
        <v>1687.77</v>
      </c>
      <c r="AF17" s="3">
        <v>0</v>
      </c>
      <c r="AG17" s="3">
        <v>1213.02</v>
      </c>
      <c r="AH17" s="3">
        <v>0</v>
      </c>
      <c r="AI17" s="3">
        <v>1213.02</v>
      </c>
      <c r="AJ17" s="178">
        <v>0</v>
      </c>
      <c r="AK17" s="178">
        <v>1260.49</v>
      </c>
      <c r="AL17" s="178">
        <v>0</v>
      </c>
      <c r="AM17" s="178">
        <v>1260.49</v>
      </c>
      <c r="AN17" s="178">
        <v>0</v>
      </c>
      <c r="AO17" s="178">
        <v>1260.49</v>
      </c>
      <c r="AP17" s="3">
        <v>0</v>
      </c>
      <c r="AQ17" s="3">
        <v>1735.24</v>
      </c>
      <c r="AR17" s="3">
        <v>0</v>
      </c>
      <c r="AS17" s="3">
        <v>2396.72</v>
      </c>
      <c r="AT17" s="3">
        <v>0</v>
      </c>
      <c r="AU17" s="3">
        <v>4182.35</v>
      </c>
      <c r="AV17" s="39">
        <f t="shared" si="11"/>
        <v>0</v>
      </c>
      <c r="AW17" s="39">
        <f t="shared" si="12"/>
        <v>20348.65</v>
      </c>
      <c r="AX17" s="122">
        <f t="shared" si="13"/>
        <v>20348.65</v>
      </c>
      <c r="AY17" s="40"/>
      <c r="AZ17" s="40"/>
      <c r="BA17" s="40"/>
      <c r="BB17" s="40">
        <f t="shared" si="14"/>
        <v>20348.65</v>
      </c>
      <c r="BC17" s="108">
        <f aca="true" t="shared" si="17" ref="BC17:BC80">O17-AX17-AY17-AZ17-BA17</f>
        <v>23952.949999999997</v>
      </c>
      <c r="BD17" s="150"/>
      <c r="BE17" s="150"/>
      <c r="BF17" s="3">
        <v>4958.04</v>
      </c>
      <c r="BG17" s="150">
        <f t="shared" si="4"/>
        <v>18994.909999999996</v>
      </c>
      <c r="BH17" s="121">
        <v>182622.9</v>
      </c>
      <c r="BI17" s="156"/>
      <c r="BJ17" s="137"/>
      <c r="BK17" s="251"/>
      <c r="BL17" s="251">
        <f t="shared" si="15"/>
        <v>18994.909999999996</v>
      </c>
      <c r="BM17" s="125">
        <v>20936.96</v>
      </c>
      <c r="BN17" s="121"/>
      <c r="BO17" s="121"/>
      <c r="BP17" s="121"/>
      <c r="BQ17" s="121">
        <f>BM17*0.02011617</f>
        <v>421.17144664319994</v>
      </c>
      <c r="BR17" s="277">
        <f>BM17-BN17-BO17-BQ17-BP17</f>
        <v>20515.7885533568</v>
      </c>
      <c r="BS17" s="125"/>
      <c r="BT17" s="3"/>
      <c r="BU17" s="3"/>
      <c r="BV17" s="251">
        <f t="shared" si="16"/>
        <v>39510.69855335679</v>
      </c>
      <c r="BW17" s="108">
        <f>BL17+BR17</f>
        <v>39510.69855335679</v>
      </c>
      <c r="BX17" s="150"/>
    </row>
    <row r="18" spans="1:146" s="93" customFormat="1" ht="15.75">
      <c r="A18" s="3">
        <v>4</v>
      </c>
      <c r="B18" s="57" t="s">
        <v>291</v>
      </c>
      <c r="C18" s="3">
        <v>510.5</v>
      </c>
      <c r="D18" s="3">
        <v>0</v>
      </c>
      <c r="E18" s="3">
        <f t="shared" si="0"/>
        <v>510.5</v>
      </c>
      <c r="F18" s="51">
        <v>7.49</v>
      </c>
      <c r="G18" s="6">
        <f t="shared" si="1"/>
        <v>3823.645</v>
      </c>
      <c r="H18" s="5">
        <f t="shared" si="5"/>
        <v>22941.87</v>
      </c>
      <c r="I18" s="3">
        <v>7.8</v>
      </c>
      <c r="J18" s="6">
        <f t="shared" si="2"/>
        <v>3981.9</v>
      </c>
      <c r="K18" s="5">
        <f t="shared" si="6"/>
        <v>23891.4</v>
      </c>
      <c r="L18" s="54">
        <f t="shared" si="7"/>
        <v>46833.270000000004</v>
      </c>
      <c r="M18" s="138">
        <v>-264928.85</v>
      </c>
      <c r="N18" s="55">
        <f t="shared" si="3"/>
        <v>-5.656851422076655</v>
      </c>
      <c r="O18" s="108">
        <f t="shared" si="8"/>
        <v>-218095.57999999996</v>
      </c>
      <c r="P18" s="126" t="s">
        <v>354</v>
      </c>
      <c r="Q18" s="98" t="s">
        <v>424</v>
      </c>
      <c r="R18" s="143">
        <v>14371.6</v>
      </c>
      <c r="S18" s="144">
        <f>O18-R18</f>
        <v>-232467.17999999996</v>
      </c>
      <c r="T18" s="6">
        <f t="shared" si="9"/>
        <v>0</v>
      </c>
      <c r="U18" s="6">
        <f t="shared" si="10"/>
        <v>1197.6333333333334</v>
      </c>
      <c r="V18" s="35">
        <v>0</v>
      </c>
      <c r="W18" s="35">
        <v>14371.6</v>
      </c>
      <c r="X18" s="3">
        <v>0</v>
      </c>
      <c r="Y18" s="3">
        <v>1674.15</v>
      </c>
      <c r="Z18" s="3">
        <v>0</v>
      </c>
      <c r="AA18" s="3">
        <v>1174.15</v>
      </c>
      <c r="AB18" s="3">
        <v>0</v>
      </c>
      <c r="AC18" s="3">
        <v>1174.15</v>
      </c>
      <c r="AD18" s="3">
        <v>0</v>
      </c>
      <c r="AE18" s="3">
        <v>1648.9</v>
      </c>
      <c r="AF18" s="3">
        <v>0</v>
      </c>
      <c r="AG18" s="3">
        <v>1174.15</v>
      </c>
      <c r="AH18" s="3">
        <v>0</v>
      </c>
      <c r="AI18" s="3">
        <v>1174.15</v>
      </c>
      <c r="AJ18" s="178">
        <v>0</v>
      </c>
      <c r="AK18" s="178">
        <v>3211.59</v>
      </c>
      <c r="AL18" s="178">
        <v>0</v>
      </c>
      <c r="AM18" s="178">
        <v>11631.85</v>
      </c>
      <c r="AN18" s="178">
        <v>0</v>
      </c>
      <c r="AO18" s="178">
        <v>63407.06</v>
      </c>
      <c r="AP18" s="3">
        <v>0</v>
      </c>
      <c r="AQ18" s="3">
        <v>48038.93</v>
      </c>
      <c r="AR18" s="3">
        <v>0</v>
      </c>
      <c r="AS18" s="3">
        <v>2383.82</v>
      </c>
      <c r="AT18" s="3">
        <v>0</v>
      </c>
      <c r="AU18" s="3">
        <v>1220.1</v>
      </c>
      <c r="AV18" s="39">
        <f t="shared" si="11"/>
        <v>0</v>
      </c>
      <c r="AW18" s="39">
        <f t="shared" si="12"/>
        <v>137913</v>
      </c>
      <c r="AX18" s="122">
        <f t="shared" si="13"/>
        <v>137913</v>
      </c>
      <c r="AY18" s="40"/>
      <c r="AZ18" s="40"/>
      <c r="BA18" s="40"/>
      <c r="BB18" s="40">
        <f t="shared" si="14"/>
        <v>137913</v>
      </c>
      <c r="BC18" s="108">
        <f t="shared" si="17"/>
        <v>-356008.57999999996</v>
      </c>
      <c r="BD18" s="150"/>
      <c r="BE18" s="150"/>
      <c r="BF18" s="3">
        <v>76495.1184</v>
      </c>
      <c r="BG18" s="150">
        <f t="shared" si="4"/>
        <v>-432503.6984</v>
      </c>
      <c r="BH18" s="121">
        <v>149658.57</v>
      </c>
      <c r="BI18" s="156"/>
      <c r="BJ18" s="137"/>
      <c r="BK18" s="251"/>
      <c r="BL18" s="251">
        <f t="shared" si="15"/>
        <v>-432503.6984</v>
      </c>
      <c r="BM18" s="138">
        <v>-264928.85</v>
      </c>
      <c r="BN18" s="140"/>
      <c r="BO18" s="140"/>
      <c r="BP18" s="140"/>
      <c r="BQ18" s="140"/>
      <c r="BR18" s="276">
        <v>0</v>
      </c>
      <c r="BS18" s="138">
        <v>-264928.85</v>
      </c>
      <c r="BT18" s="3"/>
      <c r="BU18" s="3"/>
      <c r="BV18" s="251">
        <f t="shared" si="16"/>
        <v>-432503.6984</v>
      </c>
      <c r="BW18" s="150"/>
      <c r="BX18" s="274">
        <f>BL18+BR18</f>
        <v>-432503.6984</v>
      </c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</row>
    <row r="19" spans="1:76" ht="15.75">
      <c r="A19" s="3">
        <v>5</v>
      </c>
      <c r="B19" s="10" t="s">
        <v>292</v>
      </c>
      <c r="C19" s="3">
        <v>532.7</v>
      </c>
      <c r="D19" s="3">
        <v>0</v>
      </c>
      <c r="E19" s="3">
        <f t="shared" si="0"/>
        <v>532.7</v>
      </c>
      <c r="F19" s="51">
        <v>8.69</v>
      </c>
      <c r="G19" s="6">
        <f t="shared" si="1"/>
        <v>4629.1630000000005</v>
      </c>
      <c r="H19" s="5">
        <f t="shared" si="5"/>
        <v>27774.978000000003</v>
      </c>
      <c r="I19" s="3">
        <v>9.04</v>
      </c>
      <c r="J19" s="6">
        <f t="shared" si="2"/>
        <v>4815.608</v>
      </c>
      <c r="K19" s="5">
        <f t="shared" si="6"/>
        <v>28893.648</v>
      </c>
      <c r="L19" s="54">
        <f t="shared" si="7"/>
        <v>56668.626000000004</v>
      </c>
      <c r="M19" s="125"/>
      <c r="N19" s="55">
        <f t="shared" si="3"/>
        <v>0</v>
      </c>
      <c r="O19" s="108">
        <f t="shared" si="8"/>
        <v>56668.626000000004</v>
      </c>
      <c r="P19" s="126" t="s">
        <v>354</v>
      </c>
      <c r="Q19" s="98"/>
      <c r="R19" s="144">
        <v>56660.96</v>
      </c>
      <c r="S19" s="144"/>
      <c r="T19" s="6">
        <f t="shared" si="9"/>
        <v>0</v>
      </c>
      <c r="U19" s="6">
        <f t="shared" si="10"/>
        <v>4721.746666666667</v>
      </c>
      <c r="V19" s="35">
        <v>0</v>
      </c>
      <c r="W19" s="35">
        <v>56660.96</v>
      </c>
      <c r="X19" s="3">
        <v>0</v>
      </c>
      <c r="Y19" s="3">
        <v>1225.21</v>
      </c>
      <c r="Z19" s="3">
        <v>0</v>
      </c>
      <c r="AA19" s="3">
        <v>4139.23</v>
      </c>
      <c r="AB19" s="3">
        <v>0</v>
      </c>
      <c r="AC19" s="3">
        <v>1225.21</v>
      </c>
      <c r="AD19" s="3">
        <v>0</v>
      </c>
      <c r="AE19" s="3">
        <v>49758.26</v>
      </c>
      <c r="AF19" s="3">
        <v>0</v>
      </c>
      <c r="AG19" s="3">
        <v>1225.21</v>
      </c>
      <c r="AH19" s="3">
        <v>0</v>
      </c>
      <c r="AI19" s="3">
        <v>1225.21</v>
      </c>
      <c r="AJ19" s="178">
        <v>0</v>
      </c>
      <c r="AK19" s="178">
        <v>5899.13</v>
      </c>
      <c r="AL19" s="178">
        <v>0</v>
      </c>
      <c r="AM19" s="178">
        <v>1273.15</v>
      </c>
      <c r="AN19" s="178">
        <v>0</v>
      </c>
      <c r="AO19" s="178">
        <v>47902.87</v>
      </c>
      <c r="AP19" s="3">
        <v>0</v>
      </c>
      <c r="AQ19" s="3">
        <v>1747.9</v>
      </c>
      <c r="AR19" s="3">
        <v>0</v>
      </c>
      <c r="AS19" s="3">
        <v>1273.15</v>
      </c>
      <c r="AT19" s="3">
        <v>0</v>
      </c>
      <c r="AU19" s="3">
        <v>1273.15</v>
      </c>
      <c r="AV19" s="39">
        <f t="shared" si="11"/>
        <v>0</v>
      </c>
      <c r="AW19" s="39">
        <f t="shared" si="12"/>
        <v>118167.68</v>
      </c>
      <c r="AX19" s="122">
        <f t="shared" si="13"/>
        <v>118167.68</v>
      </c>
      <c r="AY19" s="40"/>
      <c r="AZ19" s="40"/>
      <c r="BA19" s="40"/>
      <c r="BB19" s="40">
        <f t="shared" si="14"/>
        <v>118167.68</v>
      </c>
      <c r="BC19" s="108">
        <f t="shared" si="17"/>
        <v>-61499.05399999999</v>
      </c>
      <c r="BD19" s="150"/>
      <c r="BE19" s="150"/>
      <c r="BF19" s="3">
        <v>-8214.3048</v>
      </c>
      <c r="BG19" s="150">
        <f t="shared" si="4"/>
        <v>-53284.74919999999</v>
      </c>
      <c r="BH19" s="121">
        <v>13092.29</v>
      </c>
      <c r="BI19" s="156"/>
      <c r="BJ19" s="137"/>
      <c r="BK19" s="251"/>
      <c r="BL19" s="251">
        <f t="shared" si="15"/>
        <v>-53284.74919999999</v>
      </c>
      <c r="BM19" s="125">
        <v>10362.75</v>
      </c>
      <c r="BN19" s="3"/>
      <c r="BO19" s="3"/>
      <c r="BP19" s="3"/>
      <c r="BQ19" s="121">
        <f>BM19*0.02011617</f>
        <v>208.4588406675</v>
      </c>
      <c r="BR19" s="277">
        <f>BM19-BN19-BO19-BQ19-BP19</f>
        <v>10154.2911593325</v>
      </c>
      <c r="BS19" s="125"/>
      <c r="BT19" s="3"/>
      <c r="BU19" s="3"/>
      <c r="BV19" s="251">
        <f t="shared" si="16"/>
        <v>-43130.458040667494</v>
      </c>
      <c r="BW19" s="150"/>
      <c r="BX19" s="274">
        <f>BL19+BR19</f>
        <v>-43130.458040667494</v>
      </c>
    </row>
    <row r="20" spans="1:146" s="93" customFormat="1" ht="15.75">
      <c r="A20" s="3">
        <v>6</v>
      </c>
      <c r="B20" s="57" t="s">
        <v>2</v>
      </c>
      <c r="C20" s="3">
        <v>603</v>
      </c>
      <c r="D20" s="3">
        <v>0</v>
      </c>
      <c r="E20" s="3">
        <f t="shared" si="0"/>
        <v>603</v>
      </c>
      <c r="F20" s="51">
        <v>11.7</v>
      </c>
      <c r="G20" s="6">
        <f t="shared" si="1"/>
        <v>7055.099999999999</v>
      </c>
      <c r="H20" s="5">
        <f t="shared" si="5"/>
        <v>42330.6</v>
      </c>
      <c r="I20" s="3">
        <v>12.17</v>
      </c>
      <c r="J20" s="6">
        <f t="shared" si="2"/>
        <v>7338.51</v>
      </c>
      <c r="K20" s="5">
        <f t="shared" si="6"/>
        <v>44031.06</v>
      </c>
      <c r="L20" s="54">
        <f t="shared" si="7"/>
        <v>86361.66</v>
      </c>
      <c r="M20" s="138">
        <v>-76170.75</v>
      </c>
      <c r="N20" s="55">
        <f t="shared" si="3"/>
        <v>-0.8819972890748047</v>
      </c>
      <c r="O20" s="108">
        <f t="shared" si="8"/>
        <v>10190.910000000003</v>
      </c>
      <c r="P20" s="126" t="s">
        <v>351</v>
      </c>
      <c r="Q20" s="98" t="s">
        <v>424</v>
      </c>
      <c r="R20" s="143">
        <v>40437.74</v>
      </c>
      <c r="S20" s="144">
        <f>O20-R20</f>
        <v>-30246.829999999994</v>
      </c>
      <c r="T20" s="6">
        <f t="shared" si="9"/>
        <v>0</v>
      </c>
      <c r="U20" s="6">
        <f t="shared" si="10"/>
        <v>3369.8116666666665</v>
      </c>
      <c r="V20" s="35">
        <v>0</v>
      </c>
      <c r="W20" s="35">
        <v>40437.74</v>
      </c>
      <c r="X20" s="3">
        <v>0</v>
      </c>
      <c r="Y20" s="3">
        <v>1971.29</v>
      </c>
      <c r="Z20" s="3">
        <v>0</v>
      </c>
      <c r="AA20" s="3">
        <v>1564.32</v>
      </c>
      <c r="AB20" s="3">
        <v>0</v>
      </c>
      <c r="AC20" s="3">
        <v>1918.11</v>
      </c>
      <c r="AD20" s="3">
        <v>0</v>
      </c>
      <c r="AE20" s="3">
        <v>2624.73</v>
      </c>
      <c r="AF20" s="3">
        <v>0</v>
      </c>
      <c r="AG20" s="3">
        <v>1564.32</v>
      </c>
      <c r="AH20" s="3">
        <v>0</v>
      </c>
      <c r="AI20" s="3">
        <v>2046.41</v>
      </c>
      <c r="AJ20" s="178">
        <v>0</v>
      </c>
      <c r="AK20" s="178">
        <v>1618.58</v>
      </c>
      <c r="AL20" s="178">
        <v>0</v>
      </c>
      <c r="AM20" s="178">
        <v>8367.56</v>
      </c>
      <c r="AN20" s="178">
        <v>0</v>
      </c>
      <c r="AO20" s="178">
        <v>3826.6</v>
      </c>
      <c r="AP20" s="3">
        <v>0</v>
      </c>
      <c r="AQ20" s="3">
        <v>2678.99</v>
      </c>
      <c r="AR20" s="3">
        <v>0</v>
      </c>
      <c r="AS20" s="3">
        <v>1618.58</v>
      </c>
      <c r="AT20" s="3">
        <v>0</v>
      </c>
      <c r="AU20" s="3">
        <v>2473.16</v>
      </c>
      <c r="AV20" s="39">
        <f t="shared" si="11"/>
        <v>0</v>
      </c>
      <c r="AW20" s="39">
        <f t="shared" si="12"/>
        <v>32272.649999999998</v>
      </c>
      <c r="AX20" s="122">
        <f t="shared" si="13"/>
        <v>32272.649999999998</v>
      </c>
      <c r="AY20" s="40"/>
      <c r="AZ20" s="40"/>
      <c r="BA20" s="40"/>
      <c r="BB20" s="40">
        <f t="shared" si="14"/>
        <v>32272.649999999998</v>
      </c>
      <c r="BC20" s="108">
        <f t="shared" si="17"/>
        <v>-22081.739999999994</v>
      </c>
      <c r="BD20" s="150"/>
      <c r="BE20" s="150"/>
      <c r="BF20" s="3">
        <v>24531.0124</v>
      </c>
      <c r="BG20" s="150">
        <f t="shared" si="4"/>
        <v>-46612.7524</v>
      </c>
      <c r="BH20" s="121">
        <v>166143.38</v>
      </c>
      <c r="BI20" s="156"/>
      <c r="BJ20" s="137"/>
      <c r="BK20" s="251"/>
      <c r="BL20" s="251">
        <f t="shared" si="15"/>
        <v>-46612.7524</v>
      </c>
      <c r="BM20" s="138">
        <v>-76170.75</v>
      </c>
      <c r="BN20" s="140"/>
      <c r="BO20" s="140"/>
      <c r="BP20" s="140"/>
      <c r="BQ20" s="140"/>
      <c r="BR20" s="276">
        <v>0</v>
      </c>
      <c r="BS20" s="138">
        <v>-76170.75</v>
      </c>
      <c r="BT20" s="3"/>
      <c r="BU20" s="3"/>
      <c r="BV20" s="251">
        <f t="shared" si="16"/>
        <v>-46612.7524</v>
      </c>
      <c r="BW20" s="150"/>
      <c r="BX20" s="274">
        <f>BL20+BR20</f>
        <v>-46612.7524</v>
      </c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</row>
    <row r="21" spans="1:76" ht="15.75" customHeight="1">
      <c r="A21" s="3">
        <v>7</v>
      </c>
      <c r="B21" s="21" t="s">
        <v>293</v>
      </c>
      <c r="C21" s="3">
        <v>338.3</v>
      </c>
      <c r="D21" s="3">
        <v>0</v>
      </c>
      <c r="E21" s="3">
        <f t="shared" si="0"/>
        <v>338.3</v>
      </c>
      <c r="F21" s="51">
        <v>10.6</v>
      </c>
      <c r="G21" s="6">
        <f t="shared" si="1"/>
        <v>3585.98</v>
      </c>
      <c r="H21" s="5">
        <f t="shared" si="5"/>
        <v>21515.88</v>
      </c>
      <c r="I21" s="3">
        <v>11.03</v>
      </c>
      <c r="J21" s="6">
        <f t="shared" si="2"/>
        <v>3731.449</v>
      </c>
      <c r="K21" s="5">
        <f t="shared" si="6"/>
        <v>22388.694</v>
      </c>
      <c r="L21" s="54">
        <f t="shared" si="7"/>
        <v>43904.574</v>
      </c>
      <c r="M21" s="125"/>
      <c r="N21" s="55">
        <f t="shared" si="3"/>
        <v>0</v>
      </c>
      <c r="O21" s="108">
        <f t="shared" si="8"/>
        <v>43904.574</v>
      </c>
      <c r="P21" s="126"/>
      <c r="Q21" s="98"/>
      <c r="R21" s="144">
        <v>43892.4</v>
      </c>
      <c r="S21" s="144"/>
      <c r="T21" s="6">
        <f t="shared" si="9"/>
        <v>2218.7741666666666</v>
      </c>
      <c r="U21" s="6">
        <f t="shared" si="10"/>
        <v>1438.925</v>
      </c>
      <c r="V21" s="35">
        <v>26625.29</v>
      </c>
      <c r="W21" s="35">
        <v>17267.1</v>
      </c>
      <c r="X21" s="3">
        <v>2298.83</v>
      </c>
      <c r="Y21" s="3">
        <v>778.09</v>
      </c>
      <c r="Z21" s="3">
        <v>1127.42</v>
      </c>
      <c r="AA21" s="3">
        <v>778.09</v>
      </c>
      <c r="AB21" s="3">
        <v>1363.48</v>
      </c>
      <c r="AC21" s="3">
        <v>778.09</v>
      </c>
      <c r="AD21" s="3">
        <v>474.75</v>
      </c>
      <c r="AE21" s="3">
        <v>778.09</v>
      </c>
      <c r="AF21" s="3">
        <v>0</v>
      </c>
      <c r="AG21" s="3">
        <v>778.09</v>
      </c>
      <c r="AH21" s="3">
        <v>32.5</v>
      </c>
      <c r="AI21" s="3">
        <v>778.09</v>
      </c>
      <c r="AJ21" s="178">
        <v>1991.49</v>
      </c>
      <c r="AK21" s="178">
        <v>808.54</v>
      </c>
      <c r="AL21" s="178">
        <v>0</v>
      </c>
      <c r="AM21" s="178">
        <v>808.54</v>
      </c>
      <c r="AN21" s="178">
        <v>0</v>
      </c>
      <c r="AO21" s="178">
        <v>808.54</v>
      </c>
      <c r="AP21" s="3">
        <v>1483.73</v>
      </c>
      <c r="AQ21" s="3">
        <v>808.54</v>
      </c>
      <c r="AR21" s="3">
        <v>1737.36</v>
      </c>
      <c r="AS21" s="3">
        <v>808.54</v>
      </c>
      <c r="AT21" s="3">
        <v>1335.16</v>
      </c>
      <c r="AU21" s="3">
        <v>4270.2</v>
      </c>
      <c r="AV21" s="39">
        <f t="shared" si="11"/>
        <v>11844.72</v>
      </c>
      <c r="AW21" s="39">
        <f t="shared" si="12"/>
        <v>12981.439999999999</v>
      </c>
      <c r="AX21" s="122">
        <f t="shared" si="13"/>
        <v>24826.159999999996</v>
      </c>
      <c r="AY21" s="40"/>
      <c r="AZ21" s="40"/>
      <c r="BA21" s="40"/>
      <c r="BB21" s="40">
        <f t="shared" si="14"/>
        <v>24826.159999999996</v>
      </c>
      <c r="BC21" s="108">
        <f t="shared" si="17"/>
        <v>19078.414000000004</v>
      </c>
      <c r="BD21" s="150"/>
      <c r="BE21" s="150"/>
      <c r="BF21" s="3">
        <v>-41.7576</v>
      </c>
      <c r="BG21" s="150">
        <f t="shared" si="4"/>
        <v>19120.171600000005</v>
      </c>
      <c r="BH21" s="121">
        <v>72778.68</v>
      </c>
      <c r="BI21" s="156"/>
      <c r="BJ21" s="137"/>
      <c r="BK21" s="251"/>
      <c r="BL21" s="251">
        <f t="shared" si="15"/>
        <v>19120.171600000005</v>
      </c>
      <c r="BM21" s="125">
        <v>21376.19</v>
      </c>
      <c r="BN21" s="121"/>
      <c r="BO21" s="121"/>
      <c r="BP21" s="121"/>
      <c r="BQ21" s="121">
        <f>BM21*0.02011617</f>
        <v>430.0070719923</v>
      </c>
      <c r="BR21" s="277">
        <f>BM21-BN21-BO21-BQ21-BP21</f>
        <v>20946.1829280077</v>
      </c>
      <c r="BS21" s="125"/>
      <c r="BT21" s="3"/>
      <c r="BU21" s="3"/>
      <c r="BV21" s="251">
        <f t="shared" si="16"/>
        <v>40066.35452800771</v>
      </c>
      <c r="BW21" s="108">
        <f>BL21+BR21</f>
        <v>40066.35452800771</v>
      </c>
      <c r="BX21" s="150"/>
    </row>
    <row r="22" spans="1:76" ht="15.75">
      <c r="A22" s="3">
        <v>8</v>
      </c>
      <c r="B22" s="21" t="s">
        <v>294</v>
      </c>
      <c r="C22" s="3">
        <v>579.8</v>
      </c>
      <c r="D22" s="3">
        <v>0</v>
      </c>
      <c r="E22" s="3">
        <f t="shared" si="0"/>
        <v>579.8</v>
      </c>
      <c r="F22" s="51">
        <v>9.08</v>
      </c>
      <c r="G22" s="6">
        <f t="shared" si="1"/>
        <v>5264.584</v>
      </c>
      <c r="H22" s="5">
        <f t="shared" si="5"/>
        <v>31587.504</v>
      </c>
      <c r="I22" s="3">
        <v>9.45</v>
      </c>
      <c r="J22" s="6">
        <f t="shared" si="2"/>
        <v>5479.109999999999</v>
      </c>
      <c r="K22" s="5">
        <f t="shared" si="6"/>
        <v>32874.65999999999</v>
      </c>
      <c r="L22" s="54">
        <f t="shared" si="7"/>
        <v>64462.16399999999</v>
      </c>
      <c r="M22" s="125"/>
      <c r="N22" s="55">
        <f t="shared" si="3"/>
        <v>0</v>
      </c>
      <c r="O22" s="108">
        <f t="shared" si="8"/>
        <v>64462.16399999999</v>
      </c>
      <c r="P22" s="126" t="s">
        <v>354</v>
      </c>
      <c r="Q22" s="98"/>
      <c r="R22" s="144">
        <v>64438.51</v>
      </c>
      <c r="S22" s="144"/>
      <c r="T22" s="6">
        <f t="shared" si="9"/>
        <v>2637.625833333333</v>
      </c>
      <c r="U22" s="6">
        <f t="shared" si="10"/>
        <v>2732.2491666666665</v>
      </c>
      <c r="V22" s="35">
        <v>31651.51</v>
      </c>
      <c r="W22" s="35">
        <v>32786.99</v>
      </c>
      <c r="X22" s="3">
        <v>2083.6</v>
      </c>
      <c r="Y22" s="3">
        <v>1740.51</v>
      </c>
      <c r="Z22" s="3">
        <v>1127.42</v>
      </c>
      <c r="AA22" s="3">
        <v>1333.54</v>
      </c>
      <c r="AB22" s="3">
        <v>0</v>
      </c>
      <c r="AC22" s="3">
        <v>1333.54</v>
      </c>
      <c r="AD22" s="3">
        <v>474.75</v>
      </c>
      <c r="AE22" s="3">
        <v>1333.54</v>
      </c>
      <c r="AF22" s="3">
        <v>0</v>
      </c>
      <c r="AG22" s="3">
        <v>1333.54</v>
      </c>
      <c r="AH22" s="3">
        <v>32.5</v>
      </c>
      <c r="AI22" s="3">
        <v>1333.54</v>
      </c>
      <c r="AJ22" s="178">
        <v>2218.29</v>
      </c>
      <c r="AK22" s="178">
        <v>1385.72</v>
      </c>
      <c r="AL22" s="178">
        <v>0</v>
      </c>
      <c r="AM22" s="178">
        <v>1385.72</v>
      </c>
      <c r="AN22" s="178">
        <v>0</v>
      </c>
      <c r="AO22" s="178">
        <v>1385.72</v>
      </c>
      <c r="AP22" s="3">
        <v>474.75</v>
      </c>
      <c r="AQ22" s="3">
        <v>1385.72</v>
      </c>
      <c r="AR22" s="3">
        <v>1509.08</v>
      </c>
      <c r="AS22" s="3">
        <v>9401.41</v>
      </c>
      <c r="AT22" s="3">
        <v>0</v>
      </c>
      <c r="AU22" s="3">
        <v>1385.72</v>
      </c>
      <c r="AV22" s="39">
        <f t="shared" si="11"/>
        <v>7920.389999999999</v>
      </c>
      <c r="AW22" s="39">
        <f t="shared" si="12"/>
        <v>24738.219999999998</v>
      </c>
      <c r="AX22" s="122">
        <f t="shared" si="13"/>
        <v>32658.609999999997</v>
      </c>
      <c r="AY22" s="40"/>
      <c r="AZ22" s="40"/>
      <c r="BA22" s="40"/>
      <c r="BB22" s="40">
        <f t="shared" si="14"/>
        <v>32658.609999999997</v>
      </c>
      <c r="BC22" s="108">
        <f t="shared" si="17"/>
        <v>31803.553999999993</v>
      </c>
      <c r="BD22" s="150"/>
      <c r="BE22" s="150"/>
      <c r="BF22" s="3">
        <v>6359.4816</v>
      </c>
      <c r="BG22" s="150">
        <f t="shared" si="4"/>
        <v>25444.072399999994</v>
      </c>
      <c r="BH22" s="121">
        <v>260309.05</v>
      </c>
      <c r="BI22" s="156"/>
      <c r="BJ22" s="137"/>
      <c r="BK22" s="251"/>
      <c r="BL22" s="251">
        <f t="shared" si="15"/>
        <v>25444.072399999994</v>
      </c>
      <c r="BM22" s="125">
        <v>36609.9</v>
      </c>
      <c r="BN22" s="3"/>
      <c r="BO22" s="3"/>
      <c r="BP22" s="3"/>
      <c r="BQ22" s="121">
        <f>BM22*0.02011617</f>
        <v>736.450972083</v>
      </c>
      <c r="BR22" s="277">
        <f>BM22-BN22-BO22-BQ22-BP22</f>
        <v>35873.449027917</v>
      </c>
      <c r="BS22" s="125"/>
      <c r="BT22" s="3"/>
      <c r="BU22" s="3"/>
      <c r="BV22" s="251">
        <f t="shared" si="16"/>
        <v>61317.52142791699</v>
      </c>
      <c r="BW22" s="108">
        <f>BL22+BR22</f>
        <v>61317.52142791699</v>
      </c>
      <c r="BX22" s="150"/>
    </row>
    <row r="23" spans="1:76" ht="15.75" customHeight="1">
      <c r="A23" s="3">
        <v>9</v>
      </c>
      <c r="B23" s="21" t="s">
        <v>295</v>
      </c>
      <c r="C23" s="3">
        <v>399.3</v>
      </c>
      <c r="D23" s="3">
        <v>0</v>
      </c>
      <c r="E23" s="3">
        <f t="shared" si="0"/>
        <v>399.3</v>
      </c>
      <c r="F23" s="51">
        <v>10.6</v>
      </c>
      <c r="G23" s="6">
        <f t="shared" si="1"/>
        <v>4232.58</v>
      </c>
      <c r="H23" s="5">
        <f t="shared" si="5"/>
        <v>25395.48</v>
      </c>
      <c r="I23" s="3">
        <v>11.03</v>
      </c>
      <c r="J23" s="6">
        <f t="shared" si="2"/>
        <v>4404.2789999999995</v>
      </c>
      <c r="K23" s="5">
        <f t="shared" si="6"/>
        <v>26425.674</v>
      </c>
      <c r="L23" s="54">
        <f t="shared" si="7"/>
        <v>51821.153999999995</v>
      </c>
      <c r="M23" s="138">
        <v>-71688.31</v>
      </c>
      <c r="N23" s="55">
        <f t="shared" si="3"/>
        <v>-1.3833792663127495</v>
      </c>
      <c r="O23" s="108">
        <f t="shared" si="8"/>
        <v>-19867.156000000003</v>
      </c>
      <c r="P23" s="126" t="s">
        <v>351</v>
      </c>
      <c r="Q23" s="98" t="s">
        <v>424</v>
      </c>
      <c r="R23" s="143">
        <v>11241.09</v>
      </c>
      <c r="S23" s="144">
        <f>O23-R23</f>
        <v>-31108.246000000003</v>
      </c>
      <c r="T23" s="6">
        <f t="shared" si="9"/>
        <v>537.3458333333333</v>
      </c>
      <c r="U23" s="6">
        <f t="shared" si="10"/>
        <v>399.41166666666663</v>
      </c>
      <c r="V23" s="35">
        <v>6448.15</v>
      </c>
      <c r="W23" s="35">
        <v>4792.94</v>
      </c>
      <c r="X23" s="3">
        <v>852.91</v>
      </c>
      <c r="Y23" s="3">
        <v>918.39</v>
      </c>
      <c r="Z23" s="3">
        <v>1838.18</v>
      </c>
      <c r="AA23" s="3">
        <v>918.39</v>
      </c>
      <c r="AB23" s="3">
        <v>1363.48</v>
      </c>
      <c r="AC23" s="3">
        <v>918.39</v>
      </c>
      <c r="AD23" s="3">
        <v>5750.23</v>
      </c>
      <c r="AE23" s="3">
        <v>918.39</v>
      </c>
      <c r="AF23" s="3">
        <v>0</v>
      </c>
      <c r="AG23" s="3">
        <v>918.39</v>
      </c>
      <c r="AH23" s="3">
        <v>32.5</v>
      </c>
      <c r="AI23" s="3">
        <v>918.39</v>
      </c>
      <c r="AJ23" s="178">
        <v>277.8</v>
      </c>
      <c r="AK23" s="178">
        <v>954.33</v>
      </c>
      <c r="AL23" s="178">
        <v>4223.54</v>
      </c>
      <c r="AM23" s="178">
        <v>954.33</v>
      </c>
      <c r="AN23" s="178">
        <v>5381.68</v>
      </c>
      <c r="AO23" s="178">
        <v>954.33</v>
      </c>
      <c r="AP23" s="3">
        <v>14924.36</v>
      </c>
      <c r="AQ23" s="3">
        <v>954.33</v>
      </c>
      <c r="AR23" s="3">
        <v>1737.36</v>
      </c>
      <c r="AS23" s="3">
        <v>954.33</v>
      </c>
      <c r="AT23" s="3">
        <v>962.62</v>
      </c>
      <c r="AU23" s="3">
        <v>954.33</v>
      </c>
      <c r="AV23" s="39">
        <f t="shared" si="11"/>
        <v>37344.66</v>
      </c>
      <c r="AW23" s="39">
        <f t="shared" si="12"/>
        <v>11236.32</v>
      </c>
      <c r="AX23" s="122">
        <f t="shared" si="13"/>
        <v>48580.98</v>
      </c>
      <c r="AY23" s="40"/>
      <c r="AZ23" s="40"/>
      <c r="BA23" s="40"/>
      <c r="BB23" s="40">
        <f t="shared" si="14"/>
        <v>48580.98</v>
      </c>
      <c r="BC23" s="108">
        <f t="shared" si="17"/>
        <v>-68448.136</v>
      </c>
      <c r="BD23" s="150"/>
      <c r="BE23" s="150"/>
      <c r="BF23" s="3">
        <v>37983.3504</v>
      </c>
      <c r="BG23" s="150">
        <f t="shared" si="4"/>
        <v>-106431.4864</v>
      </c>
      <c r="BH23" s="121">
        <v>183277.59</v>
      </c>
      <c r="BI23" s="156"/>
      <c r="BJ23" s="137"/>
      <c r="BK23" s="251"/>
      <c r="BL23" s="251">
        <f t="shared" si="15"/>
        <v>-106431.4864</v>
      </c>
      <c r="BM23" s="138">
        <v>-71688.31</v>
      </c>
      <c r="BN23" s="139"/>
      <c r="BO23" s="139"/>
      <c r="BP23" s="139"/>
      <c r="BQ23" s="139"/>
      <c r="BR23" s="276">
        <v>0</v>
      </c>
      <c r="BS23" s="138">
        <v>-71688.31</v>
      </c>
      <c r="BT23" s="3"/>
      <c r="BU23" s="3"/>
      <c r="BV23" s="251">
        <f t="shared" si="16"/>
        <v>-106431.4864</v>
      </c>
      <c r="BW23" s="150"/>
      <c r="BX23" s="274">
        <f>BL23+BR23</f>
        <v>-106431.4864</v>
      </c>
    </row>
    <row r="24" spans="1:76" ht="15.75" customHeight="1">
      <c r="A24" s="3">
        <v>10</v>
      </c>
      <c r="B24" s="21" t="s">
        <v>3</v>
      </c>
      <c r="C24" s="3">
        <v>407.4</v>
      </c>
      <c r="D24" s="3">
        <v>0</v>
      </c>
      <c r="E24" s="3">
        <f t="shared" si="0"/>
        <v>407.4</v>
      </c>
      <c r="F24" s="51">
        <v>11.63</v>
      </c>
      <c r="G24" s="6">
        <f t="shared" si="1"/>
        <v>4738.062</v>
      </c>
      <c r="H24" s="5">
        <f t="shared" si="5"/>
        <v>28428.372</v>
      </c>
      <c r="I24" s="3">
        <v>12.1</v>
      </c>
      <c r="J24" s="6">
        <f t="shared" si="2"/>
        <v>4929.54</v>
      </c>
      <c r="K24" s="5">
        <f t="shared" si="6"/>
        <v>29577.239999999998</v>
      </c>
      <c r="L24" s="54">
        <f t="shared" si="7"/>
        <v>58005.611999999994</v>
      </c>
      <c r="M24" s="125"/>
      <c r="N24" s="55">
        <f t="shared" si="3"/>
        <v>0</v>
      </c>
      <c r="O24" s="108">
        <f t="shared" si="8"/>
        <v>58005.611999999994</v>
      </c>
      <c r="P24" s="126"/>
      <c r="Q24" s="98"/>
      <c r="R24" s="144">
        <v>57993.88</v>
      </c>
      <c r="S24" s="144"/>
      <c r="T24" s="6">
        <f t="shared" si="9"/>
        <v>2584.7083333333335</v>
      </c>
      <c r="U24" s="6">
        <f t="shared" si="10"/>
        <v>2248.1150000000002</v>
      </c>
      <c r="V24" s="35">
        <v>31016.5</v>
      </c>
      <c r="W24" s="35">
        <v>26977.38</v>
      </c>
      <c r="X24" s="3">
        <v>1785.56</v>
      </c>
      <c r="Y24" s="3">
        <v>937.02</v>
      </c>
      <c r="Z24" s="3">
        <v>1127.42</v>
      </c>
      <c r="AA24" s="3">
        <v>937.02</v>
      </c>
      <c r="AB24" s="3">
        <v>2272.46</v>
      </c>
      <c r="AC24" s="3">
        <v>937.02</v>
      </c>
      <c r="AD24" s="3">
        <v>17509.67</v>
      </c>
      <c r="AE24" s="3">
        <v>937.02</v>
      </c>
      <c r="AF24" s="3">
        <v>0</v>
      </c>
      <c r="AG24" s="3">
        <v>937.02</v>
      </c>
      <c r="AH24" s="3">
        <v>32.5</v>
      </c>
      <c r="AI24" s="3">
        <v>937.02</v>
      </c>
      <c r="AJ24" s="178">
        <v>0</v>
      </c>
      <c r="AK24" s="178">
        <v>973.69</v>
      </c>
      <c r="AL24" s="178">
        <v>1368</v>
      </c>
      <c r="AM24" s="178">
        <v>973.69</v>
      </c>
      <c r="AN24" s="178">
        <v>0</v>
      </c>
      <c r="AO24" s="178">
        <v>973.69</v>
      </c>
      <c r="AP24" s="3">
        <v>1483.73</v>
      </c>
      <c r="AQ24" s="3">
        <v>973.69</v>
      </c>
      <c r="AR24" s="3">
        <v>1737.36</v>
      </c>
      <c r="AS24" s="3">
        <v>973.69</v>
      </c>
      <c r="AT24" s="3">
        <v>962.62</v>
      </c>
      <c r="AU24" s="3">
        <v>973.69</v>
      </c>
      <c r="AV24" s="39">
        <f t="shared" si="11"/>
        <v>28279.32</v>
      </c>
      <c r="AW24" s="39">
        <f t="shared" si="12"/>
        <v>11464.260000000004</v>
      </c>
      <c r="AX24" s="122">
        <f t="shared" si="13"/>
        <v>39743.58</v>
      </c>
      <c r="AY24" s="40"/>
      <c r="AZ24" s="40"/>
      <c r="BA24" s="40"/>
      <c r="BB24" s="40">
        <f t="shared" si="14"/>
        <v>39743.58</v>
      </c>
      <c r="BC24" s="108">
        <f t="shared" si="17"/>
        <v>18262.031999999992</v>
      </c>
      <c r="BD24" s="150"/>
      <c r="BE24" s="150"/>
      <c r="BF24" s="3">
        <v>-3310.6752</v>
      </c>
      <c r="BG24" s="150">
        <f t="shared" si="4"/>
        <v>21572.707199999993</v>
      </c>
      <c r="BH24" s="121">
        <v>121722.45</v>
      </c>
      <c r="BI24" s="156"/>
      <c r="BJ24" s="137"/>
      <c r="BK24" s="251"/>
      <c r="BL24" s="251">
        <f t="shared" si="15"/>
        <v>21572.707199999993</v>
      </c>
      <c r="BM24" s="125">
        <v>38538.99</v>
      </c>
      <c r="BN24" s="3"/>
      <c r="BO24" s="3"/>
      <c r="BP24" s="3"/>
      <c r="BQ24" s="121">
        <f>BM24*0.02011617</f>
        <v>775.2568744682999</v>
      </c>
      <c r="BR24" s="277">
        <f>BM24-BN24-BO24-BQ24-BP24</f>
        <v>37763.7331255317</v>
      </c>
      <c r="BS24" s="125"/>
      <c r="BT24" s="3"/>
      <c r="BU24" s="3"/>
      <c r="BV24" s="251">
        <f t="shared" si="16"/>
        <v>59336.44032553169</v>
      </c>
      <c r="BW24" s="108">
        <f>BL24+BR24</f>
        <v>59336.44032553169</v>
      </c>
      <c r="BX24" s="150"/>
    </row>
    <row r="25" spans="1:76" ht="15.75" customHeight="1">
      <c r="A25" s="3">
        <v>11</v>
      </c>
      <c r="B25" s="17" t="s">
        <v>4</v>
      </c>
      <c r="C25" s="3">
        <v>3411.2</v>
      </c>
      <c r="D25" s="3">
        <v>118</v>
      </c>
      <c r="E25" s="3">
        <f t="shared" si="0"/>
        <v>3529.2</v>
      </c>
      <c r="F25" s="51">
        <v>12.79</v>
      </c>
      <c r="G25" s="6">
        <f t="shared" si="1"/>
        <v>45138.46799999999</v>
      </c>
      <c r="H25" s="5">
        <f t="shared" si="5"/>
        <v>270830.80799999996</v>
      </c>
      <c r="I25" s="3">
        <v>13.3</v>
      </c>
      <c r="J25" s="6">
        <f t="shared" si="2"/>
        <v>46938.36</v>
      </c>
      <c r="K25" s="5">
        <f t="shared" si="6"/>
        <v>281630.16000000003</v>
      </c>
      <c r="L25" s="54">
        <f t="shared" si="7"/>
        <v>552460.968</v>
      </c>
      <c r="M25" s="138">
        <v>-97009.37</v>
      </c>
      <c r="N25" s="55">
        <f t="shared" si="3"/>
        <v>-0.1755949752453824</v>
      </c>
      <c r="O25" s="108">
        <f t="shared" si="8"/>
        <v>455451.598</v>
      </c>
      <c r="P25" s="126"/>
      <c r="Q25" s="98"/>
      <c r="R25" s="144">
        <v>455485.48</v>
      </c>
      <c r="S25" s="144"/>
      <c r="T25" s="6">
        <f t="shared" si="9"/>
        <v>22056.045833333334</v>
      </c>
      <c r="U25" s="6">
        <f t="shared" si="10"/>
        <v>15901.0775</v>
      </c>
      <c r="V25" s="35">
        <v>264672.55</v>
      </c>
      <c r="W25" s="35">
        <v>190812.93</v>
      </c>
      <c r="X25" s="3">
        <v>7588.06</v>
      </c>
      <c r="Y25" s="3">
        <v>8116.01</v>
      </c>
      <c r="Z25" s="3">
        <v>6972.99</v>
      </c>
      <c r="AA25" s="3">
        <v>8981.72</v>
      </c>
      <c r="AB25" s="3">
        <v>15158.21</v>
      </c>
      <c r="AC25" s="3">
        <v>8116.01</v>
      </c>
      <c r="AD25" s="3">
        <v>6297.11</v>
      </c>
      <c r="AE25" s="3">
        <v>22076.61</v>
      </c>
      <c r="AF25" s="3">
        <v>13434.02</v>
      </c>
      <c r="AG25" s="3">
        <v>23245.47</v>
      </c>
      <c r="AH25" s="3">
        <v>16142.82</v>
      </c>
      <c r="AI25" s="3">
        <v>9464.73</v>
      </c>
      <c r="AJ25" s="178">
        <v>61216.460999999996</v>
      </c>
      <c r="AK25" s="178">
        <v>36141.63</v>
      </c>
      <c r="AL25" s="178">
        <v>15346.080999999998</v>
      </c>
      <c r="AM25" s="178">
        <v>24805.89</v>
      </c>
      <c r="AN25" s="178">
        <v>12809.180999999999</v>
      </c>
      <c r="AO25" s="178">
        <v>10181.11</v>
      </c>
      <c r="AP25" s="3">
        <v>6508.83</v>
      </c>
      <c r="AQ25" s="3">
        <v>14720.69</v>
      </c>
      <c r="AR25" s="3">
        <v>11798.59</v>
      </c>
      <c r="AS25" s="3">
        <v>8433.59</v>
      </c>
      <c r="AT25" s="3">
        <v>8526.5</v>
      </c>
      <c r="AU25" s="3">
        <v>10241.33</v>
      </c>
      <c r="AV25" s="39">
        <f t="shared" si="11"/>
        <v>181798.85299999997</v>
      </c>
      <c r="AW25" s="39">
        <f t="shared" si="12"/>
        <v>184524.78999999998</v>
      </c>
      <c r="AX25" s="122">
        <f t="shared" si="13"/>
        <v>366323.6429999999</v>
      </c>
      <c r="AY25" s="40"/>
      <c r="AZ25" s="40"/>
      <c r="BA25" s="40"/>
      <c r="BB25" s="40">
        <f t="shared" si="14"/>
        <v>366323.6429999999</v>
      </c>
      <c r="BC25" s="108">
        <f t="shared" si="17"/>
        <v>89127.95500000007</v>
      </c>
      <c r="BD25" s="150"/>
      <c r="BE25" s="150"/>
      <c r="BF25" s="3">
        <v>4237.5164</v>
      </c>
      <c r="BG25" s="150">
        <f t="shared" si="4"/>
        <v>84890.43860000008</v>
      </c>
      <c r="BH25" s="121">
        <v>205171.99</v>
      </c>
      <c r="BI25" s="156"/>
      <c r="BJ25" s="137"/>
      <c r="BK25" s="251"/>
      <c r="BL25" s="251">
        <f t="shared" si="15"/>
        <v>84890.43860000008</v>
      </c>
      <c r="BM25" s="138">
        <v>-97009.37</v>
      </c>
      <c r="BN25" s="139"/>
      <c r="BO25" s="139"/>
      <c r="BP25" s="139"/>
      <c r="BQ25" s="139"/>
      <c r="BR25" s="276">
        <v>0</v>
      </c>
      <c r="BS25" s="138">
        <v>-97009.37</v>
      </c>
      <c r="BT25" s="3"/>
      <c r="BU25" s="3"/>
      <c r="BV25" s="251">
        <f t="shared" si="16"/>
        <v>84890.43860000008</v>
      </c>
      <c r="BW25" s="108">
        <f>BL25+BR25</f>
        <v>84890.43860000008</v>
      </c>
      <c r="BX25" s="150"/>
    </row>
    <row r="26" spans="1:76" ht="15.75" customHeight="1">
      <c r="A26" s="3">
        <v>12</v>
      </c>
      <c r="B26" s="17" t="s">
        <v>5</v>
      </c>
      <c r="C26" s="3">
        <v>3277.5</v>
      </c>
      <c r="D26" s="3">
        <v>168.2</v>
      </c>
      <c r="E26" s="3">
        <f t="shared" si="0"/>
        <v>3445.7</v>
      </c>
      <c r="F26" s="51">
        <v>12.79</v>
      </c>
      <c r="G26" s="6">
        <f t="shared" si="1"/>
        <v>44070.503</v>
      </c>
      <c r="H26" s="5">
        <f t="shared" si="5"/>
        <v>264423.018</v>
      </c>
      <c r="I26" s="3">
        <v>13.3</v>
      </c>
      <c r="J26" s="6">
        <f t="shared" si="2"/>
        <v>45827.81</v>
      </c>
      <c r="K26" s="5">
        <f t="shared" si="6"/>
        <v>274966.86</v>
      </c>
      <c r="L26" s="54">
        <f t="shared" si="7"/>
        <v>539389.878</v>
      </c>
      <c r="M26" s="125"/>
      <c r="N26" s="55">
        <f t="shared" si="3"/>
        <v>0</v>
      </c>
      <c r="O26" s="108">
        <f t="shared" si="8"/>
        <v>539389.878</v>
      </c>
      <c r="P26" s="126"/>
      <c r="Q26" s="98"/>
      <c r="R26" s="144">
        <v>539422.96</v>
      </c>
      <c r="S26" s="144"/>
      <c r="T26" s="6">
        <f t="shared" si="9"/>
        <v>25902.705</v>
      </c>
      <c r="U26" s="6">
        <f t="shared" si="10"/>
        <v>19049.2075</v>
      </c>
      <c r="V26" s="35">
        <v>310832.46</v>
      </c>
      <c r="W26" s="35">
        <v>228590.49</v>
      </c>
      <c r="X26" s="3">
        <v>6810.19</v>
      </c>
      <c r="Y26" s="3">
        <v>9952.58</v>
      </c>
      <c r="Z26" s="3">
        <v>12065.75</v>
      </c>
      <c r="AA26" s="3">
        <v>9373.65</v>
      </c>
      <c r="AB26" s="3">
        <v>37473.48</v>
      </c>
      <c r="AC26" s="3">
        <v>11804.58</v>
      </c>
      <c r="AD26" s="3">
        <v>22964.52</v>
      </c>
      <c r="AE26" s="3">
        <v>10689.67</v>
      </c>
      <c r="AF26" s="3">
        <v>17285.45</v>
      </c>
      <c r="AG26" s="3">
        <v>8099.08</v>
      </c>
      <c r="AH26" s="3">
        <v>21143.63</v>
      </c>
      <c r="AI26" s="3">
        <v>8099.08</v>
      </c>
      <c r="AJ26" s="178">
        <v>176175.393</v>
      </c>
      <c r="AK26" s="178">
        <v>18012.1</v>
      </c>
      <c r="AL26" s="178">
        <v>14502.082999999999</v>
      </c>
      <c r="AM26" s="178">
        <v>13440.3</v>
      </c>
      <c r="AN26" s="178">
        <v>13700.642999999998</v>
      </c>
      <c r="AO26" s="178">
        <v>10408.82</v>
      </c>
      <c r="AP26" s="3">
        <v>48522.34</v>
      </c>
      <c r="AQ26" s="3">
        <v>12994.19</v>
      </c>
      <c r="AR26" s="3">
        <v>14839.82</v>
      </c>
      <c r="AS26" s="3">
        <v>9057.61</v>
      </c>
      <c r="AT26" s="3">
        <v>19844.74</v>
      </c>
      <c r="AU26" s="3">
        <v>8409.05</v>
      </c>
      <c r="AV26" s="39">
        <f t="shared" si="11"/>
        <v>405328.03899999993</v>
      </c>
      <c r="AW26" s="39">
        <f t="shared" si="12"/>
        <v>130340.70999999999</v>
      </c>
      <c r="AX26" s="122">
        <f t="shared" si="13"/>
        <v>535668.749</v>
      </c>
      <c r="AY26" s="40"/>
      <c r="AZ26" s="40"/>
      <c r="BA26" s="40"/>
      <c r="BB26" s="40">
        <f t="shared" si="14"/>
        <v>535668.749</v>
      </c>
      <c r="BC26" s="108">
        <f t="shared" si="17"/>
        <v>3721.1290000000736</v>
      </c>
      <c r="BD26" s="150"/>
      <c r="BE26" s="150"/>
      <c r="BF26" s="3">
        <v>9761.5466</v>
      </c>
      <c r="BG26" s="150">
        <f t="shared" si="4"/>
        <v>-6040.417599999926</v>
      </c>
      <c r="BH26" s="121">
        <v>142967.82</v>
      </c>
      <c r="BI26" s="156"/>
      <c r="BJ26" s="137"/>
      <c r="BK26" s="251"/>
      <c r="BL26" s="251">
        <f t="shared" si="15"/>
        <v>-6040.417599999926</v>
      </c>
      <c r="BM26" s="125">
        <v>251774.56</v>
      </c>
      <c r="BN26" s="3"/>
      <c r="BO26" s="3">
        <v>47574</v>
      </c>
      <c r="BP26" s="3"/>
      <c r="BQ26" s="121">
        <f>BM26*0.02011617</f>
        <v>5064.7398506352</v>
      </c>
      <c r="BR26" s="277">
        <f>BM26-BN26-BO26-BQ26-BP26</f>
        <v>199135.8201493648</v>
      </c>
      <c r="BS26" s="125"/>
      <c r="BT26" s="3"/>
      <c r="BU26" s="3"/>
      <c r="BV26" s="251">
        <f t="shared" si="16"/>
        <v>193095.40254936487</v>
      </c>
      <c r="BW26" s="108">
        <f>BL26+BR26</f>
        <v>193095.40254936487</v>
      </c>
      <c r="BX26" s="150"/>
    </row>
    <row r="27" spans="1:76" ht="15.75" customHeight="1">
      <c r="A27" s="3">
        <v>13</v>
      </c>
      <c r="B27" s="17" t="s">
        <v>6</v>
      </c>
      <c r="C27" s="3">
        <v>3371.7</v>
      </c>
      <c r="D27" s="3">
        <v>62.4</v>
      </c>
      <c r="E27" s="3">
        <f t="shared" si="0"/>
        <v>3434.1</v>
      </c>
      <c r="F27" s="51">
        <v>12.79</v>
      </c>
      <c r="G27" s="6">
        <f t="shared" si="1"/>
        <v>43922.138999999996</v>
      </c>
      <c r="H27" s="5">
        <f t="shared" si="5"/>
        <v>263532.834</v>
      </c>
      <c r="I27" s="3">
        <v>13.3</v>
      </c>
      <c r="J27" s="6">
        <f t="shared" si="2"/>
        <v>45673.53</v>
      </c>
      <c r="K27" s="5">
        <f t="shared" si="6"/>
        <v>274041.18</v>
      </c>
      <c r="L27" s="54">
        <f t="shared" si="7"/>
        <v>537574.014</v>
      </c>
      <c r="M27" s="138">
        <v>-86812.5</v>
      </c>
      <c r="N27" s="55">
        <f t="shared" si="3"/>
        <v>-0.16148939074276014</v>
      </c>
      <c r="O27" s="108">
        <f t="shared" si="8"/>
        <v>450761.51399999997</v>
      </c>
      <c r="P27" s="126"/>
      <c r="Q27" s="98"/>
      <c r="R27" s="144">
        <v>450794.48</v>
      </c>
      <c r="S27" s="144"/>
      <c r="T27" s="6">
        <f t="shared" si="9"/>
        <v>21811.450833333332</v>
      </c>
      <c r="U27" s="6">
        <f t="shared" si="10"/>
        <v>15754.755833333335</v>
      </c>
      <c r="V27" s="35">
        <v>261737.41</v>
      </c>
      <c r="W27" s="35">
        <v>189057.07</v>
      </c>
      <c r="X27" s="3">
        <v>5669.24</v>
      </c>
      <c r="Y27" s="3">
        <v>8613.71</v>
      </c>
      <c r="Z27" s="3">
        <v>6476.52</v>
      </c>
      <c r="AA27" s="3">
        <v>8080.22</v>
      </c>
      <c r="AB27" s="3">
        <v>17569.7</v>
      </c>
      <c r="AC27" s="3">
        <v>24827.54</v>
      </c>
      <c r="AD27" s="3">
        <v>38859.92</v>
      </c>
      <c r="AE27" s="3">
        <v>18506.74</v>
      </c>
      <c r="AF27" s="3">
        <v>120002.77</v>
      </c>
      <c r="AG27" s="3">
        <v>8080.22</v>
      </c>
      <c r="AH27" s="3">
        <v>18434.18</v>
      </c>
      <c r="AI27" s="3">
        <v>18267.53</v>
      </c>
      <c r="AJ27" s="178">
        <v>25524.687</v>
      </c>
      <c r="AK27" s="178">
        <v>17762.58</v>
      </c>
      <c r="AL27" s="178">
        <v>29850.367</v>
      </c>
      <c r="AM27" s="178">
        <v>9038.01</v>
      </c>
      <c r="AN27" s="178">
        <v>115648.91699999999</v>
      </c>
      <c r="AO27" s="178">
        <v>13169.23</v>
      </c>
      <c r="AP27" s="3">
        <v>17182.27</v>
      </c>
      <c r="AQ27" s="3">
        <v>14653.32</v>
      </c>
      <c r="AR27" s="3">
        <v>20079.01</v>
      </c>
      <c r="AS27" s="3">
        <v>8803.78</v>
      </c>
      <c r="AT27" s="3">
        <v>20510.44</v>
      </c>
      <c r="AU27" s="3">
        <v>8803.78</v>
      </c>
      <c r="AV27" s="39">
        <f t="shared" si="11"/>
        <v>435808.021</v>
      </c>
      <c r="AW27" s="39">
        <f t="shared" si="12"/>
        <v>158606.66</v>
      </c>
      <c r="AX27" s="122">
        <f t="shared" si="13"/>
        <v>594414.681</v>
      </c>
      <c r="AY27" s="40"/>
      <c r="AZ27" s="40"/>
      <c r="BA27" s="40"/>
      <c r="BB27" s="40">
        <f t="shared" si="14"/>
        <v>594414.681</v>
      </c>
      <c r="BC27" s="108">
        <f t="shared" si="17"/>
        <v>-143653.16700000002</v>
      </c>
      <c r="BD27" s="150"/>
      <c r="BE27" s="150"/>
      <c r="BF27" s="3">
        <v>2093.5466</v>
      </c>
      <c r="BG27" s="150">
        <f t="shared" si="4"/>
        <v>-145746.71360000002</v>
      </c>
      <c r="BH27" s="121">
        <v>162806.82</v>
      </c>
      <c r="BI27" s="159">
        <v>1920.38</v>
      </c>
      <c r="BJ27" s="137"/>
      <c r="BK27" s="251"/>
      <c r="BL27" s="251">
        <f t="shared" si="15"/>
        <v>-145746.71360000002</v>
      </c>
      <c r="BM27" s="138">
        <v>-86812.5</v>
      </c>
      <c r="BN27" s="140"/>
      <c r="BO27" s="140"/>
      <c r="BP27" s="140"/>
      <c r="BQ27" s="140"/>
      <c r="BR27" s="276">
        <v>0</v>
      </c>
      <c r="BS27" s="138">
        <v>-86812.5</v>
      </c>
      <c r="BT27" s="3"/>
      <c r="BU27" s="3"/>
      <c r="BV27" s="251">
        <f t="shared" si="16"/>
        <v>-145746.71360000002</v>
      </c>
      <c r="BW27" s="150"/>
      <c r="BX27" s="274">
        <f>BL27+BR27</f>
        <v>-145746.71360000002</v>
      </c>
    </row>
    <row r="28" spans="1:76" ht="15.75" customHeight="1">
      <c r="A28" s="3">
        <v>14</v>
      </c>
      <c r="B28" s="17" t="s">
        <v>7</v>
      </c>
      <c r="C28" s="3">
        <v>3287.5</v>
      </c>
      <c r="D28" s="3">
        <v>113.1</v>
      </c>
      <c r="E28" s="3">
        <f t="shared" si="0"/>
        <v>3400.6</v>
      </c>
      <c r="F28" s="51">
        <v>12.79</v>
      </c>
      <c r="G28" s="6">
        <f t="shared" si="1"/>
        <v>43493.674</v>
      </c>
      <c r="H28" s="5">
        <f t="shared" si="5"/>
        <v>260962.044</v>
      </c>
      <c r="I28" s="3">
        <v>13.3</v>
      </c>
      <c r="J28" s="6">
        <f t="shared" si="2"/>
        <v>45227.98</v>
      </c>
      <c r="K28" s="5">
        <f t="shared" si="6"/>
        <v>271367.88</v>
      </c>
      <c r="L28" s="54">
        <f t="shared" si="7"/>
        <v>532329.924</v>
      </c>
      <c r="M28" s="125"/>
      <c r="N28" s="55">
        <f t="shared" si="3"/>
        <v>0</v>
      </c>
      <c r="O28" s="108">
        <f t="shared" si="8"/>
        <v>532329.924</v>
      </c>
      <c r="P28" s="126"/>
      <c r="Q28" s="98"/>
      <c r="R28" s="144">
        <v>532362.57</v>
      </c>
      <c r="S28" s="144"/>
      <c r="T28" s="6">
        <f t="shared" si="9"/>
        <v>25563.640833333335</v>
      </c>
      <c r="U28" s="6">
        <f t="shared" si="10"/>
        <v>18799.906666666666</v>
      </c>
      <c r="V28" s="35">
        <v>306763.69</v>
      </c>
      <c r="W28" s="35">
        <v>225598.88</v>
      </c>
      <c r="X28" s="3">
        <v>8134.7</v>
      </c>
      <c r="Y28" s="3">
        <v>7999.03</v>
      </c>
      <c r="Z28" s="3">
        <v>7977.02</v>
      </c>
      <c r="AA28" s="3">
        <v>7999.03</v>
      </c>
      <c r="AB28" s="3">
        <v>5610.99</v>
      </c>
      <c r="AC28" s="3">
        <v>7999.03</v>
      </c>
      <c r="AD28" s="3">
        <v>6085.74</v>
      </c>
      <c r="AE28" s="3">
        <v>8739.63</v>
      </c>
      <c r="AF28" s="3">
        <v>12149.86</v>
      </c>
      <c r="AG28" s="3">
        <v>8252.07</v>
      </c>
      <c r="AH28" s="3">
        <v>11902.1</v>
      </c>
      <c r="AI28" s="3">
        <v>8409.29</v>
      </c>
      <c r="AJ28" s="178">
        <v>30382.068000000003</v>
      </c>
      <c r="AK28" s="178">
        <v>17493.8</v>
      </c>
      <c r="AL28" s="178">
        <v>12344.178</v>
      </c>
      <c r="AM28" s="178">
        <v>8305.08</v>
      </c>
      <c r="AN28" s="178">
        <v>13542.738</v>
      </c>
      <c r="AO28" s="178">
        <v>10486.54</v>
      </c>
      <c r="AP28" s="3">
        <v>38023.64</v>
      </c>
      <c r="AQ28" s="3">
        <v>48908.09</v>
      </c>
      <c r="AR28" s="3">
        <v>6567.32</v>
      </c>
      <c r="AS28" s="3">
        <v>8305.08</v>
      </c>
      <c r="AT28" s="3">
        <v>7465.03</v>
      </c>
      <c r="AU28" s="3">
        <v>8305.08</v>
      </c>
      <c r="AV28" s="39">
        <f t="shared" si="11"/>
        <v>160185.384</v>
      </c>
      <c r="AW28" s="39">
        <f t="shared" si="12"/>
        <v>151201.74999999997</v>
      </c>
      <c r="AX28" s="122">
        <f t="shared" si="13"/>
        <v>311387.13399999996</v>
      </c>
      <c r="AY28" s="40"/>
      <c r="AZ28" s="40">
        <f>397314.91-36184.9</f>
        <v>361130.00999999995</v>
      </c>
      <c r="BA28" s="40"/>
      <c r="BB28" s="40">
        <f t="shared" si="14"/>
        <v>672517.1439999999</v>
      </c>
      <c r="BC28" s="108">
        <f t="shared" si="17"/>
        <v>-140187.2199999999</v>
      </c>
      <c r="BD28" s="150"/>
      <c r="BE28" s="150"/>
      <c r="BF28" s="3">
        <v>181.1984</v>
      </c>
      <c r="BG28" s="150">
        <f t="shared" si="4"/>
        <v>-140368.4183999999</v>
      </c>
      <c r="BH28" s="121">
        <v>116205.93</v>
      </c>
      <c r="BI28" s="159">
        <v>0</v>
      </c>
      <c r="BJ28" s="137"/>
      <c r="BK28" s="251"/>
      <c r="BL28" s="251">
        <f t="shared" si="15"/>
        <v>-140368.4183999999</v>
      </c>
      <c r="BM28" s="125">
        <v>36927.74</v>
      </c>
      <c r="BN28" s="121"/>
      <c r="BO28" s="121">
        <v>36184.9</v>
      </c>
      <c r="BP28" s="121"/>
      <c r="BQ28" s="121">
        <f>BM28*0.02011617</f>
        <v>742.8446955558</v>
      </c>
      <c r="BR28" s="277">
        <f>BM28-BN28-BO28-BQ28-BP28</f>
        <v>-0.004695555803436946</v>
      </c>
      <c r="BS28" s="125"/>
      <c r="BT28" s="3"/>
      <c r="BU28" s="3"/>
      <c r="BV28" s="251">
        <f t="shared" si="16"/>
        <v>-140368.4230955557</v>
      </c>
      <c r="BW28" s="150"/>
      <c r="BX28" s="274">
        <f>BL28+BR28</f>
        <v>-140368.4230955557</v>
      </c>
    </row>
    <row r="29" spans="1:76" ht="15.75" customHeight="1">
      <c r="A29" s="3">
        <v>15</v>
      </c>
      <c r="B29" s="17" t="s">
        <v>8</v>
      </c>
      <c r="C29" s="3">
        <v>3399.9</v>
      </c>
      <c r="D29" s="3">
        <v>0</v>
      </c>
      <c r="E29" s="3">
        <f t="shared" si="0"/>
        <v>3399.9</v>
      </c>
      <c r="F29" s="51">
        <v>12.79</v>
      </c>
      <c r="G29" s="6">
        <f t="shared" si="1"/>
        <v>43484.721</v>
      </c>
      <c r="H29" s="5">
        <f t="shared" si="5"/>
        <v>260908.326</v>
      </c>
      <c r="I29" s="3">
        <v>13.3</v>
      </c>
      <c r="J29" s="6">
        <f t="shared" si="2"/>
        <v>45218.670000000006</v>
      </c>
      <c r="K29" s="5">
        <f t="shared" si="6"/>
        <v>271312.02</v>
      </c>
      <c r="L29" s="54">
        <f t="shared" si="7"/>
        <v>532220.346</v>
      </c>
      <c r="M29" s="125"/>
      <c r="N29" s="55">
        <f t="shared" si="3"/>
        <v>0</v>
      </c>
      <c r="O29" s="108">
        <f t="shared" si="8"/>
        <v>532220.346</v>
      </c>
      <c r="P29" s="126"/>
      <c r="Q29" s="98"/>
      <c r="R29" s="144">
        <v>532252.99</v>
      </c>
      <c r="S29" s="144"/>
      <c r="T29" s="6">
        <f t="shared" si="9"/>
        <v>25558.556666666667</v>
      </c>
      <c r="U29" s="6">
        <f t="shared" si="10"/>
        <v>18795.858333333334</v>
      </c>
      <c r="V29" s="35">
        <v>306702.68</v>
      </c>
      <c r="W29" s="35">
        <v>225550.3</v>
      </c>
      <c r="X29" s="3">
        <v>147633.19</v>
      </c>
      <c r="Y29" s="3">
        <v>7995.12</v>
      </c>
      <c r="Z29" s="3">
        <v>12487.97</v>
      </c>
      <c r="AA29" s="3">
        <v>7995.12</v>
      </c>
      <c r="AB29" s="3">
        <v>5608.19</v>
      </c>
      <c r="AC29" s="3">
        <v>7995.12</v>
      </c>
      <c r="AD29" s="3">
        <v>6082.94</v>
      </c>
      <c r="AE29" s="3">
        <v>11165.55</v>
      </c>
      <c r="AF29" s="3">
        <v>16868.92</v>
      </c>
      <c r="AG29" s="3">
        <v>26243.39</v>
      </c>
      <c r="AH29" s="3">
        <v>16556.97</v>
      </c>
      <c r="AI29" s="3">
        <v>10449.62</v>
      </c>
      <c r="AJ29" s="178">
        <v>28589.987</v>
      </c>
      <c r="AK29" s="178">
        <v>17489.74</v>
      </c>
      <c r="AL29" s="178">
        <v>21673.547</v>
      </c>
      <c r="AM29" s="178">
        <v>14111.19</v>
      </c>
      <c r="AN29" s="178">
        <v>32142.286999999997</v>
      </c>
      <c r="AO29" s="178">
        <v>26136.87</v>
      </c>
      <c r="AP29" s="3">
        <v>16649.74</v>
      </c>
      <c r="AQ29" s="3">
        <v>28587.53</v>
      </c>
      <c r="AR29" s="3">
        <v>8709.85</v>
      </c>
      <c r="AS29" s="3">
        <v>26250.18</v>
      </c>
      <c r="AT29" s="3">
        <v>5812.12</v>
      </c>
      <c r="AU29" s="3">
        <v>24491.8</v>
      </c>
      <c r="AV29" s="39">
        <f t="shared" si="11"/>
        <v>318815.71099999995</v>
      </c>
      <c r="AW29" s="39">
        <f t="shared" si="12"/>
        <v>208911.22999999998</v>
      </c>
      <c r="AX29" s="122">
        <f t="shared" si="13"/>
        <v>527726.9409999999</v>
      </c>
      <c r="AY29" s="40"/>
      <c r="AZ29" s="51"/>
      <c r="BA29" s="51"/>
      <c r="BB29" s="40">
        <f t="shared" si="14"/>
        <v>527726.9409999999</v>
      </c>
      <c r="BC29" s="108">
        <f t="shared" si="17"/>
        <v>4493.405000000144</v>
      </c>
      <c r="BD29" s="150"/>
      <c r="BE29" s="150"/>
      <c r="BF29" s="3">
        <v>16715.3454</v>
      </c>
      <c r="BG29" s="150">
        <f t="shared" si="4"/>
        <v>-12221.940399999854</v>
      </c>
      <c r="BH29" s="121">
        <v>158643.01</v>
      </c>
      <c r="BI29" s="156"/>
      <c r="BJ29" s="137"/>
      <c r="BK29" s="251"/>
      <c r="BL29" s="251">
        <f t="shared" si="15"/>
        <v>-12221.940399999854</v>
      </c>
      <c r="BM29" s="125">
        <v>199123.14</v>
      </c>
      <c r="BN29" s="121"/>
      <c r="BO29" s="121"/>
      <c r="BP29" s="121"/>
      <c r="BQ29" s="121">
        <f>BM29*0.02011617</f>
        <v>4005.5949351738</v>
      </c>
      <c r="BR29" s="277">
        <f>BM29-BN29-BO29-BQ29-BP29</f>
        <v>195117.5450648262</v>
      </c>
      <c r="BS29" s="125"/>
      <c r="BT29" s="3">
        <v>142000</v>
      </c>
      <c r="BU29" s="3" t="s">
        <v>427</v>
      </c>
      <c r="BV29" s="251">
        <f t="shared" si="16"/>
        <v>182895.60466482636</v>
      </c>
      <c r="BW29" s="108">
        <f>BL29+BR29</f>
        <v>182895.60466482636</v>
      </c>
      <c r="BX29" s="150"/>
    </row>
    <row r="30" spans="1:76" ht="15.75" customHeight="1">
      <c r="A30" s="3">
        <v>16</v>
      </c>
      <c r="B30" s="17" t="s">
        <v>9</v>
      </c>
      <c r="C30" s="3">
        <v>6082.5</v>
      </c>
      <c r="D30" s="3">
        <v>0</v>
      </c>
      <c r="E30" s="3">
        <f t="shared" si="0"/>
        <v>6082.5</v>
      </c>
      <c r="F30" s="51">
        <v>13.37</v>
      </c>
      <c r="G30" s="6">
        <f t="shared" si="1"/>
        <v>81323.025</v>
      </c>
      <c r="H30" s="5">
        <f t="shared" si="5"/>
        <v>487938.14999999997</v>
      </c>
      <c r="I30" s="3">
        <v>13.9</v>
      </c>
      <c r="J30" s="6">
        <f t="shared" si="2"/>
        <v>84546.75</v>
      </c>
      <c r="K30" s="5">
        <f t="shared" si="6"/>
        <v>507280.5</v>
      </c>
      <c r="L30" s="54">
        <f t="shared" si="7"/>
        <v>995218.6499999999</v>
      </c>
      <c r="M30" s="125"/>
      <c r="N30" s="55">
        <f t="shared" si="3"/>
        <v>0</v>
      </c>
      <c r="O30" s="108">
        <f t="shared" si="8"/>
        <v>995218.6499999999</v>
      </c>
      <c r="P30" s="126"/>
      <c r="Q30" s="98"/>
      <c r="R30" s="144">
        <v>995393.83</v>
      </c>
      <c r="S30" s="144"/>
      <c r="T30" s="6">
        <f t="shared" si="9"/>
        <v>46593.166666666664</v>
      </c>
      <c r="U30" s="6">
        <f t="shared" si="10"/>
        <v>36356.31916666667</v>
      </c>
      <c r="V30" s="35">
        <v>559118</v>
      </c>
      <c r="W30" s="35">
        <v>436275.83</v>
      </c>
      <c r="X30" s="3">
        <v>12483.9</v>
      </c>
      <c r="Y30" s="3">
        <v>130769.99</v>
      </c>
      <c r="Z30" s="3">
        <v>58623.03</v>
      </c>
      <c r="AA30" s="3">
        <v>14345.05</v>
      </c>
      <c r="AB30" s="3">
        <v>10757.08</v>
      </c>
      <c r="AC30" s="3">
        <v>14345.05</v>
      </c>
      <c r="AD30" s="3">
        <v>18242.46</v>
      </c>
      <c r="AE30" s="3">
        <v>23642.37</v>
      </c>
      <c r="AF30" s="3">
        <v>22336.09</v>
      </c>
      <c r="AG30" s="3">
        <v>18783.56</v>
      </c>
      <c r="AH30" s="3">
        <v>285583.64</v>
      </c>
      <c r="AI30" s="3">
        <v>57411.23</v>
      </c>
      <c r="AJ30" s="178">
        <v>64357.335999999996</v>
      </c>
      <c r="AK30" s="178">
        <v>25215.7</v>
      </c>
      <c r="AL30" s="178">
        <v>609178.286</v>
      </c>
      <c r="AM30" s="178">
        <v>23080.1</v>
      </c>
      <c r="AN30" s="178">
        <v>228252.396</v>
      </c>
      <c r="AO30" s="178">
        <v>79616.65</v>
      </c>
      <c r="AP30" s="3">
        <v>24167.91</v>
      </c>
      <c r="AQ30" s="3">
        <v>51625.03</v>
      </c>
      <c r="AR30" s="3">
        <v>25130.47</v>
      </c>
      <c r="AS30" s="3">
        <v>17558.8</v>
      </c>
      <c r="AT30" s="3">
        <v>17955.61</v>
      </c>
      <c r="AU30" s="3">
        <v>14892.48</v>
      </c>
      <c r="AV30" s="39">
        <f t="shared" si="11"/>
        <v>1377068.2079999999</v>
      </c>
      <c r="AW30" s="39">
        <f t="shared" si="12"/>
        <v>471286.00999999995</v>
      </c>
      <c r="AX30" s="122">
        <f t="shared" si="13"/>
        <v>1848354.2179999999</v>
      </c>
      <c r="AY30" s="40"/>
      <c r="AZ30" s="40"/>
      <c r="BA30" s="40"/>
      <c r="BB30" s="40">
        <f t="shared" si="14"/>
        <v>1848354.2179999999</v>
      </c>
      <c r="BC30" s="108">
        <f t="shared" si="17"/>
        <v>-853135.568</v>
      </c>
      <c r="BD30" s="150"/>
      <c r="BE30" s="150">
        <v>4128</v>
      </c>
      <c r="BF30" s="3">
        <v>-19428.8764</v>
      </c>
      <c r="BG30" s="150">
        <f t="shared" si="4"/>
        <v>-829578.6916</v>
      </c>
      <c r="BH30" s="121">
        <v>471841.42</v>
      </c>
      <c r="BI30" s="159">
        <v>60456.82</v>
      </c>
      <c r="BJ30" s="137"/>
      <c r="BK30" s="251"/>
      <c r="BL30" s="251">
        <f t="shared" si="15"/>
        <v>-829578.6916</v>
      </c>
      <c r="BM30" s="125">
        <v>7379</v>
      </c>
      <c r="BN30" s="3"/>
      <c r="BO30" s="3"/>
      <c r="BP30" s="3"/>
      <c r="BQ30" s="121">
        <f>BM30*0.02011617</f>
        <v>148.43721843</v>
      </c>
      <c r="BR30" s="277">
        <f>BM30-BN30-BO30-BQ30-BP30</f>
        <v>7230.56278157</v>
      </c>
      <c r="BS30" s="125"/>
      <c r="BT30" s="3"/>
      <c r="BU30" s="3"/>
      <c r="BV30" s="251">
        <f t="shared" si="16"/>
        <v>-822348.12881843</v>
      </c>
      <c r="BW30" s="150"/>
      <c r="BX30" s="274">
        <f>BL30+BR30</f>
        <v>-822348.12881843</v>
      </c>
    </row>
    <row r="31" spans="1:76" ht="15.75" customHeight="1">
      <c r="A31" s="3">
        <v>17</v>
      </c>
      <c r="B31" s="27" t="s">
        <v>357</v>
      </c>
      <c r="C31" s="3">
        <v>4248.8</v>
      </c>
      <c r="D31" s="3">
        <v>0</v>
      </c>
      <c r="E31" s="3">
        <f t="shared" si="0"/>
        <v>4248.8</v>
      </c>
      <c r="F31" s="52">
        <v>12.78</v>
      </c>
      <c r="G31" s="6">
        <f t="shared" si="1"/>
        <v>54299.664</v>
      </c>
      <c r="H31" s="5">
        <f t="shared" si="5"/>
        <v>325797.984</v>
      </c>
      <c r="I31" s="3">
        <v>13.3</v>
      </c>
      <c r="J31" s="6">
        <f t="shared" si="2"/>
        <v>56509.04000000001</v>
      </c>
      <c r="K31" s="5">
        <f t="shared" si="6"/>
        <v>339054.24000000005</v>
      </c>
      <c r="L31" s="54">
        <f t="shared" si="7"/>
        <v>664852.224</v>
      </c>
      <c r="M31" s="125"/>
      <c r="N31" s="55">
        <f t="shared" si="3"/>
        <v>0</v>
      </c>
      <c r="O31" s="108">
        <f t="shared" si="8"/>
        <v>664852.224</v>
      </c>
      <c r="P31" s="126"/>
      <c r="Q31" s="98"/>
      <c r="R31" s="144">
        <v>664627.89</v>
      </c>
      <c r="S31" s="144"/>
      <c r="T31" s="6">
        <f t="shared" si="9"/>
        <v>0</v>
      </c>
      <c r="U31" s="6">
        <f t="shared" si="10"/>
        <v>55385.6575</v>
      </c>
      <c r="V31" s="35">
        <v>0</v>
      </c>
      <c r="W31" s="35">
        <v>664627.89</v>
      </c>
      <c r="X31" s="3">
        <v>0</v>
      </c>
      <c r="Y31" s="3">
        <v>46649.74</v>
      </c>
      <c r="Z31" s="3">
        <v>0</v>
      </c>
      <c r="AA31" s="3">
        <v>16930.43</v>
      </c>
      <c r="AB31" s="3">
        <v>0</v>
      </c>
      <c r="AC31" s="3">
        <v>25912.4</v>
      </c>
      <c r="AD31" s="3">
        <v>0</v>
      </c>
      <c r="AE31" s="3">
        <v>17248.34</v>
      </c>
      <c r="AF31" s="3">
        <v>0</v>
      </c>
      <c r="AG31" s="3">
        <v>25275.01</v>
      </c>
      <c r="AH31" s="3">
        <v>0</v>
      </c>
      <c r="AI31" s="3">
        <v>21786.36</v>
      </c>
      <c r="AJ31" s="178">
        <v>0</v>
      </c>
      <c r="AK31" s="178">
        <v>62070.79</v>
      </c>
      <c r="AL31" s="178">
        <v>0</v>
      </c>
      <c r="AM31" s="178">
        <v>37843.21</v>
      </c>
      <c r="AN31" s="178">
        <v>0</v>
      </c>
      <c r="AO31" s="178">
        <v>39124.39</v>
      </c>
      <c r="AP31" s="3">
        <v>0</v>
      </c>
      <c r="AQ31" s="3">
        <v>21366.33</v>
      </c>
      <c r="AR31" s="3">
        <v>0</v>
      </c>
      <c r="AS31" s="3">
        <v>21526.54</v>
      </c>
      <c r="AT31" s="3">
        <v>0</v>
      </c>
      <c r="AU31" s="3">
        <v>22931.7</v>
      </c>
      <c r="AV31" s="39">
        <f t="shared" si="11"/>
        <v>0</v>
      </c>
      <c r="AW31" s="39">
        <f t="shared" si="12"/>
        <v>358665.24000000005</v>
      </c>
      <c r="AX31" s="122">
        <f t="shared" si="13"/>
        <v>358665.24000000005</v>
      </c>
      <c r="AY31" s="40"/>
      <c r="AZ31" s="40"/>
      <c r="BA31" s="40"/>
      <c r="BB31" s="40">
        <f t="shared" si="14"/>
        <v>358665.24000000005</v>
      </c>
      <c r="BC31" s="108">
        <f t="shared" si="17"/>
        <v>306186.984</v>
      </c>
      <c r="BD31" s="150"/>
      <c r="BE31" s="150">
        <v>10377</v>
      </c>
      <c r="BF31" s="3">
        <v>-24892.4962</v>
      </c>
      <c r="BG31" s="150">
        <f t="shared" si="4"/>
        <v>341456.4802</v>
      </c>
      <c r="BH31" s="121">
        <v>407006.88</v>
      </c>
      <c r="BI31" s="156"/>
      <c r="BJ31" s="137"/>
      <c r="BK31" s="251"/>
      <c r="BL31" s="251">
        <f t="shared" si="15"/>
        <v>341456.4802</v>
      </c>
      <c r="BM31" s="125">
        <v>553030.77</v>
      </c>
      <c r="BN31" s="121"/>
      <c r="BO31" s="121"/>
      <c r="BP31" s="121"/>
      <c r="BQ31" s="121">
        <f>BM31*0.02011617</f>
        <v>11124.8609845509</v>
      </c>
      <c r="BR31" s="277">
        <f>BM31-BN31-BO31-BQ31-BP31</f>
        <v>541905.9090154491</v>
      </c>
      <c r="BS31" s="125"/>
      <c r="BT31" s="3"/>
      <c r="BU31" s="3"/>
      <c r="BV31" s="251">
        <f t="shared" si="16"/>
        <v>883362.3892154491</v>
      </c>
      <c r="BW31" s="108">
        <f>BL31+BR31</f>
        <v>883362.3892154491</v>
      </c>
      <c r="BX31" s="150"/>
    </row>
    <row r="32" spans="1:76" ht="15.75" customHeight="1">
      <c r="A32" s="3">
        <v>18</v>
      </c>
      <c r="B32" s="18" t="s">
        <v>10</v>
      </c>
      <c r="C32" s="3">
        <v>1325.4</v>
      </c>
      <c r="D32" s="3">
        <v>0</v>
      </c>
      <c r="E32" s="3">
        <f t="shared" si="0"/>
        <v>1325.4</v>
      </c>
      <c r="F32" s="51">
        <v>11.61</v>
      </c>
      <c r="G32" s="6">
        <f t="shared" si="1"/>
        <v>15387.894</v>
      </c>
      <c r="H32" s="5">
        <f t="shared" si="5"/>
        <v>92327.364</v>
      </c>
      <c r="I32" s="3">
        <v>12.07</v>
      </c>
      <c r="J32" s="6">
        <f t="shared" si="2"/>
        <v>15997.578000000001</v>
      </c>
      <c r="K32" s="5">
        <f t="shared" si="6"/>
        <v>95985.46800000001</v>
      </c>
      <c r="L32" s="54">
        <f t="shared" si="7"/>
        <v>188312.832</v>
      </c>
      <c r="M32" s="125"/>
      <c r="N32" s="55">
        <f t="shared" si="3"/>
        <v>0</v>
      </c>
      <c r="O32" s="108">
        <f t="shared" si="8"/>
        <v>188312.832</v>
      </c>
      <c r="P32" s="126"/>
      <c r="Q32" s="98"/>
      <c r="R32" s="144">
        <v>188347.82</v>
      </c>
      <c r="S32" s="144"/>
      <c r="T32" s="6">
        <f t="shared" si="9"/>
        <v>0</v>
      </c>
      <c r="U32" s="6">
        <f t="shared" si="10"/>
        <v>15695.651666666667</v>
      </c>
      <c r="V32" s="35">
        <v>0</v>
      </c>
      <c r="W32" s="35">
        <v>188347.82</v>
      </c>
      <c r="X32" s="3">
        <v>0</v>
      </c>
      <c r="Y32" s="3">
        <v>8145</v>
      </c>
      <c r="Z32" s="3">
        <v>0</v>
      </c>
      <c r="AA32" s="3">
        <v>5227.42</v>
      </c>
      <c r="AB32" s="3">
        <v>0</v>
      </c>
      <c r="AC32" s="3">
        <v>6560.61</v>
      </c>
      <c r="AD32" s="3">
        <v>0</v>
      </c>
      <c r="AE32" s="3">
        <v>6287.83</v>
      </c>
      <c r="AF32" s="3">
        <v>0</v>
      </c>
      <c r="AG32" s="3">
        <v>22847.03</v>
      </c>
      <c r="AH32" s="3">
        <v>0</v>
      </c>
      <c r="AI32" s="3">
        <v>6996.2</v>
      </c>
      <c r="AJ32" s="178">
        <v>0</v>
      </c>
      <c r="AK32" s="178">
        <v>21202.64</v>
      </c>
      <c r="AL32" s="178">
        <v>0</v>
      </c>
      <c r="AM32" s="178">
        <v>18528.98</v>
      </c>
      <c r="AN32" s="178">
        <v>0</v>
      </c>
      <c r="AO32" s="178">
        <v>23085.63</v>
      </c>
      <c r="AP32" s="3">
        <v>0</v>
      </c>
      <c r="AQ32" s="3">
        <v>7019.21</v>
      </c>
      <c r="AR32" s="3">
        <v>0</v>
      </c>
      <c r="AS32" s="3">
        <v>6466.32</v>
      </c>
      <c r="AT32" s="3">
        <v>0</v>
      </c>
      <c r="AU32" s="3">
        <v>8649.04</v>
      </c>
      <c r="AV32" s="39">
        <f t="shared" si="11"/>
        <v>0</v>
      </c>
      <c r="AW32" s="39">
        <f t="shared" si="12"/>
        <v>141015.91</v>
      </c>
      <c r="AX32" s="122">
        <f t="shared" si="13"/>
        <v>141015.91</v>
      </c>
      <c r="AY32" s="40"/>
      <c r="AZ32" s="40"/>
      <c r="BA32" s="40"/>
      <c r="BB32" s="40">
        <f t="shared" si="14"/>
        <v>141015.91</v>
      </c>
      <c r="BC32" s="108">
        <f t="shared" si="17"/>
        <v>47296.92199999999</v>
      </c>
      <c r="BD32" s="150"/>
      <c r="BE32" s="150"/>
      <c r="BF32" s="3">
        <v>14653.1136</v>
      </c>
      <c r="BG32" s="150">
        <f t="shared" si="4"/>
        <v>32643.80839999999</v>
      </c>
      <c r="BH32" s="121">
        <v>97834.36</v>
      </c>
      <c r="BI32" s="156"/>
      <c r="BJ32" s="137"/>
      <c r="BK32" s="251"/>
      <c r="BL32" s="251">
        <f t="shared" si="15"/>
        <v>32643.80839999999</v>
      </c>
      <c r="BM32" s="125">
        <v>111584.91</v>
      </c>
      <c r="BN32" s="121"/>
      <c r="BO32" s="121"/>
      <c r="BP32" s="121"/>
      <c r="BQ32" s="121">
        <f>BM32*0.02011617</f>
        <v>2244.6610189947</v>
      </c>
      <c r="BR32" s="277">
        <f>BM32-BN32-BO32-BQ32-BP32</f>
        <v>109340.24898100531</v>
      </c>
      <c r="BS32" s="125"/>
      <c r="BT32" s="3"/>
      <c r="BU32" s="3"/>
      <c r="BV32" s="251">
        <f t="shared" si="16"/>
        <v>141984.0573810053</v>
      </c>
      <c r="BW32" s="108">
        <f>BL32+BR32</f>
        <v>141984.0573810053</v>
      </c>
      <c r="BX32" s="150"/>
    </row>
    <row r="33" spans="1:76" ht="15.75" customHeight="1">
      <c r="A33" s="3">
        <v>19</v>
      </c>
      <c r="B33" s="18" t="s">
        <v>11</v>
      </c>
      <c r="C33" s="3">
        <v>499</v>
      </c>
      <c r="D33" s="3">
        <v>0</v>
      </c>
      <c r="E33" s="3">
        <f t="shared" si="0"/>
        <v>499</v>
      </c>
      <c r="F33" s="51">
        <v>11.61</v>
      </c>
      <c r="G33" s="6">
        <f t="shared" si="1"/>
        <v>5793.389999999999</v>
      </c>
      <c r="H33" s="5">
        <f t="shared" si="5"/>
        <v>34760.34</v>
      </c>
      <c r="I33" s="3">
        <v>12.07</v>
      </c>
      <c r="J33" s="6">
        <f t="shared" si="2"/>
        <v>6022.93</v>
      </c>
      <c r="K33" s="5">
        <f t="shared" si="6"/>
        <v>36137.58</v>
      </c>
      <c r="L33" s="54">
        <f t="shared" si="7"/>
        <v>70897.92</v>
      </c>
      <c r="M33" s="138">
        <v>-44044.04</v>
      </c>
      <c r="N33" s="55">
        <f t="shared" si="3"/>
        <v>-0.6212317653324667</v>
      </c>
      <c r="O33" s="108">
        <f t="shared" si="8"/>
        <v>26853.879999999997</v>
      </c>
      <c r="P33" s="127" t="s">
        <v>351</v>
      </c>
      <c r="Q33" s="98" t="s">
        <v>424</v>
      </c>
      <c r="R33" s="143">
        <v>33831.07</v>
      </c>
      <c r="S33" s="144">
        <f>O33-R33</f>
        <v>-6977.190000000002</v>
      </c>
      <c r="T33" s="6">
        <f t="shared" si="9"/>
        <v>0</v>
      </c>
      <c r="U33" s="6">
        <f t="shared" si="10"/>
        <v>2819.255833333333</v>
      </c>
      <c r="V33" s="35">
        <v>0</v>
      </c>
      <c r="W33" s="35">
        <v>33831.07</v>
      </c>
      <c r="X33" s="3">
        <v>0</v>
      </c>
      <c r="Y33" s="3">
        <v>1325.35</v>
      </c>
      <c r="Z33" s="3">
        <v>0</v>
      </c>
      <c r="AA33" s="3">
        <v>1325.35</v>
      </c>
      <c r="AB33" s="3">
        <v>0</v>
      </c>
      <c r="AC33" s="3">
        <v>1991.94</v>
      </c>
      <c r="AD33" s="3">
        <v>0</v>
      </c>
      <c r="AE33" s="3">
        <v>2385.76</v>
      </c>
      <c r="AF33" s="3">
        <v>0</v>
      </c>
      <c r="AG33" s="3">
        <v>2866.73</v>
      </c>
      <c r="AH33" s="3">
        <v>0</v>
      </c>
      <c r="AI33" s="3">
        <v>1357.85</v>
      </c>
      <c r="AJ33" s="178">
        <v>0</v>
      </c>
      <c r="AK33" s="178">
        <v>3238.02</v>
      </c>
      <c r="AL33" s="178">
        <v>0</v>
      </c>
      <c r="AM33" s="178">
        <v>4224.47</v>
      </c>
      <c r="AN33" s="178">
        <v>0</v>
      </c>
      <c r="AO33" s="178">
        <v>5468.15</v>
      </c>
      <c r="AP33" s="3">
        <v>0</v>
      </c>
      <c r="AQ33" s="3">
        <v>2430.67</v>
      </c>
      <c r="AR33" s="3">
        <v>0</v>
      </c>
      <c r="AS33" s="3">
        <v>2397.09</v>
      </c>
      <c r="AT33" s="3">
        <v>0</v>
      </c>
      <c r="AU33" s="3">
        <v>2373.32</v>
      </c>
      <c r="AV33" s="39">
        <f t="shared" si="11"/>
        <v>0</v>
      </c>
      <c r="AW33" s="39">
        <f t="shared" si="12"/>
        <v>31384.7</v>
      </c>
      <c r="AX33" s="122">
        <f t="shared" si="13"/>
        <v>31384.7</v>
      </c>
      <c r="AY33" s="40"/>
      <c r="AZ33" s="40"/>
      <c r="BA33" s="40"/>
      <c r="BB33" s="40">
        <f t="shared" si="14"/>
        <v>31384.7</v>
      </c>
      <c r="BC33" s="108">
        <f t="shared" si="17"/>
        <v>-4530.820000000003</v>
      </c>
      <c r="BD33" s="150"/>
      <c r="BE33" s="150"/>
      <c r="BF33" s="3">
        <v>18555.695</v>
      </c>
      <c r="BG33" s="150">
        <f t="shared" si="4"/>
        <v>-23086.515000000003</v>
      </c>
      <c r="BH33" s="121">
        <v>8471.02</v>
      </c>
      <c r="BI33" s="156"/>
      <c r="BJ33" s="137"/>
      <c r="BK33" s="251"/>
      <c r="BL33" s="251">
        <f t="shared" si="15"/>
        <v>-23086.515000000003</v>
      </c>
      <c r="BM33" s="138">
        <v>-44044.04</v>
      </c>
      <c r="BN33" s="139"/>
      <c r="BO33" s="139"/>
      <c r="BP33" s="139"/>
      <c r="BQ33" s="139"/>
      <c r="BR33" s="276">
        <v>0</v>
      </c>
      <c r="BS33" s="138">
        <v>-44044.04</v>
      </c>
      <c r="BT33" s="3"/>
      <c r="BU33" s="3"/>
      <c r="BV33" s="251">
        <f t="shared" si="16"/>
        <v>-23086.515000000003</v>
      </c>
      <c r="BW33" s="150"/>
      <c r="BX33" s="274">
        <f>BL33+BR33</f>
        <v>-23086.515000000003</v>
      </c>
    </row>
    <row r="34" spans="1:76" ht="15.75" customHeight="1">
      <c r="A34" s="3">
        <v>20</v>
      </c>
      <c r="B34" s="18" t="s">
        <v>12</v>
      </c>
      <c r="C34" s="3">
        <v>4616.9</v>
      </c>
      <c r="D34" s="3">
        <v>42.6</v>
      </c>
      <c r="E34" s="3">
        <f t="shared" si="0"/>
        <v>4659.5</v>
      </c>
      <c r="F34" s="51">
        <v>12.74</v>
      </c>
      <c r="G34" s="6">
        <f t="shared" si="1"/>
        <v>59362.03</v>
      </c>
      <c r="H34" s="5">
        <f t="shared" si="5"/>
        <v>356172.18</v>
      </c>
      <c r="I34" s="3">
        <v>13.25</v>
      </c>
      <c r="J34" s="6">
        <f t="shared" si="2"/>
        <v>61738.375</v>
      </c>
      <c r="K34" s="5">
        <f t="shared" si="6"/>
        <v>370430.25</v>
      </c>
      <c r="L34" s="54">
        <f t="shared" si="7"/>
        <v>726602.4299999999</v>
      </c>
      <c r="M34" s="125"/>
      <c r="N34" s="55">
        <f t="shared" si="3"/>
        <v>0</v>
      </c>
      <c r="O34" s="108">
        <f t="shared" si="8"/>
        <v>726602.4299999999</v>
      </c>
      <c r="P34" s="127"/>
      <c r="Q34" s="98"/>
      <c r="R34" s="144">
        <v>726591.25</v>
      </c>
      <c r="S34" s="144"/>
      <c r="T34" s="6">
        <f t="shared" si="9"/>
        <v>0</v>
      </c>
      <c r="U34" s="6">
        <f t="shared" si="10"/>
        <v>60549.270833333336</v>
      </c>
      <c r="V34" s="35">
        <v>0</v>
      </c>
      <c r="W34" s="35">
        <v>726591.25</v>
      </c>
      <c r="X34" s="3">
        <v>0</v>
      </c>
      <c r="Y34" s="3">
        <v>26927.37</v>
      </c>
      <c r="Z34" s="3">
        <v>0</v>
      </c>
      <c r="AA34" s="3">
        <v>189107.93</v>
      </c>
      <c r="AB34" s="3">
        <v>0</v>
      </c>
      <c r="AC34" s="3">
        <v>24165.68</v>
      </c>
      <c r="AD34" s="3">
        <v>0</v>
      </c>
      <c r="AE34" s="3">
        <v>28568.08</v>
      </c>
      <c r="AF34" s="3">
        <v>0</v>
      </c>
      <c r="AG34" s="3">
        <v>28786.65</v>
      </c>
      <c r="AH34" s="3">
        <v>0</v>
      </c>
      <c r="AI34" s="3">
        <v>53924.02</v>
      </c>
      <c r="AJ34" s="178">
        <v>0</v>
      </c>
      <c r="AK34" s="178">
        <v>68215.44</v>
      </c>
      <c r="AL34" s="178">
        <v>0</v>
      </c>
      <c r="AM34" s="178">
        <v>56715.68</v>
      </c>
      <c r="AN34" s="178">
        <v>0</v>
      </c>
      <c r="AO34" s="178">
        <v>58218.3</v>
      </c>
      <c r="AP34" s="3">
        <v>0</v>
      </c>
      <c r="AQ34" s="3">
        <v>50676.87</v>
      </c>
      <c r="AR34" s="3">
        <v>0</v>
      </c>
      <c r="AS34" s="3">
        <v>35315.76</v>
      </c>
      <c r="AT34" s="3">
        <v>0</v>
      </c>
      <c r="AU34" s="3">
        <v>73752.18</v>
      </c>
      <c r="AV34" s="39">
        <f t="shared" si="11"/>
        <v>0</v>
      </c>
      <c r="AW34" s="39">
        <f t="shared" si="12"/>
        <v>694373.96</v>
      </c>
      <c r="AX34" s="122">
        <f t="shared" si="13"/>
        <v>694373.96</v>
      </c>
      <c r="AY34" s="40"/>
      <c r="AZ34" s="40"/>
      <c r="BA34" s="40"/>
      <c r="BB34" s="40">
        <f t="shared" si="14"/>
        <v>694373.96</v>
      </c>
      <c r="BC34" s="108">
        <f t="shared" si="17"/>
        <v>32228.469999999972</v>
      </c>
      <c r="BD34" s="150"/>
      <c r="BE34" s="150"/>
      <c r="BF34" s="3">
        <v>-26928.3872</v>
      </c>
      <c r="BG34" s="150">
        <f t="shared" si="4"/>
        <v>59156.85719999997</v>
      </c>
      <c r="BH34" s="121">
        <v>218005.61</v>
      </c>
      <c r="BI34" s="159">
        <v>2908.9</v>
      </c>
      <c r="BJ34" s="137"/>
      <c r="BK34" s="251"/>
      <c r="BL34" s="251">
        <f t="shared" si="15"/>
        <v>59156.85719999997</v>
      </c>
      <c r="BM34" s="125">
        <v>130712.37</v>
      </c>
      <c r="BN34" s="121"/>
      <c r="BO34" s="121"/>
      <c r="BP34" s="121"/>
      <c r="BQ34" s="121">
        <f aca="true" t="shared" si="18" ref="BQ34:BQ39">BM34*0.02011617</f>
        <v>2629.4322560228998</v>
      </c>
      <c r="BR34" s="277">
        <f aca="true" t="shared" si="19" ref="BR34:BR39">BM34-BN34-BO34-BQ34-BP34</f>
        <v>128082.93774397709</v>
      </c>
      <c r="BS34" s="125"/>
      <c r="BT34" s="3"/>
      <c r="BU34" s="3"/>
      <c r="BV34" s="251">
        <f t="shared" si="16"/>
        <v>187239.79494397706</v>
      </c>
      <c r="BW34" s="108">
        <f>BL34+BR34</f>
        <v>187239.79494397706</v>
      </c>
      <c r="BX34" s="150"/>
    </row>
    <row r="35" spans="1:76" ht="15.75" customHeight="1">
      <c r="A35" s="3">
        <v>21</v>
      </c>
      <c r="B35" s="18" t="s">
        <v>13</v>
      </c>
      <c r="C35" s="3">
        <v>500.6</v>
      </c>
      <c r="D35" s="3">
        <v>0</v>
      </c>
      <c r="E35" s="3">
        <f t="shared" si="0"/>
        <v>500.6</v>
      </c>
      <c r="F35" s="51">
        <v>11.61</v>
      </c>
      <c r="G35" s="6">
        <f t="shared" si="1"/>
        <v>5811.966</v>
      </c>
      <c r="H35" s="5">
        <f t="shared" si="5"/>
        <v>34871.796</v>
      </c>
      <c r="I35" s="3">
        <v>12.07</v>
      </c>
      <c r="J35" s="6">
        <f t="shared" si="2"/>
        <v>6042.242</v>
      </c>
      <c r="K35" s="5">
        <f t="shared" si="6"/>
        <v>36253.452000000005</v>
      </c>
      <c r="L35" s="54">
        <f t="shared" si="7"/>
        <v>71125.248</v>
      </c>
      <c r="M35" s="125"/>
      <c r="N35" s="55">
        <f t="shared" si="3"/>
        <v>0</v>
      </c>
      <c r="O35" s="108">
        <f t="shared" si="8"/>
        <v>71125.248</v>
      </c>
      <c r="P35" s="127"/>
      <c r="Q35" s="98"/>
      <c r="R35" s="144">
        <v>71138.46</v>
      </c>
      <c r="S35" s="144"/>
      <c r="T35" s="6">
        <f t="shared" si="9"/>
        <v>0</v>
      </c>
      <c r="U35" s="6">
        <f t="shared" si="10"/>
        <v>5928.205000000001</v>
      </c>
      <c r="V35" s="35">
        <v>0</v>
      </c>
      <c r="W35" s="35">
        <v>71138.46</v>
      </c>
      <c r="X35" s="3">
        <v>0</v>
      </c>
      <c r="Y35" s="3">
        <v>1329.03</v>
      </c>
      <c r="Z35" s="3">
        <v>0</v>
      </c>
      <c r="AA35" s="3">
        <v>1329.03</v>
      </c>
      <c r="AB35" s="3">
        <v>0</v>
      </c>
      <c r="AC35" s="3">
        <v>15369.77</v>
      </c>
      <c r="AD35" s="3">
        <v>0</v>
      </c>
      <c r="AE35" s="3">
        <v>2389.44</v>
      </c>
      <c r="AF35" s="3">
        <v>0</v>
      </c>
      <c r="AG35" s="3">
        <v>1363.53</v>
      </c>
      <c r="AH35" s="3">
        <v>0</v>
      </c>
      <c r="AI35" s="3">
        <v>1361.53</v>
      </c>
      <c r="AJ35" s="178">
        <v>0</v>
      </c>
      <c r="AK35" s="178">
        <v>8241.84</v>
      </c>
      <c r="AL35" s="178">
        <v>0</v>
      </c>
      <c r="AM35" s="178">
        <v>12728.19</v>
      </c>
      <c r="AN35" s="178">
        <v>0</v>
      </c>
      <c r="AO35" s="178">
        <v>4138.78</v>
      </c>
      <c r="AP35" s="3">
        <v>0</v>
      </c>
      <c r="AQ35" s="3">
        <v>2434.49</v>
      </c>
      <c r="AR35" s="3">
        <v>0</v>
      </c>
      <c r="AS35" s="3">
        <v>2400.91</v>
      </c>
      <c r="AT35" s="3">
        <v>0</v>
      </c>
      <c r="AU35" s="3">
        <v>2377.14</v>
      </c>
      <c r="AV35" s="39">
        <f t="shared" si="11"/>
        <v>0</v>
      </c>
      <c r="AW35" s="39">
        <f t="shared" si="12"/>
        <v>55463.67999999999</v>
      </c>
      <c r="AX35" s="122">
        <f t="shared" si="13"/>
        <v>55463.67999999999</v>
      </c>
      <c r="AY35" s="40"/>
      <c r="AZ35" s="40"/>
      <c r="BA35" s="40"/>
      <c r="BB35" s="40">
        <f t="shared" si="14"/>
        <v>55463.67999999999</v>
      </c>
      <c r="BC35" s="108">
        <f t="shared" si="17"/>
        <v>15661.568000000014</v>
      </c>
      <c r="BD35" s="150"/>
      <c r="BE35" s="150"/>
      <c r="BF35" s="3">
        <v>-2731.0426</v>
      </c>
      <c r="BG35" s="150">
        <f t="shared" si="4"/>
        <v>18392.610600000015</v>
      </c>
      <c r="BH35" s="121">
        <v>69917.65</v>
      </c>
      <c r="BI35" s="156"/>
      <c r="BJ35" s="137"/>
      <c r="BK35" s="251"/>
      <c r="BL35" s="251">
        <f t="shared" si="15"/>
        <v>18392.610600000015</v>
      </c>
      <c r="BM35" s="125">
        <v>23419.38</v>
      </c>
      <c r="BN35" s="121"/>
      <c r="BO35" s="121"/>
      <c r="BP35" s="121"/>
      <c r="BQ35" s="121">
        <f t="shared" si="18"/>
        <v>471.1082293746</v>
      </c>
      <c r="BR35" s="277">
        <f t="shared" si="19"/>
        <v>22948.2717706254</v>
      </c>
      <c r="BS35" s="125"/>
      <c r="BT35" s="3"/>
      <c r="BU35" s="3"/>
      <c r="BV35" s="251">
        <f t="shared" si="16"/>
        <v>41340.88237062542</v>
      </c>
      <c r="BW35" s="108">
        <f>BL35+BR35</f>
        <v>41340.88237062542</v>
      </c>
      <c r="BX35" s="150"/>
    </row>
    <row r="36" spans="1:76" ht="15.75" customHeight="1">
      <c r="A36" s="3">
        <v>22</v>
      </c>
      <c r="B36" s="18" t="s">
        <v>14</v>
      </c>
      <c r="C36" s="3">
        <v>1322.4</v>
      </c>
      <c r="D36" s="3">
        <v>0</v>
      </c>
      <c r="E36" s="3">
        <f t="shared" si="0"/>
        <v>1322.4</v>
      </c>
      <c r="F36" s="51">
        <v>8.18</v>
      </c>
      <c r="G36" s="6">
        <f t="shared" si="1"/>
        <v>10817.232</v>
      </c>
      <c r="H36" s="5">
        <f t="shared" si="5"/>
        <v>64903.392</v>
      </c>
      <c r="I36" s="3">
        <v>8.51</v>
      </c>
      <c r="J36" s="6">
        <f t="shared" si="2"/>
        <v>11253.624</v>
      </c>
      <c r="K36" s="5">
        <f t="shared" si="6"/>
        <v>67521.744</v>
      </c>
      <c r="L36" s="54">
        <f t="shared" si="7"/>
        <v>132425.136</v>
      </c>
      <c r="M36" s="125"/>
      <c r="N36" s="55">
        <f t="shared" si="3"/>
        <v>0</v>
      </c>
      <c r="O36" s="108">
        <f t="shared" si="8"/>
        <v>132425.136</v>
      </c>
      <c r="P36" s="127" t="s">
        <v>354</v>
      </c>
      <c r="Q36" s="98"/>
      <c r="R36" s="144">
        <v>132402.92</v>
      </c>
      <c r="S36" s="144"/>
      <c r="T36" s="6">
        <f t="shared" si="9"/>
        <v>0</v>
      </c>
      <c r="U36" s="6">
        <f t="shared" si="10"/>
        <v>11033.576666666668</v>
      </c>
      <c r="V36" s="35">
        <v>0</v>
      </c>
      <c r="W36" s="35">
        <v>132402.92</v>
      </c>
      <c r="X36" s="3">
        <v>0</v>
      </c>
      <c r="Y36" s="3">
        <v>29571.39</v>
      </c>
      <c r="Z36" s="3">
        <v>0</v>
      </c>
      <c r="AA36" s="3">
        <v>12778.51</v>
      </c>
      <c r="AB36" s="3">
        <v>0</v>
      </c>
      <c r="AC36" s="3">
        <v>21912.86</v>
      </c>
      <c r="AD36" s="3">
        <v>0</v>
      </c>
      <c r="AE36" s="3">
        <v>13839.58</v>
      </c>
      <c r="AF36" s="3">
        <v>0</v>
      </c>
      <c r="AG36" s="3">
        <v>3219.17</v>
      </c>
      <c r="AH36" s="3">
        <v>0</v>
      </c>
      <c r="AI36" s="3">
        <v>3219.17</v>
      </c>
      <c r="AJ36" s="178">
        <v>0</v>
      </c>
      <c r="AK36" s="178">
        <v>10555.18</v>
      </c>
      <c r="AL36" s="178">
        <v>0</v>
      </c>
      <c r="AM36" s="178">
        <v>12996.68</v>
      </c>
      <c r="AN36" s="178">
        <v>0</v>
      </c>
      <c r="AO36" s="178">
        <v>3338.19</v>
      </c>
      <c r="AP36" s="3">
        <v>0</v>
      </c>
      <c r="AQ36" s="3">
        <v>4398.6</v>
      </c>
      <c r="AR36" s="3">
        <v>0</v>
      </c>
      <c r="AS36" s="3">
        <v>3338.19</v>
      </c>
      <c r="AT36" s="3">
        <v>0</v>
      </c>
      <c r="AU36" s="3">
        <v>8330.63</v>
      </c>
      <c r="AV36" s="39">
        <f t="shared" si="11"/>
        <v>0</v>
      </c>
      <c r="AW36" s="39">
        <f t="shared" si="12"/>
        <v>127498.15</v>
      </c>
      <c r="AX36" s="122">
        <f t="shared" si="13"/>
        <v>127498.15</v>
      </c>
      <c r="AY36" s="40"/>
      <c r="AZ36" s="40"/>
      <c r="BA36" s="40"/>
      <c r="BB36" s="40">
        <f t="shared" si="14"/>
        <v>127498.15</v>
      </c>
      <c r="BC36" s="108">
        <f t="shared" si="17"/>
        <v>4926.986000000004</v>
      </c>
      <c r="BD36" s="150"/>
      <c r="BE36" s="150"/>
      <c r="BF36" s="3">
        <v>-1194.18</v>
      </c>
      <c r="BG36" s="150">
        <f t="shared" si="4"/>
        <v>6121.166000000005</v>
      </c>
      <c r="BH36" s="121">
        <v>87643.61</v>
      </c>
      <c r="BI36" s="156"/>
      <c r="BJ36" s="137"/>
      <c r="BK36" s="251"/>
      <c r="BL36" s="251">
        <f t="shared" si="15"/>
        <v>6121.166000000005</v>
      </c>
      <c r="BM36" s="125">
        <v>1645.84</v>
      </c>
      <c r="BN36" s="3"/>
      <c r="BO36" s="3"/>
      <c r="BP36" s="3"/>
      <c r="BQ36" s="121">
        <f t="shared" si="18"/>
        <v>33.107997232799995</v>
      </c>
      <c r="BR36" s="277">
        <f t="shared" si="19"/>
        <v>1612.7320027672</v>
      </c>
      <c r="BS36" s="125"/>
      <c r="BT36" s="3"/>
      <c r="BU36" s="3"/>
      <c r="BV36" s="251">
        <f t="shared" si="16"/>
        <v>7733.898002767204</v>
      </c>
      <c r="BW36" s="108">
        <f>BL36+BR36</f>
        <v>7733.898002767204</v>
      </c>
      <c r="BX36" s="150"/>
    </row>
    <row r="37" spans="1:76" ht="15.75" customHeight="1">
      <c r="A37" s="3">
        <v>23</v>
      </c>
      <c r="B37" s="18" t="s">
        <v>15</v>
      </c>
      <c r="C37" s="3">
        <v>1425.9</v>
      </c>
      <c r="D37" s="3">
        <v>0</v>
      </c>
      <c r="E37" s="3">
        <f t="shared" si="0"/>
        <v>1425.9</v>
      </c>
      <c r="F37" s="51">
        <v>11.97</v>
      </c>
      <c r="G37" s="6">
        <f t="shared" si="1"/>
        <v>17068.023</v>
      </c>
      <c r="H37" s="5">
        <f t="shared" si="5"/>
        <v>102408.138</v>
      </c>
      <c r="I37" s="3">
        <v>12.44</v>
      </c>
      <c r="J37" s="6">
        <f t="shared" si="2"/>
        <v>17738.196</v>
      </c>
      <c r="K37" s="5">
        <f t="shared" si="6"/>
        <v>106429.176</v>
      </c>
      <c r="L37" s="54">
        <f t="shared" si="7"/>
        <v>208837.314</v>
      </c>
      <c r="M37" s="125"/>
      <c r="N37" s="55">
        <f t="shared" si="3"/>
        <v>0</v>
      </c>
      <c r="O37" s="108">
        <f t="shared" si="8"/>
        <v>208837.314</v>
      </c>
      <c r="P37" s="98"/>
      <c r="Q37" s="98"/>
      <c r="R37" s="144">
        <v>208912.6</v>
      </c>
      <c r="S37" s="144"/>
      <c r="T37" s="6">
        <f t="shared" si="9"/>
        <v>0</v>
      </c>
      <c r="U37" s="6">
        <f t="shared" si="10"/>
        <v>17409.383333333335</v>
      </c>
      <c r="V37" s="35">
        <v>0</v>
      </c>
      <c r="W37" s="35">
        <v>208912.6</v>
      </c>
      <c r="X37" s="3">
        <v>0</v>
      </c>
      <c r="Y37" s="3">
        <v>8143.63</v>
      </c>
      <c r="Z37" s="3">
        <v>0</v>
      </c>
      <c r="AA37" s="3">
        <v>5809.96</v>
      </c>
      <c r="AB37" s="3">
        <v>0</v>
      </c>
      <c r="AC37" s="3">
        <v>22652.99</v>
      </c>
      <c r="AD37" s="3">
        <v>0</v>
      </c>
      <c r="AE37" s="3">
        <v>25161.83</v>
      </c>
      <c r="AF37" s="3">
        <v>0</v>
      </c>
      <c r="AG37" s="3">
        <v>8482.37</v>
      </c>
      <c r="AH37" s="3">
        <v>0</v>
      </c>
      <c r="AI37" s="3">
        <v>8480.37</v>
      </c>
      <c r="AJ37" s="178">
        <v>0</v>
      </c>
      <c r="AK37" s="178">
        <v>29634.28</v>
      </c>
      <c r="AL37" s="178">
        <v>0</v>
      </c>
      <c r="AM37" s="178">
        <v>51931.58</v>
      </c>
      <c r="AN37" s="178">
        <v>0</v>
      </c>
      <c r="AO37" s="178">
        <v>46681.38</v>
      </c>
      <c r="AP37" s="3">
        <v>0</v>
      </c>
      <c r="AQ37" s="3">
        <v>56423.24</v>
      </c>
      <c r="AR37" s="3">
        <v>0</v>
      </c>
      <c r="AS37" s="3">
        <v>8221.46</v>
      </c>
      <c r="AT37" s="3">
        <v>0</v>
      </c>
      <c r="AU37" s="3">
        <v>18381.83</v>
      </c>
      <c r="AV37" s="39">
        <f t="shared" si="11"/>
        <v>0</v>
      </c>
      <c r="AW37" s="39">
        <f t="shared" si="12"/>
        <v>290004.92000000004</v>
      </c>
      <c r="AX37" s="122">
        <f t="shared" si="13"/>
        <v>290004.92000000004</v>
      </c>
      <c r="AY37" s="40"/>
      <c r="AZ37" s="40"/>
      <c r="BA37" s="40"/>
      <c r="BB37" s="40">
        <f t="shared" si="14"/>
        <v>290004.92000000004</v>
      </c>
      <c r="BC37" s="108">
        <f t="shared" si="17"/>
        <v>-81167.60600000003</v>
      </c>
      <c r="BD37" s="150"/>
      <c r="BE37" s="150"/>
      <c r="BF37" s="3">
        <v>22399.9056</v>
      </c>
      <c r="BG37" s="150">
        <f t="shared" si="4"/>
        <v>-103567.51160000003</v>
      </c>
      <c r="BH37" s="121">
        <v>90054.78</v>
      </c>
      <c r="BI37" s="156"/>
      <c r="BJ37" s="137"/>
      <c r="BK37" s="251"/>
      <c r="BL37" s="251">
        <f t="shared" si="15"/>
        <v>-103567.51160000003</v>
      </c>
      <c r="BM37" s="125">
        <v>61395.45</v>
      </c>
      <c r="BN37" s="3"/>
      <c r="BO37" s="3"/>
      <c r="BP37" s="3"/>
      <c r="BQ37" s="121">
        <f t="shared" si="18"/>
        <v>1235.0413094265</v>
      </c>
      <c r="BR37" s="277">
        <f t="shared" si="19"/>
        <v>60160.408690573495</v>
      </c>
      <c r="BS37" s="125"/>
      <c r="BT37" s="3"/>
      <c r="BU37" s="3"/>
      <c r="BV37" s="251">
        <f t="shared" si="16"/>
        <v>-43407.10290942653</v>
      </c>
      <c r="BW37" s="150"/>
      <c r="BX37" s="274">
        <f>BL37+BR37</f>
        <v>-43407.10290942653</v>
      </c>
    </row>
    <row r="38" spans="1:76" ht="15.75" customHeight="1">
      <c r="A38" s="3">
        <v>24</v>
      </c>
      <c r="B38" s="18" t="s">
        <v>16</v>
      </c>
      <c r="C38" s="3">
        <v>493.4</v>
      </c>
      <c r="D38" s="3">
        <v>0</v>
      </c>
      <c r="E38" s="3">
        <f t="shared" si="0"/>
        <v>493.4</v>
      </c>
      <c r="F38" s="51">
        <v>11.61</v>
      </c>
      <c r="G38" s="6">
        <f t="shared" si="1"/>
        <v>5728.374</v>
      </c>
      <c r="H38" s="5">
        <f t="shared" si="5"/>
        <v>34370.244</v>
      </c>
      <c r="I38" s="3">
        <v>12.07</v>
      </c>
      <c r="J38" s="6">
        <f t="shared" si="2"/>
        <v>5955.338</v>
      </c>
      <c r="K38" s="5">
        <f t="shared" si="6"/>
        <v>35732.028</v>
      </c>
      <c r="L38" s="54">
        <f t="shared" si="7"/>
        <v>70102.272</v>
      </c>
      <c r="M38" s="125"/>
      <c r="N38" s="55">
        <f t="shared" si="3"/>
        <v>0</v>
      </c>
      <c r="O38" s="108">
        <f t="shared" si="8"/>
        <v>70102.272</v>
      </c>
      <c r="P38" s="98"/>
      <c r="Q38" s="98"/>
      <c r="R38" s="144">
        <v>70115.3</v>
      </c>
      <c r="S38" s="144"/>
      <c r="T38" s="6">
        <f t="shared" si="9"/>
        <v>0</v>
      </c>
      <c r="U38" s="6">
        <f t="shared" si="10"/>
        <v>5842.941666666667</v>
      </c>
      <c r="V38" s="35">
        <v>0</v>
      </c>
      <c r="W38" s="35">
        <v>70115.3</v>
      </c>
      <c r="X38" s="3">
        <v>0</v>
      </c>
      <c r="Y38" s="3">
        <v>2057.5</v>
      </c>
      <c r="Z38" s="3">
        <v>0</v>
      </c>
      <c r="AA38" s="3">
        <v>2815.32</v>
      </c>
      <c r="AB38" s="3">
        <v>0</v>
      </c>
      <c r="AC38" s="3">
        <v>4024.44</v>
      </c>
      <c r="AD38" s="3">
        <v>0</v>
      </c>
      <c r="AE38" s="3">
        <v>3117.91</v>
      </c>
      <c r="AF38" s="3">
        <v>0</v>
      </c>
      <c r="AG38" s="3">
        <v>2738.36</v>
      </c>
      <c r="AH38" s="3">
        <v>0</v>
      </c>
      <c r="AI38" s="3">
        <v>2736.36</v>
      </c>
      <c r="AJ38" s="178">
        <v>0</v>
      </c>
      <c r="AK38" s="178">
        <v>4251.44</v>
      </c>
      <c r="AL38" s="178">
        <v>0</v>
      </c>
      <c r="AM38" s="178">
        <v>5490.69</v>
      </c>
      <c r="AN38" s="178">
        <v>0</v>
      </c>
      <c r="AO38" s="178">
        <v>2807.48</v>
      </c>
      <c r="AP38" s="3">
        <v>0</v>
      </c>
      <c r="AQ38" s="3">
        <v>8661.84</v>
      </c>
      <c r="AR38" s="3">
        <v>0</v>
      </c>
      <c r="AS38" s="3">
        <v>4334.07</v>
      </c>
      <c r="AT38" s="3">
        <v>0</v>
      </c>
      <c r="AU38" s="3">
        <v>11042.43</v>
      </c>
      <c r="AV38" s="39">
        <f t="shared" si="11"/>
        <v>0</v>
      </c>
      <c r="AW38" s="39">
        <f t="shared" si="12"/>
        <v>54077.84</v>
      </c>
      <c r="AX38" s="122">
        <f t="shared" si="13"/>
        <v>54077.84</v>
      </c>
      <c r="AY38" s="40"/>
      <c r="AZ38" s="40"/>
      <c r="BA38" s="40"/>
      <c r="BB38" s="40">
        <f t="shared" si="14"/>
        <v>54077.84</v>
      </c>
      <c r="BC38" s="108">
        <f t="shared" si="17"/>
        <v>16024.432</v>
      </c>
      <c r="BD38" s="150"/>
      <c r="BE38" s="150"/>
      <c r="BF38" s="3">
        <v>4521.3092</v>
      </c>
      <c r="BG38" s="150">
        <f t="shared" si="4"/>
        <v>11503.122800000001</v>
      </c>
      <c r="BH38" s="121">
        <v>21540.9</v>
      </c>
      <c r="BI38" s="156"/>
      <c r="BJ38" s="137"/>
      <c r="BK38" s="251"/>
      <c r="BL38" s="251">
        <f t="shared" si="15"/>
        <v>11503.122800000001</v>
      </c>
      <c r="BM38" s="125">
        <v>2086.2</v>
      </c>
      <c r="BN38" s="3"/>
      <c r="BO38" s="3"/>
      <c r="BP38" s="3"/>
      <c r="BQ38" s="121">
        <f t="shared" si="18"/>
        <v>41.966353854</v>
      </c>
      <c r="BR38" s="277">
        <f t="shared" si="19"/>
        <v>2044.2336461459997</v>
      </c>
      <c r="BS38" s="125"/>
      <c r="BT38" s="3"/>
      <c r="BU38" s="3"/>
      <c r="BV38" s="251">
        <f t="shared" si="16"/>
        <v>13547.356446146001</v>
      </c>
      <c r="BW38" s="108">
        <f>BL38+BR38</f>
        <v>13547.356446146001</v>
      </c>
      <c r="BX38" s="150"/>
    </row>
    <row r="39" spans="1:76" ht="15.75" customHeight="1">
      <c r="A39" s="3">
        <v>25</v>
      </c>
      <c r="B39" s="18" t="s">
        <v>17</v>
      </c>
      <c r="C39" s="3">
        <v>1357.3</v>
      </c>
      <c r="D39" s="3">
        <v>0</v>
      </c>
      <c r="E39" s="3">
        <f t="shared" si="0"/>
        <v>1357.3</v>
      </c>
      <c r="F39" s="51">
        <v>11.61</v>
      </c>
      <c r="G39" s="6">
        <f t="shared" si="1"/>
        <v>15758.252999999999</v>
      </c>
      <c r="H39" s="5">
        <f t="shared" si="5"/>
        <v>94549.518</v>
      </c>
      <c r="I39" s="3">
        <v>12.07</v>
      </c>
      <c r="J39" s="6">
        <f t="shared" si="2"/>
        <v>16382.610999999999</v>
      </c>
      <c r="K39" s="5">
        <f t="shared" si="6"/>
        <v>98295.666</v>
      </c>
      <c r="L39" s="54">
        <f t="shared" si="7"/>
        <v>192845.184</v>
      </c>
      <c r="M39" s="125"/>
      <c r="N39" s="55">
        <f t="shared" si="3"/>
        <v>0</v>
      </c>
      <c r="O39" s="108">
        <f t="shared" si="8"/>
        <v>192845.184</v>
      </c>
      <c r="P39" s="98"/>
      <c r="Q39" s="98"/>
      <c r="R39" s="144">
        <v>192881.02</v>
      </c>
      <c r="S39" s="144"/>
      <c r="T39" s="6">
        <f t="shared" si="9"/>
        <v>0</v>
      </c>
      <c r="U39" s="6">
        <f t="shared" si="10"/>
        <v>16073.418333333333</v>
      </c>
      <c r="V39" s="35">
        <v>0</v>
      </c>
      <c r="W39" s="35">
        <v>192881.02</v>
      </c>
      <c r="X39" s="3">
        <v>0</v>
      </c>
      <c r="Y39" s="3">
        <v>7428.21</v>
      </c>
      <c r="Z39" s="3">
        <v>0</v>
      </c>
      <c r="AA39" s="3">
        <v>14887.88</v>
      </c>
      <c r="AB39" s="3">
        <v>0</v>
      </c>
      <c r="AC39" s="3">
        <v>38125.87</v>
      </c>
      <c r="AD39" s="3">
        <v>0</v>
      </c>
      <c r="AE39" s="3">
        <v>25130.95</v>
      </c>
      <c r="AF39" s="3">
        <v>0</v>
      </c>
      <c r="AG39" s="3">
        <v>6952.45</v>
      </c>
      <c r="AH39" s="3">
        <v>0</v>
      </c>
      <c r="AI39" s="3">
        <v>19495.26</v>
      </c>
      <c r="AJ39" s="178">
        <v>0</v>
      </c>
      <c r="AK39" s="178">
        <v>8681.57</v>
      </c>
      <c r="AL39" s="178">
        <v>0</v>
      </c>
      <c r="AM39" s="178">
        <v>41420.38</v>
      </c>
      <c r="AN39" s="178">
        <v>0</v>
      </c>
      <c r="AO39" s="178">
        <v>7237.61</v>
      </c>
      <c r="AP39" s="3">
        <v>0</v>
      </c>
      <c r="AQ39" s="3">
        <v>11916.25</v>
      </c>
      <c r="AR39" s="3">
        <v>0</v>
      </c>
      <c r="AS39" s="3">
        <v>13049.5</v>
      </c>
      <c r="AT39" s="3">
        <v>0</v>
      </c>
      <c r="AU39" s="3">
        <v>11386.36</v>
      </c>
      <c r="AV39" s="39">
        <f t="shared" si="11"/>
        <v>0</v>
      </c>
      <c r="AW39" s="39">
        <f t="shared" si="12"/>
        <v>205712.28999999998</v>
      </c>
      <c r="AX39" s="122">
        <f t="shared" si="13"/>
        <v>205712.28999999998</v>
      </c>
      <c r="AY39" s="40"/>
      <c r="AZ39" s="40"/>
      <c r="BA39" s="40"/>
      <c r="BB39" s="40">
        <f t="shared" si="14"/>
        <v>205712.28999999998</v>
      </c>
      <c r="BC39" s="108">
        <f t="shared" si="17"/>
        <v>-12867.10599999997</v>
      </c>
      <c r="BD39" s="150"/>
      <c r="BE39" s="150"/>
      <c r="BF39" s="3">
        <v>40399.1736</v>
      </c>
      <c r="BG39" s="150">
        <f t="shared" si="4"/>
        <v>-53266.27959999997</v>
      </c>
      <c r="BH39" s="121">
        <v>243437.87</v>
      </c>
      <c r="BI39" s="156"/>
      <c r="BJ39" s="137"/>
      <c r="BK39" s="251"/>
      <c r="BL39" s="251">
        <f t="shared" si="15"/>
        <v>-53266.27959999997</v>
      </c>
      <c r="BM39" s="125">
        <v>63458.68</v>
      </c>
      <c r="BN39" s="121"/>
      <c r="BO39" s="121"/>
      <c r="BP39" s="121"/>
      <c r="BQ39" s="121">
        <f t="shared" si="18"/>
        <v>1276.5455948556</v>
      </c>
      <c r="BR39" s="277">
        <f t="shared" si="19"/>
        <v>62182.1344051444</v>
      </c>
      <c r="BS39" s="125"/>
      <c r="BT39" s="3"/>
      <c r="BU39" s="3"/>
      <c r="BV39" s="251">
        <f t="shared" si="16"/>
        <v>8915.85480514443</v>
      </c>
      <c r="BW39" s="108">
        <f>BL39+BR39</f>
        <v>8915.85480514443</v>
      </c>
      <c r="BX39" s="150"/>
    </row>
    <row r="40" spans="1:76" ht="15.75" customHeight="1">
      <c r="A40" s="3">
        <v>26</v>
      </c>
      <c r="B40" s="17" t="s">
        <v>18</v>
      </c>
      <c r="C40" s="3">
        <v>2531.9</v>
      </c>
      <c r="D40" s="3">
        <v>0</v>
      </c>
      <c r="E40" s="3">
        <f t="shared" si="0"/>
        <v>2531.9</v>
      </c>
      <c r="F40" s="51">
        <v>12.82</v>
      </c>
      <c r="G40" s="6">
        <f t="shared" si="1"/>
        <v>32458.958000000002</v>
      </c>
      <c r="H40" s="5">
        <f t="shared" si="5"/>
        <v>194753.74800000002</v>
      </c>
      <c r="I40" s="3">
        <v>13.34</v>
      </c>
      <c r="J40" s="6">
        <f t="shared" si="2"/>
        <v>33775.546</v>
      </c>
      <c r="K40" s="5">
        <f t="shared" si="6"/>
        <v>202653.276</v>
      </c>
      <c r="L40" s="54">
        <f t="shared" si="7"/>
        <v>397407.02400000003</v>
      </c>
      <c r="M40" s="138">
        <v>-334492.12</v>
      </c>
      <c r="N40" s="55">
        <f t="shared" si="3"/>
        <v>-0.8416864821191483</v>
      </c>
      <c r="O40" s="108">
        <f t="shared" si="8"/>
        <v>62914.90400000004</v>
      </c>
      <c r="P40" s="127"/>
      <c r="Q40" s="98" t="s">
        <v>424</v>
      </c>
      <c r="R40" s="143">
        <v>162972.27</v>
      </c>
      <c r="S40" s="144">
        <f>O40-R40</f>
        <v>-100057.36599999995</v>
      </c>
      <c r="T40" s="6">
        <f t="shared" si="9"/>
        <v>7915.968333333333</v>
      </c>
      <c r="U40" s="6">
        <f t="shared" si="10"/>
        <v>5665.054166666666</v>
      </c>
      <c r="V40" s="35">
        <v>94991.62</v>
      </c>
      <c r="W40" s="35">
        <v>67980.65</v>
      </c>
      <c r="X40" s="3">
        <v>10869.95</v>
      </c>
      <c r="Y40" s="3">
        <v>6001.02</v>
      </c>
      <c r="Z40" s="3">
        <v>8639.4</v>
      </c>
      <c r="AA40" s="3">
        <v>8353.52</v>
      </c>
      <c r="AB40" s="3">
        <v>4177.64</v>
      </c>
      <c r="AC40" s="3">
        <v>6555.5</v>
      </c>
      <c r="AD40" s="3">
        <v>4652.39</v>
      </c>
      <c r="AE40" s="3">
        <v>7919.87</v>
      </c>
      <c r="AF40" s="3">
        <v>9109.41</v>
      </c>
      <c r="AG40" s="3">
        <v>6001.02</v>
      </c>
      <c r="AH40" s="3">
        <v>8894.15</v>
      </c>
      <c r="AI40" s="3">
        <v>24378.46</v>
      </c>
      <c r="AJ40" s="178">
        <v>21058.087</v>
      </c>
      <c r="AK40" s="178">
        <v>6228.89</v>
      </c>
      <c r="AL40" s="178">
        <v>10414.107</v>
      </c>
      <c r="AM40" s="178">
        <v>10516.41</v>
      </c>
      <c r="AN40" s="178">
        <v>12702.917000000001</v>
      </c>
      <c r="AO40" s="178">
        <v>8895.21</v>
      </c>
      <c r="AP40" s="3">
        <v>25041</v>
      </c>
      <c r="AQ40" s="3">
        <v>7541.26</v>
      </c>
      <c r="AR40" s="3">
        <v>7670.6</v>
      </c>
      <c r="AS40" s="3">
        <v>9646.19</v>
      </c>
      <c r="AT40" s="3">
        <v>5834.14</v>
      </c>
      <c r="AU40" s="3">
        <v>6650.48</v>
      </c>
      <c r="AV40" s="39">
        <f t="shared" si="11"/>
        <v>129063.79100000001</v>
      </c>
      <c r="AW40" s="39">
        <f t="shared" si="12"/>
        <v>108687.82999999999</v>
      </c>
      <c r="AX40" s="122">
        <f t="shared" si="13"/>
        <v>237751.62099999998</v>
      </c>
      <c r="AY40" s="40"/>
      <c r="AZ40" s="40"/>
      <c r="BA40" s="40"/>
      <c r="BB40" s="40">
        <f t="shared" si="14"/>
        <v>237751.62099999998</v>
      </c>
      <c r="BC40" s="108">
        <f>O40-AX40-AY40-AZ40-BA40</f>
        <v>-174836.71699999995</v>
      </c>
      <c r="BD40" s="150"/>
      <c r="BE40" s="150"/>
      <c r="BF40" s="3">
        <v>68208.6504</v>
      </c>
      <c r="BG40" s="150">
        <f t="shared" si="4"/>
        <v>-243045.36739999993</v>
      </c>
      <c r="BH40" s="121">
        <v>356545.83</v>
      </c>
      <c r="BI40" s="156"/>
      <c r="BJ40" s="137"/>
      <c r="BK40" s="251"/>
      <c r="BL40" s="251">
        <f t="shared" si="15"/>
        <v>-243045.36739999993</v>
      </c>
      <c r="BM40" s="138">
        <v>-334492.12</v>
      </c>
      <c r="BN40" s="140"/>
      <c r="BO40" s="140"/>
      <c r="BP40" s="140"/>
      <c r="BQ40" s="140"/>
      <c r="BR40" s="276">
        <v>0</v>
      </c>
      <c r="BS40" s="138">
        <v>-334492.12</v>
      </c>
      <c r="BT40" s="3"/>
      <c r="BU40" s="3"/>
      <c r="BV40" s="251">
        <f t="shared" si="16"/>
        <v>-243045.36739999993</v>
      </c>
      <c r="BW40" s="150"/>
      <c r="BX40" s="274">
        <f>BL40+BR40</f>
        <v>-243045.36739999993</v>
      </c>
    </row>
    <row r="41" spans="1:76" ht="15.75" customHeight="1">
      <c r="A41" s="3">
        <v>27</v>
      </c>
      <c r="B41" s="18" t="s">
        <v>19</v>
      </c>
      <c r="C41" s="3">
        <v>3202.7</v>
      </c>
      <c r="D41" s="3">
        <v>0</v>
      </c>
      <c r="E41" s="3">
        <f t="shared" si="0"/>
        <v>3202.7</v>
      </c>
      <c r="F41" s="51">
        <v>12.82</v>
      </c>
      <c r="G41" s="6">
        <f t="shared" si="1"/>
        <v>41058.614</v>
      </c>
      <c r="H41" s="5">
        <f t="shared" si="5"/>
        <v>246351.684</v>
      </c>
      <c r="I41" s="3">
        <v>13.34</v>
      </c>
      <c r="J41" s="6">
        <f t="shared" si="2"/>
        <v>42724.018</v>
      </c>
      <c r="K41" s="5">
        <f t="shared" si="6"/>
        <v>256344.10799999998</v>
      </c>
      <c r="L41" s="54">
        <f t="shared" si="7"/>
        <v>502695.792</v>
      </c>
      <c r="M41" s="125"/>
      <c r="N41" s="55">
        <f t="shared" si="3"/>
        <v>0</v>
      </c>
      <c r="O41" s="108">
        <f t="shared" si="8"/>
        <v>502695.792</v>
      </c>
      <c r="P41" s="127"/>
      <c r="Q41" s="98"/>
      <c r="R41" s="144">
        <v>502557.44</v>
      </c>
      <c r="S41" s="144"/>
      <c r="T41" s="6">
        <f t="shared" si="9"/>
        <v>0</v>
      </c>
      <c r="U41" s="6">
        <f t="shared" si="10"/>
        <v>41879.78666666667</v>
      </c>
      <c r="V41" s="35">
        <v>0</v>
      </c>
      <c r="W41" s="35">
        <v>502557.44</v>
      </c>
      <c r="X41" s="3">
        <v>0</v>
      </c>
      <c r="Y41" s="3">
        <v>16252.92</v>
      </c>
      <c r="Z41" s="3">
        <v>0</v>
      </c>
      <c r="AA41" s="3">
        <v>15494.7</v>
      </c>
      <c r="AB41" s="3">
        <v>0</v>
      </c>
      <c r="AC41" s="3">
        <v>55074.47</v>
      </c>
      <c r="AD41" s="3">
        <v>0</v>
      </c>
      <c r="AE41" s="3">
        <v>155042.97</v>
      </c>
      <c r="AF41" s="3">
        <v>0</v>
      </c>
      <c r="AG41" s="3">
        <v>39565.46</v>
      </c>
      <c r="AH41" s="3">
        <v>0</v>
      </c>
      <c r="AI41" s="3">
        <v>37163.25</v>
      </c>
      <c r="AJ41" s="178">
        <v>0</v>
      </c>
      <c r="AK41" s="178">
        <v>26254.6</v>
      </c>
      <c r="AL41" s="178">
        <v>0</v>
      </c>
      <c r="AM41" s="178">
        <v>24130.02</v>
      </c>
      <c r="AN41" s="178">
        <v>0</v>
      </c>
      <c r="AO41" s="178">
        <v>33241.03</v>
      </c>
      <c r="AP41" s="3">
        <v>0</v>
      </c>
      <c r="AQ41" s="3">
        <v>15356.67</v>
      </c>
      <c r="AR41" s="3">
        <v>0</v>
      </c>
      <c r="AS41" s="3">
        <v>19507.53</v>
      </c>
      <c r="AT41" s="3">
        <v>0</v>
      </c>
      <c r="AU41" s="3">
        <v>15461.87</v>
      </c>
      <c r="AV41" s="39">
        <f t="shared" si="11"/>
        <v>0</v>
      </c>
      <c r="AW41" s="39">
        <f t="shared" si="12"/>
        <v>452545.49</v>
      </c>
      <c r="AX41" s="122">
        <f t="shared" si="13"/>
        <v>452545.49</v>
      </c>
      <c r="AY41" s="40"/>
      <c r="AZ41" s="40"/>
      <c r="BA41" s="40"/>
      <c r="BB41" s="40">
        <f t="shared" si="14"/>
        <v>452545.49</v>
      </c>
      <c r="BC41" s="108">
        <f t="shared" si="17"/>
        <v>50150.302000000025</v>
      </c>
      <c r="BD41" s="150"/>
      <c r="BE41" s="150">
        <v>4128</v>
      </c>
      <c r="BF41" s="3">
        <v>103329.948</v>
      </c>
      <c r="BG41" s="150">
        <f t="shared" si="4"/>
        <v>-49051.64599999998</v>
      </c>
      <c r="BH41" s="121">
        <v>293787.53</v>
      </c>
      <c r="BI41" s="156"/>
      <c r="BJ41" s="137"/>
      <c r="BK41" s="251"/>
      <c r="BL41" s="251">
        <f t="shared" si="15"/>
        <v>-49051.64599999998</v>
      </c>
      <c r="BM41" s="125">
        <v>140855.23</v>
      </c>
      <c r="BN41" s="121"/>
      <c r="BO41" s="121"/>
      <c r="BP41" s="121"/>
      <c r="BQ41" s="121">
        <f aca="true" t="shared" si="20" ref="BQ41:BQ47">BM41*0.02011617</f>
        <v>2833.4677520691002</v>
      </c>
      <c r="BR41" s="277">
        <f aca="true" t="shared" si="21" ref="BR41:BR47">BM41-BN41-BO41-BQ41-BP41</f>
        <v>138021.76224793092</v>
      </c>
      <c r="BS41" s="125"/>
      <c r="BT41" s="3"/>
      <c r="BU41" s="3"/>
      <c r="BV41" s="251">
        <f t="shared" si="16"/>
        <v>88970.11624793094</v>
      </c>
      <c r="BW41" s="108">
        <f>BL41+BR41</f>
        <v>88970.11624793094</v>
      </c>
      <c r="BX41" s="150"/>
    </row>
    <row r="42" spans="1:76" ht="15.75" customHeight="1">
      <c r="A42" s="3">
        <v>28</v>
      </c>
      <c r="B42" s="18" t="s">
        <v>20</v>
      </c>
      <c r="C42" s="3">
        <v>3180.9</v>
      </c>
      <c r="D42" s="3">
        <v>0</v>
      </c>
      <c r="E42" s="3">
        <f t="shared" si="0"/>
        <v>3180.9</v>
      </c>
      <c r="F42" s="51">
        <v>11.92</v>
      </c>
      <c r="G42" s="6">
        <f t="shared" si="1"/>
        <v>37916.328</v>
      </c>
      <c r="H42" s="5">
        <f t="shared" si="5"/>
        <v>227497.968</v>
      </c>
      <c r="I42" s="3">
        <v>12.39</v>
      </c>
      <c r="J42" s="6">
        <f t="shared" si="2"/>
        <v>39411.351</v>
      </c>
      <c r="K42" s="5">
        <f t="shared" si="6"/>
        <v>236468.10600000003</v>
      </c>
      <c r="L42" s="54">
        <f t="shared" si="7"/>
        <v>463966.074</v>
      </c>
      <c r="M42" s="125"/>
      <c r="N42" s="55">
        <f t="shared" si="3"/>
        <v>0</v>
      </c>
      <c r="O42" s="108">
        <f t="shared" si="8"/>
        <v>463966.074</v>
      </c>
      <c r="P42" s="127"/>
      <c r="Q42" s="98"/>
      <c r="R42" s="144">
        <v>464095.85</v>
      </c>
      <c r="S42" s="144"/>
      <c r="T42" s="6">
        <f t="shared" si="9"/>
        <v>0</v>
      </c>
      <c r="U42" s="6">
        <f t="shared" si="10"/>
        <v>38674.65416666667</v>
      </c>
      <c r="V42" s="35">
        <v>0</v>
      </c>
      <c r="W42" s="35">
        <v>464095.85</v>
      </c>
      <c r="X42" s="3">
        <v>0</v>
      </c>
      <c r="Y42" s="3">
        <v>18864.66</v>
      </c>
      <c r="Z42" s="3">
        <v>0</v>
      </c>
      <c r="AA42" s="3">
        <v>27816.25</v>
      </c>
      <c r="AB42" s="3">
        <v>0</v>
      </c>
      <c r="AC42" s="3">
        <v>47826.24</v>
      </c>
      <c r="AD42" s="3">
        <v>0</v>
      </c>
      <c r="AE42" s="3">
        <v>18964.91</v>
      </c>
      <c r="AF42" s="3">
        <v>0</v>
      </c>
      <c r="AG42" s="3">
        <v>120369.34</v>
      </c>
      <c r="AH42" s="3">
        <v>0</v>
      </c>
      <c r="AI42" s="3">
        <v>34870.73</v>
      </c>
      <c r="AJ42" s="178">
        <v>0</v>
      </c>
      <c r="AK42" s="178">
        <v>43016.87</v>
      </c>
      <c r="AL42" s="178">
        <v>0</v>
      </c>
      <c r="AM42" s="178">
        <v>21188.24</v>
      </c>
      <c r="AN42" s="178">
        <v>0</v>
      </c>
      <c r="AO42" s="178">
        <v>55119.68</v>
      </c>
      <c r="AP42" s="3">
        <v>0</v>
      </c>
      <c r="AQ42" s="3">
        <v>46663.74</v>
      </c>
      <c r="AR42" s="3">
        <v>0</v>
      </c>
      <c r="AS42" s="3">
        <v>20114.96</v>
      </c>
      <c r="AT42" s="3">
        <v>0</v>
      </c>
      <c r="AU42" s="3">
        <v>17395.51</v>
      </c>
      <c r="AV42" s="39">
        <f t="shared" si="11"/>
        <v>0</v>
      </c>
      <c r="AW42" s="39">
        <f t="shared" si="12"/>
        <v>472211.13</v>
      </c>
      <c r="AX42" s="122">
        <f t="shared" si="13"/>
        <v>472211.13</v>
      </c>
      <c r="AY42" s="40"/>
      <c r="AZ42" s="40"/>
      <c r="BA42" s="40"/>
      <c r="BB42" s="40">
        <f t="shared" si="14"/>
        <v>472211.13</v>
      </c>
      <c r="BC42" s="108">
        <f t="shared" si="17"/>
        <v>-8245.055999999982</v>
      </c>
      <c r="BD42" s="150"/>
      <c r="BE42" s="150">
        <v>4128</v>
      </c>
      <c r="BF42" s="3">
        <v>69881.16</v>
      </c>
      <c r="BG42" s="150">
        <f t="shared" si="4"/>
        <v>-73998.21599999999</v>
      </c>
      <c r="BH42" s="121">
        <v>544975.4</v>
      </c>
      <c r="BI42" s="156"/>
      <c r="BJ42" s="137"/>
      <c r="BK42" s="251"/>
      <c r="BL42" s="251">
        <f t="shared" si="15"/>
        <v>-73998.21599999999</v>
      </c>
      <c r="BM42" s="125">
        <v>102544.24</v>
      </c>
      <c r="BN42" s="3"/>
      <c r="BO42" s="3"/>
      <c r="BP42" s="3"/>
      <c r="BQ42" s="121">
        <f t="shared" si="20"/>
        <v>2062.7973643608</v>
      </c>
      <c r="BR42" s="277">
        <f t="shared" si="21"/>
        <v>100481.4426356392</v>
      </c>
      <c r="BS42" s="125"/>
      <c r="BT42" s="3"/>
      <c r="BU42" s="3"/>
      <c r="BV42" s="251">
        <f t="shared" si="16"/>
        <v>26483.22663563922</v>
      </c>
      <c r="BW42" s="108">
        <f>BL42+BR42</f>
        <v>26483.22663563922</v>
      </c>
      <c r="BX42" s="150"/>
    </row>
    <row r="43" spans="1:76" ht="15.75" customHeight="1">
      <c r="A43" s="3">
        <v>29</v>
      </c>
      <c r="B43" s="17" t="s">
        <v>21</v>
      </c>
      <c r="C43" s="3">
        <v>1991.9</v>
      </c>
      <c r="D43" s="3">
        <v>43.3</v>
      </c>
      <c r="E43" s="3">
        <f t="shared" si="0"/>
        <v>2035.2</v>
      </c>
      <c r="F43" s="51">
        <v>12.46</v>
      </c>
      <c r="G43" s="6">
        <f t="shared" si="1"/>
        <v>25358.592</v>
      </c>
      <c r="H43" s="5">
        <f t="shared" si="5"/>
        <v>152151.552</v>
      </c>
      <c r="I43" s="3">
        <v>12.97</v>
      </c>
      <c r="J43" s="6">
        <f t="shared" si="2"/>
        <v>26396.544</v>
      </c>
      <c r="K43" s="5">
        <f t="shared" si="6"/>
        <v>158379.26400000002</v>
      </c>
      <c r="L43" s="54">
        <f t="shared" si="7"/>
        <v>310530.816</v>
      </c>
      <c r="M43" s="125"/>
      <c r="N43" s="55">
        <f t="shared" si="3"/>
        <v>0</v>
      </c>
      <c r="O43" s="108">
        <f t="shared" si="8"/>
        <v>310530.816</v>
      </c>
      <c r="P43" s="127"/>
      <c r="Q43" s="98"/>
      <c r="R43" s="144">
        <v>310389.17</v>
      </c>
      <c r="S43" s="144"/>
      <c r="T43" s="6">
        <f t="shared" si="9"/>
        <v>14655.8825</v>
      </c>
      <c r="U43" s="6">
        <f t="shared" si="10"/>
        <v>11209.881666666666</v>
      </c>
      <c r="V43" s="35">
        <v>175870.59</v>
      </c>
      <c r="W43" s="35">
        <v>134518.58</v>
      </c>
      <c r="X43" s="3">
        <v>15474.45</v>
      </c>
      <c r="Y43" s="3">
        <v>4858.61</v>
      </c>
      <c r="Z43" s="3">
        <v>4009.19</v>
      </c>
      <c r="AA43" s="3">
        <v>7524.99</v>
      </c>
      <c r="AB43" s="3">
        <v>7826.35</v>
      </c>
      <c r="AC43" s="3">
        <v>11828.23</v>
      </c>
      <c r="AD43" s="3">
        <v>3547.9</v>
      </c>
      <c r="AE43" s="3">
        <v>5444.27</v>
      </c>
      <c r="AF43" s="3">
        <v>5739.26</v>
      </c>
      <c r="AG43" s="3">
        <v>4858.61</v>
      </c>
      <c r="AH43" s="3">
        <v>5771.76</v>
      </c>
      <c r="AI43" s="3">
        <v>4858.61</v>
      </c>
      <c r="AJ43" s="178">
        <v>9199.488000000001</v>
      </c>
      <c r="AK43" s="178">
        <v>14230.5</v>
      </c>
      <c r="AL43" s="178">
        <v>7206.798000000001</v>
      </c>
      <c r="AM43" s="178">
        <v>5708.37</v>
      </c>
      <c r="AN43" s="178">
        <v>7055.0380000000005</v>
      </c>
      <c r="AO43" s="178">
        <v>8374.68</v>
      </c>
      <c r="AP43" s="3">
        <v>11661.99</v>
      </c>
      <c r="AQ43" s="3">
        <v>7765.26</v>
      </c>
      <c r="AR43" s="3">
        <v>6782.35</v>
      </c>
      <c r="AS43" s="3">
        <v>5041.78</v>
      </c>
      <c r="AT43" s="3">
        <v>7748.54</v>
      </c>
      <c r="AU43" s="3">
        <v>5041.78</v>
      </c>
      <c r="AV43" s="39">
        <f t="shared" si="11"/>
        <v>92023.114</v>
      </c>
      <c r="AW43" s="39">
        <f t="shared" si="12"/>
        <v>85535.68999999999</v>
      </c>
      <c r="AX43" s="122">
        <f t="shared" si="13"/>
        <v>177558.804</v>
      </c>
      <c r="AY43" s="40"/>
      <c r="AZ43" s="40"/>
      <c r="BA43" s="40"/>
      <c r="BB43" s="40">
        <f t="shared" si="14"/>
        <v>177558.804</v>
      </c>
      <c r="BC43" s="108">
        <f t="shared" si="17"/>
        <v>132972.012</v>
      </c>
      <c r="BD43" s="150"/>
      <c r="BE43" s="150"/>
      <c r="BF43" s="3">
        <v>-9944.792</v>
      </c>
      <c r="BG43" s="150">
        <f t="shared" si="4"/>
        <v>142916.80399999997</v>
      </c>
      <c r="BH43" s="121">
        <v>68539.49</v>
      </c>
      <c r="BI43" s="156"/>
      <c r="BJ43" s="137"/>
      <c r="BK43" s="251"/>
      <c r="BL43" s="251">
        <f t="shared" si="15"/>
        <v>142916.80399999997</v>
      </c>
      <c r="BM43" s="125">
        <v>91060.81</v>
      </c>
      <c r="BN43" s="3"/>
      <c r="BO43" s="3"/>
      <c r="BP43" s="3"/>
      <c r="BQ43" s="121">
        <f t="shared" si="20"/>
        <v>1831.7947342977</v>
      </c>
      <c r="BR43" s="277">
        <f t="shared" si="21"/>
        <v>89229.0152657023</v>
      </c>
      <c r="BS43" s="125"/>
      <c r="BT43" s="3"/>
      <c r="BU43" s="3"/>
      <c r="BV43" s="251">
        <f t="shared" si="16"/>
        <v>232145.81926570227</v>
      </c>
      <c r="BW43" s="108">
        <f>BL43+BR43</f>
        <v>232145.81926570227</v>
      </c>
      <c r="BX43" s="150"/>
    </row>
    <row r="44" spans="1:76" ht="15.75" customHeight="1">
      <c r="A44" s="3">
        <v>30</v>
      </c>
      <c r="B44" s="17" t="s">
        <v>22</v>
      </c>
      <c r="C44" s="3">
        <v>2169.8</v>
      </c>
      <c r="D44" s="3">
        <v>665.76</v>
      </c>
      <c r="E44" s="3">
        <f t="shared" si="0"/>
        <v>2835.5600000000004</v>
      </c>
      <c r="F44" s="51">
        <v>12.56</v>
      </c>
      <c r="G44" s="6">
        <f t="shared" si="1"/>
        <v>35614.63360000001</v>
      </c>
      <c r="H44" s="5">
        <f t="shared" si="5"/>
        <v>213687.80160000006</v>
      </c>
      <c r="I44" s="3">
        <v>12.86</v>
      </c>
      <c r="J44" s="6">
        <f t="shared" si="2"/>
        <v>36465.301600000006</v>
      </c>
      <c r="K44" s="5">
        <f t="shared" si="6"/>
        <v>218791.80960000004</v>
      </c>
      <c r="L44" s="54">
        <f t="shared" si="7"/>
        <v>432479.6112000001</v>
      </c>
      <c r="M44" s="125"/>
      <c r="N44" s="55">
        <f t="shared" si="3"/>
        <v>0</v>
      </c>
      <c r="O44" s="108">
        <f t="shared" si="8"/>
        <v>432479.6112000001</v>
      </c>
      <c r="P44" s="127"/>
      <c r="Q44" s="98"/>
      <c r="R44" s="144">
        <v>435923.12</v>
      </c>
      <c r="S44" s="144"/>
      <c r="T44" s="6">
        <f t="shared" si="9"/>
        <v>21663.111666666668</v>
      </c>
      <c r="U44" s="6">
        <f t="shared" si="10"/>
        <v>14663.815</v>
      </c>
      <c r="V44" s="35">
        <v>259957.34</v>
      </c>
      <c r="W44" s="35">
        <v>175965.78</v>
      </c>
      <c r="X44" s="3">
        <v>12704.97</v>
      </c>
      <c r="Y44" s="3">
        <v>96592.29</v>
      </c>
      <c r="Z44" s="3">
        <v>5801.17</v>
      </c>
      <c r="AA44" s="3">
        <v>61029.91</v>
      </c>
      <c r="AB44" s="3">
        <v>9232.34</v>
      </c>
      <c r="AC44" s="3">
        <v>7667.48</v>
      </c>
      <c r="AD44" s="3">
        <v>7148.61</v>
      </c>
      <c r="AE44" s="3">
        <v>29583.31</v>
      </c>
      <c r="AF44" s="3">
        <v>15019.66</v>
      </c>
      <c r="AG44" s="3">
        <v>22294.14</v>
      </c>
      <c r="AH44" s="3">
        <v>9975.51</v>
      </c>
      <c r="AI44" s="3">
        <v>78092.8</v>
      </c>
      <c r="AJ44" s="178">
        <v>34393.3218</v>
      </c>
      <c r="AK44" s="178">
        <v>14147.94</v>
      </c>
      <c r="AL44" s="178">
        <v>78084.5518</v>
      </c>
      <c r="AM44" s="178">
        <v>34503.4</v>
      </c>
      <c r="AN44" s="178">
        <v>10312.3218</v>
      </c>
      <c r="AO44" s="178">
        <v>13116.67</v>
      </c>
      <c r="AP44" s="3">
        <v>5332.62</v>
      </c>
      <c r="AQ44" s="3">
        <v>11057.77</v>
      </c>
      <c r="AR44" s="3">
        <v>62887.03</v>
      </c>
      <c r="AS44" s="3">
        <v>26198.5</v>
      </c>
      <c r="AT44" s="3">
        <v>34540.71</v>
      </c>
      <c r="AU44" s="3">
        <v>19044.74</v>
      </c>
      <c r="AV44" s="39">
        <f t="shared" si="11"/>
        <v>285432.8154</v>
      </c>
      <c r="AW44" s="39">
        <f t="shared" si="12"/>
        <v>413328.95</v>
      </c>
      <c r="AX44" s="122">
        <f t="shared" si="13"/>
        <v>698761.7654</v>
      </c>
      <c r="AY44" s="40"/>
      <c r="AZ44" s="40"/>
      <c r="BA44" s="40"/>
      <c r="BB44" s="40">
        <f t="shared" si="14"/>
        <v>698761.7654</v>
      </c>
      <c r="BC44" s="108">
        <f t="shared" si="17"/>
        <v>-266282.15419999993</v>
      </c>
      <c r="BD44" s="256">
        <f>11562+36124+8067-60744-60744-60744-55682</f>
        <v>-182161</v>
      </c>
      <c r="BE44" s="150">
        <v>4128</v>
      </c>
      <c r="BF44" s="3">
        <v>0</v>
      </c>
      <c r="BG44" s="150">
        <f t="shared" si="4"/>
        <v>-444315.15419999993</v>
      </c>
      <c r="BH44" s="121">
        <v>1301539.7</v>
      </c>
      <c r="BI44" s="156"/>
      <c r="BJ44" s="137"/>
      <c r="BK44" s="251"/>
      <c r="BL44" s="251">
        <f t="shared" si="15"/>
        <v>-444315.15419999993</v>
      </c>
      <c r="BM44" s="125">
        <v>266377.39</v>
      </c>
      <c r="BN44" s="121"/>
      <c r="BO44" s="121"/>
      <c r="BP44" s="121"/>
      <c r="BQ44" s="121">
        <f t="shared" si="20"/>
        <v>5358.4928613963</v>
      </c>
      <c r="BR44" s="277">
        <f t="shared" si="21"/>
        <v>261018.8971386037</v>
      </c>
      <c r="BS44" s="125"/>
      <c r="BT44" s="3"/>
      <c r="BU44" s="3"/>
      <c r="BV44" s="251">
        <f t="shared" si="16"/>
        <v>-183296.25706139623</v>
      </c>
      <c r="BW44" s="150"/>
      <c r="BX44" s="274">
        <f>BL44+BR44</f>
        <v>-183296.25706139623</v>
      </c>
    </row>
    <row r="45" spans="1:76" ht="15.75">
      <c r="A45" s="3">
        <v>31</v>
      </c>
      <c r="B45" s="17" t="s">
        <v>23</v>
      </c>
      <c r="C45" s="3">
        <v>2317.6</v>
      </c>
      <c r="D45" s="3">
        <v>175.3</v>
      </c>
      <c r="E45" s="3">
        <f t="shared" si="0"/>
        <v>2492.9</v>
      </c>
      <c r="F45" s="51">
        <v>12.56</v>
      </c>
      <c r="G45" s="6">
        <f t="shared" si="1"/>
        <v>31310.824000000004</v>
      </c>
      <c r="H45" s="5">
        <f t="shared" si="5"/>
        <v>187864.94400000002</v>
      </c>
      <c r="I45" s="3">
        <v>12.86</v>
      </c>
      <c r="J45" s="6">
        <f t="shared" si="2"/>
        <v>32058.694</v>
      </c>
      <c r="K45" s="5">
        <f t="shared" si="6"/>
        <v>192352.164</v>
      </c>
      <c r="L45" s="54">
        <f t="shared" si="7"/>
        <v>380217.108</v>
      </c>
      <c r="M45" s="125"/>
      <c r="N45" s="55">
        <f t="shared" si="3"/>
        <v>0</v>
      </c>
      <c r="O45" s="108">
        <f t="shared" si="8"/>
        <v>380217.108</v>
      </c>
      <c r="P45" s="127"/>
      <c r="Q45" s="98" t="s">
        <v>424</v>
      </c>
      <c r="R45" s="144">
        <v>383244.49</v>
      </c>
      <c r="S45" s="144"/>
      <c r="T45" s="6">
        <f t="shared" si="9"/>
        <v>19045.2575</v>
      </c>
      <c r="U45" s="6">
        <f t="shared" si="10"/>
        <v>12891.783333333333</v>
      </c>
      <c r="V45" s="35">
        <v>228543.09</v>
      </c>
      <c r="W45" s="35">
        <v>154701.4</v>
      </c>
      <c r="X45" s="3">
        <v>8941.81</v>
      </c>
      <c r="Y45" s="3">
        <v>7322.69</v>
      </c>
      <c r="Z45" s="3">
        <v>22871.12</v>
      </c>
      <c r="AA45" s="3">
        <v>7081.88</v>
      </c>
      <c r="AB45" s="3">
        <v>36180.42</v>
      </c>
      <c r="AC45" s="3">
        <v>23939.16</v>
      </c>
      <c r="AD45" s="3">
        <v>25484.26</v>
      </c>
      <c r="AE45" s="3">
        <v>15980.82</v>
      </c>
      <c r="AF45" s="3">
        <v>33676.89</v>
      </c>
      <c r="AG45" s="3">
        <v>11150.63</v>
      </c>
      <c r="AH45" s="3">
        <v>8853.9</v>
      </c>
      <c r="AI45" s="3">
        <v>42483.42</v>
      </c>
      <c r="AJ45" s="178">
        <v>65470.522</v>
      </c>
      <c r="AK45" s="178">
        <v>10620.1</v>
      </c>
      <c r="AL45" s="178">
        <v>33885.062</v>
      </c>
      <c r="AM45" s="178">
        <v>24826.19</v>
      </c>
      <c r="AN45" s="178">
        <v>9149.052</v>
      </c>
      <c r="AO45" s="178">
        <v>12222.31</v>
      </c>
      <c r="AP45" s="3">
        <v>10037.49</v>
      </c>
      <c r="AQ45" s="3">
        <v>18955.41</v>
      </c>
      <c r="AR45" s="3">
        <v>14699.09</v>
      </c>
      <c r="AS45" s="3">
        <v>6950.83</v>
      </c>
      <c r="AT45" s="3">
        <v>25487.15</v>
      </c>
      <c r="AU45" s="3">
        <v>21071.01</v>
      </c>
      <c r="AV45" s="39">
        <f t="shared" si="11"/>
        <v>294736.766</v>
      </c>
      <c r="AW45" s="39">
        <f t="shared" si="12"/>
        <v>202604.44999999998</v>
      </c>
      <c r="AX45" s="122">
        <f t="shared" si="13"/>
        <v>497341.216</v>
      </c>
      <c r="AY45" s="40"/>
      <c r="AZ45" s="40"/>
      <c r="BA45" s="40"/>
      <c r="BB45" s="40">
        <f t="shared" si="14"/>
        <v>497341.216</v>
      </c>
      <c r="BC45" s="108">
        <f t="shared" si="17"/>
        <v>-117124.10800000001</v>
      </c>
      <c r="BD45" s="150">
        <v>6000</v>
      </c>
      <c r="BE45" s="150">
        <v>4128</v>
      </c>
      <c r="BF45" s="3">
        <v>0</v>
      </c>
      <c r="BG45" s="150">
        <f t="shared" si="4"/>
        <v>-106996.10800000001</v>
      </c>
      <c r="BH45" s="121">
        <v>1070122.11</v>
      </c>
      <c r="BI45" s="156"/>
      <c r="BJ45" s="137">
        <v>62594.61</v>
      </c>
      <c r="BK45" s="251">
        <v>64413.51</v>
      </c>
      <c r="BL45" s="251">
        <f>BG45+BJ45+BK45</f>
        <v>20012.011999999995</v>
      </c>
      <c r="BM45" s="125">
        <v>0</v>
      </c>
      <c r="BN45" s="3"/>
      <c r="BO45" s="3"/>
      <c r="BP45" s="3"/>
      <c r="BQ45" s="121">
        <f t="shared" si="20"/>
        <v>0</v>
      </c>
      <c r="BR45" s="277">
        <f t="shared" si="21"/>
        <v>0</v>
      </c>
      <c r="BS45" s="125"/>
      <c r="BT45" s="3"/>
      <c r="BU45" s="3"/>
      <c r="BV45" s="251">
        <f t="shared" si="16"/>
        <v>20012.011999999995</v>
      </c>
      <c r="BW45" s="108">
        <f>BL45+BR45</f>
        <v>20012.011999999995</v>
      </c>
      <c r="BX45" s="150"/>
    </row>
    <row r="46" spans="1:76" ht="15.75" customHeight="1">
      <c r="A46" s="3">
        <v>32</v>
      </c>
      <c r="B46" s="17" t="s">
        <v>24</v>
      </c>
      <c r="C46" s="3">
        <v>3210</v>
      </c>
      <c r="D46" s="3">
        <v>157</v>
      </c>
      <c r="E46" s="3">
        <f t="shared" si="0"/>
        <v>3367</v>
      </c>
      <c r="F46" s="51">
        <v>12.46</v>
      </c>
      <c r="G46" s="6">
        <f t="shared" si="1"/>
        <v>41952.82</v>
      </c>
      <c r="H46" s="5">
        <f t="shared" si="5"/>
        <v>251716.91999999998</v>
      </c>
      <c r="I46" s="3">
        <v>12.97</v>
      </c>
      <c r="J46" s="6">
        <f t="shared" si="2"/>
        <v>43669.990000000005</v>
      </c>
      <c r="K46" s="5">
        <f t="shared" si="6"/>
        <v>262019.94000000003</v>
      </c>
      <c r="L46" s="54">
        <f t="shared" si="7"/>
        <v>513736.86</v>
      </c>
      <c r="M46" s="125"/>
      <c r="N46" s="55">
        <f t="shared" si="3"/>
        <v>0</v>
      </c>
      <c r="O46" s="108">
        <f t="shared" si="8"/>
        <v>513736.86</v>
      </c>
      <c r="P46" s="127"/>
      <c r="Q46" s="98"/>
      <c r="R46" s="144">
        <v>513502.52</v>
      </c>
      <c r="S46" s="144"/>
      <c r="T46" s="6">
        <f t="shared" si="9"/>
        <v>24226.9825</v>
      </c>
      <c r="U46" s="6">
        <f t="shared" si="10"/>
        <v>18564.89416666667</v>
      </c>
      <c r="V46" s="35">
        <v>290723.79</v>
      </c>
      <c r="W46" s="35">
        <v>222778.73</v>
      </c>
      <c r="X46" s="3">
        <v>147233.03</v>
      </c>
      <c r="Y46" s="3">
        <v>7742.95</v>
      </c>
      <c r="Z46" s="3">
        <v>45211.8</v>
      </c>
      <c r="AA46" s="3">
        <v>7742.95</v>
      </c>
      <c r="AB46" s="3">
        <v>5083.42</v>
      </c>
      <c r="AC46" s="3">
        <v>7742.95</v>
      </c>
      <c r="AD46" s="3">
        <v>6185.03</v>
      </c>
      <c r="AE46" s="3">
        <v>12307.04</v>
      </c>
      <c r="AF46" s="3">
        <v>12433.25</v>
      </c>
      <c r="AG46" s="3">
        <v>8130.31</v>
      </c>
      <c r="AH46" s="3">
        <v>11135.97</v>
      </c>
      <c r="AI46" s="3">
        <v>7742.95</v>
      </c>
      <c r="AJ46" s="178">
        <v>14295.02</v>
      </c>
      <c r="AK46" s="178">
        <v>20057.86</v>
      </c>
      <c r="AL46" s="178">
        <v>11278.96</v>
      </c>
      <c r="AM46" s="178">
        <v>17234.66</v>
      </c>
      <c r="AN46" s="178">
        <v>16039.57</v>
      </c>
      <c r="AO46" s="178">
        <v>16167.87</v>
      </c>
      <c r="AP46" s="3">
        <v>5793.82</v>
      </c>
      <c r="AQ46" s="3">
        <v>8631.6</v>
      </c>
      <c r="AR46" s="3">
        <v>6071.36</v>
      </c>
      <c r="AS46" s="3">
        <v>10027.69</v>
      </c>
      <c r="AT46" s="3">
        <v>33042.67</v>
      </c>
      <c r="AU46" s="3">
        <v>20516.33</v>
      </c>
      <c r="AV46" s="39">
        <f t="shared" si="11"/>
        <v>313803.89999999997</v>
      </c>
      <c r="AW46" s="39">
        <f t="shared" si="12"/>
        <v>144045.16</v>
      </c>
      <c r="AX46" s="122">
        <f t="shared" si="13"/>
        <v>457849.05999999994</v>
      </c>
      <c r="AY46" s="40"/>
      <c r="AZ46" s="40"/>
      <c r="BA46" s="40"/>
      <c r="BB46" s="40">
        <f t="shared" si="14"/>
        <v>457849.05999999994</v>
      </c>
      <c r="BC46" s="108">
        <f t="shared" si="17"/>
        <v>55887.80000000005</v>
      </c>
      <c r="BD46" s="150"/>
      <c r="BE46" s="150">
        <v>4128</v>
      </c>
      <c r="BF46" s="3">
        <v>17739.4934</v>
      </c>
      <c r="BG46" s="150">
        <f t="shared" si="4"/>
        <v>42276.30660000005</v>
      </c>
      <c r="BH46" s="121">
        <v>160234.5</v>
      </c>
      <c r="BI46" s="159">
        <v>28104.67</v>
      </c>
      <c r="BJ46" s="137"/>
      <c r="BK46" s="251"/>
      <c r="BL46" s="251">
        <f aca="true" t="shared" si="22" ref="BL46:BL109">BG46+BJ46+BK46</f>
        <v>42276.30660000005</v>
      </c>
      <c r="BM46" s="125">
        <v>425565.13</v>
      </c>
      <c r="BN46" s="121"/>
      <c r="BO46" s="121"/>
      <c r="BP46" s="121"/>
      <c r="BQ46" s="121">
        <f t="shared" si="20"/>
        <v>8560.7405011521</v>
      </c>
      <c r="BR46" s="277">
        <f t="shared" si="21"/>
        <v>417004.3894988479</v>
      </c>
      <c r="BS46" s="125"/>
      <c r="BT46" s="3">
        <v>140000</v>
      </c>
      <c r="BU46" s="3" t="s">
        <v>427</v>
      </c>
      <c r="BV46" s="251">
        <f t="shared" si="16"/>
        <v>459280.69609884795</v>
      </c>
      <c r="BW46" s="108">
        <f>BL46+BR46</f>
        <v>459280.69609884795</v>
      </c>
      <c r="BX46" s="150"/>
    </row>
    <row r="47" spans="1:76" ht="15.75" customHeight="1">
      <c r="A47" s="3">
        <v>33</v>
      </c>
      <c r="B47" s="17" t="s">
        <v>25</v>
      </c>
      <c r="C47" s="3">
        <v>839</v>
      </c>
      <c r="D47" s="3">
        <v>0</v>
      </c>
      <c r="E47" s="3">
        <f t="shared" si="0"/>
        <v>839</v>
      </c>
      <c r="F47" s="51">
        <v>12.92</v>
      </c>
      <c r="G47" s="6">
        <f t="shared" si="1"/>
        <v>10839.88</v>
      </c>
      <c r="H47" s="5">
        <f t="shared" si="5"/>
        <v>65039.28</v>
      </c>
      <c r="I47" s="3">
        <v>13.44</v>
      </c>
      <c r="J47" s="6">
        <f t="shared" si="2"/>
        <v>11276.16</v>
      </c>
      <c r="K47" s="5">
        <f t="shared" si="6"/>
        <v>67656.95999999999</v>
      </c>
      <c r="L47" s="54">
        <f t="shared" si="7"/>
        <v>132696.24</v>
      </c>
      <c r="M47" s="125"/>
      <c r="N47" s="55">
        <f t="shared" si="3"/>
        <v>0</v>
      </c>
      <c r="O47" s="108">
        <f t="shared" si="8"/>
        <v>132696.24</v>
      </c>
      <c r="P47" s="127"/>
      <c r="Q47" s="98"/>
      <c r="R47" s="144">
        <v>132680.13</v>
      </c>
      <c r="S47" s="144"/>
      <c r="T47" s="6">
        <f t="shared" si="9"/>
        <v>6058.922500000001</v>
      </c>
      <c r="U47" s="6">
        <f t="shared" si="10"/>
        <v>4997.755</v>
      </c>
      <c r="V47" s="35">
        <v>72707.07</v>
      </c>
      <c r="W47" s="35">
        <v>59973.06</v>
      </c>
      <c r="X47" s="3">
        <v>1266.89</v>
      </c>
      <c r="Y47" s="3">
        <v>4093.91</v>
      </c>
      <c r="Z47" s="3">
        <v>1266.89</v>
      </c>
      <c r="AA47" s="3">
        <v>2828.38</v>
      </c>
      <c r="AB47" s="3">
        <v>11435.55</v>
      </c>
      <c r="AC47" s="3">
        <v>2107.35</v>
      </c>
      <c r="AD47" s="3">
        <v>2368.5</v>
      </c>
      <c r="AE47" s="3">
        <v>2693.01</v>
      </c>
      <c r="AF47" s="3">
        <v>2365.98</v>
      </c>
      <c r="AG47" s="3">
        <v>4546.15</v>
      </c>
      <c r="AH47" s="3">
        <v>3199.11</v>
      </c>
      <c r="AI47" s="3">
        <v>6110.42</v>
      </c>
      <c r="AJ47" s="178">
        <v>4356.66</v>
      </c>
      <c r="AK47" s="178">
        <v>2182.86</v>
      </c>
      <c r="AL47" s="178">
        <v>2466.66</v>
      </c>
      <c r="AM47" s="178">
        <v>2182.86</v>
      </c>
      <c r="AN47" s="178">
        <v>2466.66</v>
      </c>
      <c r="AO47" s="178">
        <v>2182.86</v>
      </c>
      <c r="AP47" s="3">
        <v>2456.17</v>
      </c>
      <c r="AQ47" s="3">
        <v>2768.52</v>
      </c>
      <c r="AR47" s="3">
        <v>2830.21</v>
      </c>
      <c r="AS47" s="3">
        <v>2831.42</v>
      </c>
      <c r="AT47" s="3">
        <v>1325.62</v>
      </c>
      <c r="AU47" s="3">
        <v>2182.86</v>
      </c>
      <c r="AV47" s="39">
        <f t="shared" si="11"/>
        <v>37804.9</v>
      </c>
      <c r="AW47" s="39">
        <f t="shared" si="12"/>
        <v>36710.600000000006</v>
      </c>
      <c r="AX47" s="122">
        <f t="shared" si="13"/>
        <v>74515.5</v>
      </c>
      <c r="AY47" s="40"/>
      <c r="AZ47" s="40"/>
      <c r="BA47" s="40"/>
      <c r="BB47" s="40">
        <f t="shared" si="14"/>
        <v>74515.5</v>
      </c>
      <c r="BC47" s="108">
        <f t="shared" si="17"/>
        <v>58180.73999999999</v>
      </c>
      <c r="BD47" s="150"/>
      <c r="BE47" s="150"/>
      <c r="BF47" s="3">
        <v>-3908.759</v>
      </c>
      <c r="BG47" s="150">
        <f t="shared" si="4"/>
        <v>62089.49899999999</v>
      </c>
      <c r="BH47" s="121">
        <v>283341.6</v>
      </c>
      <c r="BI47" s="156"/>
      <c r="BJ47" s="137"/>
      <c r="BK47" s="251"/>
      <c r="BL47" s="251">
        <f t="shared" si="22"/>
        <v>62089.49899999999</v>
      </c>
      <c r="BM47" s="125">
        <v>65441.29</v>
      </c>
      <c r="BN47" s="121"/>
      <c r="BO47" s="121">
        <v>15542</v>
      </c>
      <c r="BP47" s="121"/>
      <c r="BQ47" s="121">
        <f t="shared" si="20"/>
        <v>1316.4281146593</v>
      </c>
      <c r="BR47" s="277">
        <f t="shared" si="21"/>
        <v>48582.8618853407</v>
      </c>
      <c r="BS47" s="125"/>
      <c r="BT47" s="3"/>
      <c r="BU47" s="3"/>
      <c r="BV47" s="251">
        <f t="shared" si="16"/>
        <v>110672.36088534069</v>
      </c>
      <c r="BW47" s="108">
        <f>BL47+BR47</f>
        <v>110672.36088534069</v>
      </c>
      <c r="BX47" s="150"/>
    </row>
    <row r="48" spans="1:76" ht="15.75">
      <c r="A48" s="3">
        <v>34</v>
      </c>
      <c r="B48" s="17" t="s">
        <v>26</v>
      </c>
      <c r="C48" s="3">
        <v>2005.3</v>
      </c>
      <c r="D48" s="3">
        <v>0</v>
      </c>
      <c r="E48" s="3">
        <f t="shared" si="0"/>
        <v>2005.3</v>
      </c>
      <c r="F48" s="51">
        <v>12.46</v>
      </c>
      <c r="G48" s="6">
        <f t="shared" si="1"/>
        <v>24986.038</v>
      </c>
      <c r="H48" s="5">
        <f t="shared" si="5"/>
        <v>149916.228</v>
      </c>
      <c r="I48" s="3">
        <v>12.97</v>
      </c>
      <c r="J48" s="6">
        <f t="shared" si="2"/>
        <v>26008.741</v>
      </c>
      <c r="K48" s="5">
        <f t="shared" si="6"/>
        <v>156052.446</v>
      </c>
      <c r="L48" s="54">
        <f t="shared" si="7"/>
        <v>305968.674</v>
      </c>
      <c r="M48" s="138">
        <v>-299719.57</v>
      </c>
      <c r="N48" s="55">
        <f t="shared" si="3"/>
        <v>-0.9795760006463929</v>
      </c>
      <c r="O48" s="108">
        <f t="shared" si="8"/>
        <v>6249.103999999992</v>
      </c>
      <c r="P48" s="127" t="s">
        <v>351</v>
      </c>
      <c r="Q48" s="98" t="s">
        <v>424</v>
      </c>
      <c r="R48" s="143">
        <v>129519.69</v>
      </c>
      <c r="S48" s="144">
        <f>O48-R48</f>
        <v>-123270.58600000001</v>
      </c>
      <c r="T48" s="6">
        <f t="shared" si="9"/>
        <v>6108.712500000001</v>
      </c>
      <c r="U48" s="6">
        <f t="shared" si="10"/>
        <v>4684.595</v>
      </c>
      <c r="V48" s="35">
        <v>73304.55</v>
      </c>
      <c r="W48" s="35">
        <v>56215.14</v>
      </c>
      <c r="X48" s="3">
        <v>5314.33</v>
      </c>
      <c r="Y48" s="3">
        <v>5196.81</v>
      </c>
      <c r="Z48" s="3">
        <v>1305.34</v>
      </c>
      <c r="AA48" s="3">
        <v>6123.03</v>
      </c>
      <c r="AB48" s="3">
        <v>579.42</v>
      </c>
      <c r="AC48" s="3">
        <v>4789.84</v>
      </c>
      <c r="AD48" s="3">
        <v>474.75</v>
      </c>
      <c r="AE48" s="3">
        <v>6708.69</v>
      </c>
      <c r="AF48" s="3">
        <v>7738.5</v>
      </c>
      <c r="AG48" s="3">
        <v>6660.65</v>
      </c>
      <c r="AH48" s="3">
        <v>32.5</v>
      </c>
      <c r="AI48" s="3">
        <v>4789.84</v>
      </c>
      <c r="AJ48" s="178">
        <v>9233.68</v>
      </c>
      <c r="AK48" s="178">
        <v>27065.55</v>
      </c>
      <c r="AL48" s="178">
        <v>9708.97</v>
      </c>
      <c r="AM48" s="178">
        <v>5636.91</v>
      </c>
      <c r="AN48" s="178">
        <v>0</v>
      </c>
      <c r="AO48" s="178">
        <v>7636.64</v>
      </c>
      <c r="AP48" s="3">
        <v>1130.55</v>
      </c>
      <c r="AQ48" s="3">
        <v>6204.54</v>
      </c>
      <c r="AR48" s="3">
        <v>3535.32</v>
      </c>
      <c r="AS48" s="3">
        <v>4970.32</v>
      </c>
      <c r="AT48" s="3">
        <v>2115</v>
      </c>
      <c r="AU48" s="3">
        <v>4970.32</v>
      </c>
      <c r="AV48" s="39">
        <f t="shared" si="11"/>
        <v>41168.36</v>
      </c>
      <c r="AW48" s="39">
        <f t="shared" si="12"/>
        <v>90753.14000000001</v>
      </c>
      <c r="AX48" s="122">
        <f t="shared" si="13"/>
        <v>131921.5</v>
      </c>
      <c r="AY48" s="40"/>
      <c r="AZ48" s="40"/>
      <c r="BA48" s="40"/>
      <c r="BB48" s="40">
        <f t="shared" si="14"/>
        <v>131921.5</v>
      </c>
      <c r="BC48" s="108">
        <f t="shared" si="17"/>
        <v>-125672.39600000001</v>
      </c>
      <c r="BD48" s="150"/>
      <c r="BE48" s="150">
        <v>4128</v>
      </c>
      <c r="BF48" s="3">
        <v>141542.6832</v>
      </c>
      <c r="BG48" s="150">
        <f t="shared" si="4"/>
        <v>-263087.07920000004</v>
      </c>
      <c r="BH48" s="121">
        <v>231058.73</v>
      </c>
      <c r="BI48" s="156"/>
      <c r="BJ48" s="137"/>
      <c r="BK48" s="251"/>
      <c r="BL48" s="251">
        <f t="shared" si="22"/>
        <v>-263087.07920000004</v>
      </c>
      <c r="BM48" s="138">
        <v>-299719.57</v>
      </c>
      <c r="BN48" s="140"/>
      <c r="BO48" s="140"/>
      <c r="BP48" s="140"/>
      <c r="BQ48" s="140"/>
      <c r="BR48" s="276">
        <v>0</v>
      </c>
      <c r="BS48" s="138">
        <v>-299719.57</v>
      </c>
      <c r="BT48" s="3"/>
      <c r="BU48" s="3"/>
      <c r="BV48" s="251">
        <f t="shared" si="16"/>
        <v>-263087.07920000004</v>
      </c>
      <c r="BW48" s="150"/>
      <c r="BX48" s="274">
        <f>BL48+BR48</f>
        <v>-263087.07920000004</v>
      </c>
    </row>
    <row r="49" spans="1:76" ht="15.75" customHeight="1">
      <c r="A49" s="3">
        <v>35</v>
      </c>
      <c r="B49" s="18" t="s">
        <v>27</v>
      </c>
      <c r="C49" s="3">
        <v>528.8</v>
      </c>
      <c r="D49" s="3">
        <v>0</v>
      </c>
      <c r="E49" s="3">
        <f t="shared" si="0"/>
        <v>528.8</v>
      </c>
      <c r="F49" s="51">
        <v>11.61</v>
      </c>
      <c r="G49" s="6">
        <f t="shared" si="1"/>
        <v>6139.3679999999995</v>
      </c>
      <c r="H49" s="5">
        <f t="shared" si="5"/>
        <v>36836.208</v>
      </c>
      <c r="I49" s="3">
        <v>12.07</v>
      </c>
      <c r="J49" s="6">
        <f t="shared" si="2"/>
        <v>6382.616</v>
      </c>
      <c r="K49" s="5">
        <f t="shared" si="6"/>
        <v>38295.695999999996</v>
      </c>
      <c r="L49" s="54">
        <f t="shared" si="7"/>
        <v>75131.904</v>
      </c>
      <c r="M49" s="125"/>
      <c r="N49" s="55">
        <f t="shared" si="3"/>
        <v>0</v>
      </c>
      <c r="O49" s="108">
        <f t="shared" si="8"/>
        <v>75131.904</v>
      </c>
      <c r="P49" s="127"/>
      <c r="Q49" s="98"/>
      <c r="R49" s="144">
        <v>75145.86</v>
      </c>
      <c r="S49" s="144"/>
      <c r="T49" s="6">
        <f t="shared" si="9"/>
        <v>0</v>
      </c>
      <c r="U49" s="6">
        <f t="shared" si="10"/>
        <v>6262.155</v>
      </c>
      <c r="V49" s="35">
        <v>0</v>
      </c>
      <c r="W49" s="35">
        <v>75145.86</v>
      </c>
      <c r="X49" s="3">
        <v>0</v>
      </c>
      <c r="Y49" s="3">
        <v>2599.35</v>
      </c>
      <c r="Z49" s="3">
        <v>0</v>
      </c>
      <c r="AA49" s="3">
        <v>2192.38</v>
      </c>
      <c r="AB49" s="3">
        <v>0</v>
      </c>
      <c r="AC49" s="3">
        <v>2192.38</v>
      </c>
      <c r="AD49" s="3">
        <v>0</v>
      </c>
      <c r="AE49" s="3">
        <v>12900.01</v>
      </c>
      <c r="AF49" s="3">
        <v>0</v>
      </c>
      <c r="AG49" s="3">
        <v>2192.38</v>
      </c>
      <c r="AH49" s="3">
        <v>0</v>
      </c>
      <c r="AI49" s="3">
        <v>2505.17</v>
      </c>
      <c r="AJ49" s="178">
        <v>0</v>
      </c>
      <c r="AK49" s="178">
        <v>2996.15</v>
      </c>
      <c r="AL49" s="178">
        <v>0</v>
      </c>
      <c r="AM49" s="178">
        <v>18343.79</v>
      </c>
      <c r="AN49" s="178">
        <v>0</v>
      </c>
      <c r="AO49" s="178">
        <v>26920.79</v>
      </c>
      <c r="AP49" s="3">
        <v>0</v>
      </c>
      <c r="AQ49" s="3">
        <v>5398.14</v>
      </c>
      <c r="AR49" s="3">
        <v>0</v>
      </c>
      <c r="AS49" s="3">
        <v>2276.98</v>
      </c>
      <c r="AT49" s="3">
        <v>0</v>
      </c>
      <c r="AU49" s="3">
        <v>2276.98</v>
      </c>
      <c r="AV49" s="39">
        <f t="shared" si="11"/>
        <v>0</v>
      </c>
      <c r="AW49" s="39">
        <f t="shared" si="12"/>
        <v>82794.49999999999</v>
      </c>
      <c r="AX49" s="122">
        <f t="shared" si="13"/>
        <v>82794.49999999999</v>
      </c>
      <c r="AY49" s="40"/>
      <c r="AZ49" s="40"/>
      <c r="BA49" s="40"/>
      <c r="BB49" s="40">
        <f t="shared" si="14"/>
        <v>82794.49999999999</v>
      </c>
      <c r="BC49" s="108">
        <f t="shared" si="17"/>
        <v>-7662.59599999999</v>
      </c>
      <c r="BD49" s="150"/>
      <c r="BE49" s="150">
        <v>13836</v>
      </c>
      <c r="BF49" s="3">
        <v>26545.6848</v>
      </c>
      <c r="BG49" s="150">
        <f t="shared" si="4"/>
        <v>-20372.28079999999</v>
      </c>
      <c r="BH49" s="121">
        <v>68028.05</v>
      </c>
      <c r="BI49" s="156"/>
      <c r="BJ49" s="137"/>
      <c r="BK49" s="251"/>
      <c r="BL49" s="251">
        <f t="shared" si="22"/>
        <v>-20372.28079999999</v>
      </c>
      <c r="BM49" s="125">
        <v>72014.36</v>
      </c>
      <c r="BN49" s="121"/>
      <c r="BO49" s="121"/>
      <c r="BP49" s="121"/>
      <c r="BQ49" s="121">
        <f>BM49*0.02011617</f>
        <v>1448.6531082012</v>
      </c>
      <c r="BR49" s="277">
        <f>BM49-BN49-BO49-BQ49-BP49</f>
        <v>70565.7068917988</v>
      </c>
      <c r="BS49" s="125"/>
      <c r="BT49" s="3"/>
      <c r="BU49" s="3"/>
      <c r="BV49" s="251">
        <f t="shared" si="16"/>
        <v>50193.426091798814</v>
      </c>
      <c r="BW49" s="108">
        <f>BL49+BR49</f>
        <v>50193.426091798814</v>
      </c>
      <c r="BX49" s="150"/>
    </row>
    <row r="50" spans="1:146" s="93" customFormat="1" ht="15.75">
      <c r="A50" s="3">
        <v>36</v>
      </c>
      <c r="B50" s="57" t="s">
        <v>28</v>
      </c>
      <c r="C50" s="3">
        <v>271.8</v>
      </c>
      <c r="D50" s="3">
        <v>0</v>
      </c>
      <c r="E50" s="3">
        <f t="shared" si="0"/>
        <v>271.8</v>
      </c>
      <c r="F50" s="51">
        <v>10.96</v>
      </c>
      <c r="G50" s="6">
        <f t="shared" si="1"/>
        <v>2978.9280000000003</v>
      </c>
      <c r="H50" s="5">
        <f t="shared" si="5"/>
        <v>17873.568000000003</v>
      </c>
      <c r="I50" s="3">
        <v>11.4</v>
      </c>
      <c r="J50" s="6">
        <f t="shared" si="2"/>
        <v>3098.5200000000004</v>
      </c>
      <c r="K50" s="5">
        <f t="shared" si="6"/>
        <v>18591.120000000003</v>
      </c>
      <c r="L50" s="54">
        <f t="shared" si="7"/>
        <v>36464.68800000001</v>
      </c>
      <c r="M50" s="138">
        <v>-121410.63</v>
      </c>
      <c r="N50" s="55">
        <f t="shared" si="3"/>
        <v>-3.3295398002582655</v>
      </c>
      <c r="O50" s="108">
        <f t="shared" si="8"/>
        <v>-84945.942</v>
      </c>
      <c r="P50" s="127" t="s">
        <v>351</v>
      </c>
      <c r="Q50" s="98" t="s">
        <v>424</v>
      </c>
      <c r="R50" s="143">
        <v>19398.06</v>
      </c>
      <c r="S50" s="144">
        <f>O50-R50</f>
        <v>-104344.002</v>
      </c>
      <c r="T50" s="6">
        <f t="shared" si="9"/>
        <v>0</v>
      </c>
      <c r="U50" s="6">
        <f t="shared" si="10"/>
        <v>1616.505</v>
      </c>
      <c r="V50" s="35">
        <v>0</v>
      </c>
      <c r="W50" s="35">
        <v>19398.06</v>
      </c>
      <c r="X50" s="3">
        <v>0</v>
      </c>
      <c r="Y50" s="3">
        <v>3512.06</v>
      </c>
      <c r="Z50" s="3">
        <v>0</v>
      </c>
      <c r="AA50" s="3">
        <v>802.79</v>
      </c>
      <c r="AB50" s="3">
        <v>0</v>
      </c>
      <c r="AC50" s="3">
        <v>1930.21</v>
      </c>
      <c r="AD50" s="3">
        <v>0</v>
      </c>
      <c r="AE50" s="3">
        <v>1863.2</v>
      </c>
      <c r="AF50" s="3">
        <v>0</v>
      </c>
      <c r="AG50" s="3">
        <v>802.79</v>
      </c>
      <c r="AH50" s="3">
        <v>0</v>
      </c>
      <c r="AI50" s="3">
        <v>802.79</v>
      </c>
      <c r="AJ50" s="178">
        <v>0</v>
      </c>
      <c r="AK50" s="178">
        <v>827.25</v>
      </c>
      <c r="AL50" s="178">
        <v>0</v>
      </c>
      <c r="AM50" s="178">
        <v>827.25</v>
      </c>
      <c r="AN50" s="178">
        <v>0</v>
      </c>
      <c r="AO50" s="178">
        <v>1241.58</v>
      </c>
      <c r="AP50" s="3">
        <v>0</v>
      </c>
      <c r="AQ50" s="3">
        <v>1887.66</v>
      </c>
      <c r="AR50" s="3">
        <v>0</v>
      </c>
      <c r="AS50" s="3">
        <v>827.25</v>
      </c>
      <c r="AT50" s="3">
        <v>0</v>
      </c>
      <c r="AU50" s="3">
        <v>827.25</v>
      </c>
      <c r="AV50" s="39">
        <f t="shared" si="11"/>
        <v>0</v>
      </c>
      <c r="AW50" s="39">
        <f t="shared" si="12"/>
        <v>16152.08</v>
      </c>
      <c r="AX50" s="122">
        <f t="shared" si="13"/>
        <v>16152.08</v>
      </c>
      <c r="AY50" s="40"/>
      <c r="AZ50" s="40"/>
      <c r="BA50" s="40"/>
      <c r="BB50" s="40">
        <f t="shared" si="14"/>
        <v>16152.08</v>
      </c>
      <c r="BC50" s="108">
        <f t="shared" si="17"/>
        <v>-101098.022</v>
      </c>
      <c r="BD50" s="150"/>
      <c r="BE50" s="150"/>
      <c r="BF50" s="3">
        <v>9417.3264</v>
      </c>
      <c r="BG50" s="150">
        <f t="shared" si="4"/>
        <v>-110515.3484</v>
      </c>
      <c r="BH50" s="121">
        <v>206729.1</v>
      </c>
      <c r="BI50" s="156"/>
      <c r="BJ50" s="137"/>
      <c r="BK50" s="251"/>
      <c r="BL50" s="251">
        <f t="shared" si="22"/>
        <v>-110515.3484</v>
      </c>
      <c r="BM50" s="138">
        <v>-121410.63</v>
      </c>
      <c r="BN50" s="140"/>
      <c r="BO50" s="140"/>
      <c r="BP50" s="140"/>
      <c r="BQ50" s="140"/>
      <c r="BR50" s="276">
        <v>0</v>
      </c>
      <c r="BS50" s="138">
        <v>-121410.63</v>
      </c>
      <c r="BT50" s="3"/>
      <c r="BU50" s="3"/>
      <c r="BV50" s="251">
        <f t="shared" si="16"/>
        <v>-110515.3484</v>
      </c>
      <c r="BW50" s="150"/>
      <c r="BX50" s="274">
        <f>BL50+BR50</f>
        <v>-110515.3484</v>
      </c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</row>
    <row r="51" spans="1:76" ht="15.75" customHeight="1">
      <c r="A51" s="3">
        <v>37</v>
      </c>
      <c r="B51" s="18" t="s">
        <v>29</v>
      </c>
      <c r="C51" s="3">
        <v>622.4</v>
      </c>
      <c r="D51" s="3">
        <v>0</v>
      </c>
      <c r="E51" s="3">
        <f t="shared" si="0"/>
        <v>622.4</v>
      </c>
      <c r="F51" s="51">
        <v>8.18</v>
      </c>
      <c r="G51" s="6">
        <f t="shared" si="1"/>
        <v>5091.232</v>
      </c>
      <c r="H51" s="5">
        <f t="shared" si="5"/>
        <v>30547.392</v>
      </c>
      <c r="I51" s="3">
        <v>8.51</v>
      </c>
      <c r="J51" s="6">
        <f t="shared" si="2"/>
        <v>5296.624</v>
      </c>
      <c r="K51" s="5">
        <f t="shared" si="6"/>
        <v>31779.744</v>
      </c>
      <c r="L51" s="54">
        <f t="shared" si="7"/>
        <v>62327.136</v>
      </c>
      <c r="M51" s="125"/>
      <c r="N51" s="55">
        <f t="shared" si="3"/>
        <v>0</v>
      </c>
      <c r="O51" s="108">
        <f t="shared" si="8"/>
        <v>62327.136</v>
      </c>
      <c r="P51" s="127" t="s">
        <v>354</v>
      </c>
      <c r="Q51" s="98"/>
      <c r="R51" s="144">
        <v>62316.68</v>
      </c>
      <c r="S51" s="144"/>
      <c r="T51" s="6">
        <f t="shared" si="9"/>
        <v>0</v>
      </c>
      <c r="U51" s="6">
        <f t="shared" si="10"/>
        <v>5193.056666666666</v>
      </c>
      <c r="V51" s="35">
        <v>0</v>
      </c>
      <c r="W51" s="35">
        <v>62316.68</v>
      </c>
      <c r="X51" s="3">
        <v>0</v>
      </c>
      <c r="Y51" s="3">
        <v>1609.17</v>
      </c>
      <c r="Z51" s="3">
        <v>0</v>
      </c>
      <c r="AA51" s="3">
        <v>1609.17</v>
      </c>
      <c r="AB51" s="3">
        <v>0</v>
      </c>
      <c r="AC51" s="3">
        <v>2736.59</v>
      </c>
      <c r="AD51" s="3">
        <v>0</v>
      </c>
      <c r="AE51" s="3">
        <v>2669.58</v>
      </c>
      <c r="AF51" s="3">
        <v>0</v>
      </c>
      <c r="AG51" s="3">
        <v>1609.17</v>
      </c>
      <c r="AH51" s="3">
        <v>0</v>
      </c>
      <c r="AI51" s="3">
        <v>5630.21</v>
      </c>
      <c r="AJ51" s="178">
        <v>0</v>
      </c>
      <c r="AK51" s="178">
        <v>1665.19</v>
      </c>
      <c r="AL51" s="178">
        <v>0</v>
      </c>
      <c r="AM51" s="178">
        <v>45992.07</v>
      </c>
      <c r="AN51" s="178">
        <v>0</v>
      </c>
      <c r="AO51" s="178">
        <v>1665.19</v>
      </c>
      <c r="AP51" s="3">
        <v>0</v>
      </c>
      <c r="AQ51" s="3">
        <v>4786.35</v>
      </c>
      <c r="AR51" s="3">
        <v>0</v>
      </c>
      <c r="AS51" s="3">
        <v>1665.19</v>
      </c>
      <c r="AT51" s="3">
        <v>0</v>
      </c>
      <c r="AU51" s="3">
        <v>1665.19</v>
      </c>
      <c r="AV51" s="39">
        <f t="shared" si="11"/>
        <v>0</v>
      </c>
      <c r="AW51" s="39">
        <f t="shared" si="12"/>
        <v>73303.07</v>
      </c>
      <c r="AX51" s="122">
        <f t="shared" si="13"/>
        <v>73303.07</v>
      </c>
      <c r="AY51" s="40"/>
      <c r="AZ51" s="40"/>
      <c r="BA51" s="40"/>
      <c r="BB51" s="40">
        <f t="shared" si="14"/>
        <v>73303.07</v>
      </c>
      <c r="BC51" s="108">
        <f t="shared" si="17"/>
        <v>-10975.934000000008</v>
      </c>
      <c r="BD51" s="150"/>
      <c r="BE51" s="150">
        <v>13836</v>
      </c>
      <c r="BF51" s="3">
        <v>-8780.4864</v>
      </c>
      <c r="BG51" s="150">
        <f t="shared" si="4"/>
        <v>11640.552399999991</v>
      </c>
      <c r="BH51" s="121">
        <v>7181.02</v>
      </c>
      <c r="BI51" s="156"/>
      <c r="BJ51" s="137"/>
      <c r="BK51" s="251"/>
      <c r="BL51" s="251">
        <f t="shared" si="22"/>
        <v>11640.552399999991</v>
      </c>
      <c r="BM51" s="125">
        <v>50242.1</v>
      </c>
      <c r="BN51" s="121"/>
      <c r="BO51" s="121"/>
      <c r="BP51" s="121"/>
      <c r="BQ51" s="121">
        <f>BM51*0.02011617</f>
        <v>1010.678624757</v>
      </c>
      <c r="BR51" s="277">
        <f>BM51-BN51-BO51-BQ51-BP51</f>
        <v>49231.421375243</v>
      </c>
      <c r="BS51" s="125"/>
      <c r="BT51" s="3"/>
      <c r="BU51" s="3"/>
      <c r="BV51" s="251">
        <f t="shared" si="16"/>
        <v>60871.973775242994</v>
      </c>
      <c r="BW51" s="108">
        <f>BL51+BR51</f>
        <v>60871.973775242994</v>
      </c>
      <c r="BX51" s="150"/>
    </row>
    <row r="52" spans="1:76" ht="15.75">
      <c r="A52" s="3">
        <v>38</v>
      </c>
      <c r="B52" s="10" t="s">
        <v>30</v>
      </c>
      <c r="C52" s="3">
        <v>515.8</v>
      </c>
      <c r="D52" s="3">
        <v>0</v>
      </c>
      <c r="E52" s="3">
        <f t="shared" si="0"/>
        <v>515.8</v>
      </c>
      <c r="F52" s="51">
        <v>8.37</v>
      </c>
      <c r="G52" s="6">
        <f t="shared" si="1"/>
        <v>4317.245999999999</v>
      </c>
      <c r="H52" s="5">
        <f t="shared" si="5"/>
        <v>25903.475999999995</v>
      </c>
      <c r="I52" s="3">
        <v>8.7</v>
      </c>
      <c r="J52" s="6">
        <f t="shared" si="2"/>
        <v>4487.459999999999</v>
      </c>
      <c r="K52" s="5">
        <f t="shared" si="6"/>
        <v>26924.759999999995</v>
      </c>
      <c r="L52" s="54">
        <f t="shared" si="7"/>
        <v>52828.23599999999</v>
      </c>
      <c r="M52" s="138">
        <v>-123507.17</v>
      </c>
      <c r="N52" s="55">
        <f t="shared" si="3"/>
        <v>-2.337900701435498</v>
      </c>
      <c r="O52" s="108">
        <f t="shared" si="8"/>
        <v>-70678.93400000001</v>
      </c>
      <c r="P52" s="127" t="s">
        <v>354</v>
      </c>
      <c r="Q52" s="98" t="s">
        <v>424</v>
      </c>
      <c r="R52" s="143">
        <v>14520.8</v>
      </c>
      <c r="S52" s="144">
        <f>O52-R52</f>
        <v>-85199.73400000001</v>
      </c>
      <c r="T52" s="6">
        <f t="shared" si="9"/>
        <v>0</v>
      </c>
      <c r="U52" s="6">
        <f t="shared" si="10"/>
        <v>1210.0666666666666</v>
      </c>
      <c r="V52" s="35">
        <v>0</v>
      </c>
      <c r="W52" s="35">
        <v>14520.8</v>
      </c>
      <c r="X52" s="3">
        <v>0</v>
      </c>
      <c r="Y52" s="3">
        <v>1686.34</v>
      </c>
      <c r="Z52" s="3">
        <v>0</v>
      </c>
      <c r="AA52" s="3">
        <v>1265.4</v>
      </c>
      <c r="AB52" s="3">
        <v>0</v>
      </c>
      <c r="AC52" s="3">
        <v>1811.34</v>
      </c>
      <c r="AD52" s="3">
        <v>0</v>
      </c>
      <c r="AE52" s="3">
        <v>6578.32</v>
      </c>
      <c r="AF52" s="3">
        <v>0</v>
      </c>
      <c r="AG52" s="3">
        <v>1220.84</v>
      </c>
      <c r="AH52" s="3">
        <v>0</v>
      </c>
      <c r="AI52" s="3">
        <v>1186.34</v>
      </c>
      <c r="AJ52" s="178">
        <v>0</v>
      </c>
      <c r="AK52" s="178">
        <v>3134.78</v>
      </c>
      <c r="AL52" s="178">
        <v>0</v>
      </c>
      <c r="AM52" s="178">
        <v>11794.03</v>
      </c>
      <c r="AN52" s="178">
        <v>0</v>
      </c>
      <c r="AO52" s="178">
        <v>1390.88</v>
      </c>
      <c r="AP52" s="3">
        <v>0</v>
      </c>
      <c r="AQ52" s="3">
        <v>1232.76</v>
      </c>
      <c r="AR52" s="3">
        <v>0</v>
      </c>
      <c r="AS52" s="3">
        <v>3702.56</v>
      </c>
      <c r="AT52" s="3">
        <v>0</v>
      </c>
      <c r="AU52" s="3">
        <v>2632.76</v>
      </c>
      <c r="AV52" s="39">
        <f t="shared" si="11"/>
        <v>0</v>
      </c>
      <c r="AW52" s="39">
        <f t="shared" si="12"/>
        <v>37636.35</v>
      </c>
      <c r="AX52" s="122">
        <f t="shared" si="13"/>
        <v>37636.35</v>
      </c>
      <c r="AY52" s="40"/>
      <c r="AZ52" s="40"/>
      <c r="BA52" s="40"/>
      <c r="BB52" s="40">
        <f t="shared" si="14"/>
        <v>37636.35</v>
      </c>
      <c r="BC52" s="108">
        <f t="shared" si="17"/>
        <v>-108315.28400000001</v>
      </c>
      <c r="BD52" s="150"/>
      <c r="BE52" s="150"/>
      <c r="BF52" s="3">
        <v>6984.24</v>
      </c>
      <c r="BG52" s="150">
        <f t="shared" si="4"/>
        <v>-115299.52400000002</v>
      </c>
      <c r="BH52" s="121">
        <v>407541.37</v>
      </c>
      <c r="BI52" s="156"/>
      <c r="BJ52" s="137"/>
      <c r="BK52" s="251"/>
      <c r="BL52" s="251">
        <f t="shared" si="22"/>
        <v>-115299.52400000002</v>
      </c>
      <c r="BM52" s="138">
        <v>-123507.17</v>
      </c>
      <c r="BN52" s="140"/>
      <c r="BO52" s="140"/>
      <c r="BP52" s="140"/>
      <c r="BQ52" s="140"/>
      <c r="BR52" s="276">
        <v>0</v>
      </c>
      <c r="BS52" s="138">
        <v>-123507.17</v>
      </c>
      <c r="BT52" s="3"/>
      <c r="BU52" s="3"/>
      <c r="BV52" s="251">
        <f t="shared" si="16"/>
        <v>-115299.52400000002</v>
      </c>
      <c r="BW52" s="150"/>
      <c r="BX52" s="274">
        <f>BL52+BR52</f>
        <v>-115299.52400000002</v>
      </c>
    </row>
    <row r="53" spans="1:146" s="93" customFormat="1" ht="15.75" customHeight="1">
      <c r="A53" s="3">
        <v>39</v>
      </c>
      <c r="B53" s="57" t="s">
        <v>31</v>
      </c>
      <c r="C53" s="3">
        <v>507.4</v>
      </c>
      <c r="D53" s="3">
        <v>0</v>
      </c>
      <c r="E53" s="3">
        <f t="shared" si="0"/>
        <v>507.4</v>
      </c>
      <c r="F53" s="51">
        <v>8.37</v>
      </c>
      <c r="G53" s="6">
        <f t="shared" si="1"/>
        <v>4246.937999999999</v>
      </c>
      <c r="H53" s="5">
        <f t="shared" si="5"/>
        <v>25481.627999999997</v>
      </c>
      <c r="I53" s="3">
        <v>8.7</v>
      </c>
      <c r="J53" s="6">
        <f t="shared" si="2"/>
        <v>4414.379999999999</v>
      </c>
      <c r="K53" s="5">
        <f t="shared" si="6"/>
        <v>26486.279999999995</v>
      </c>
      <c r="L53" s="54">
        <f t="shared" si="7"/>
        <v>51967.907999999996</v>
      </c>
      <c r="M53" s="138">
        <v>-158583.45</v>
      </c>
      <c r="N53" s="55">
        <f t="shared" si="3"/>
        <v>-3.051565015855555</v>
      </c>
      <c r="O53" s="108">
        <f t="shared" si="8"/>
        <v>-106615.54200000002</v>
      </c>
      <c r="P53" s="127" t="s">
        <v>354</v>
      </c>
      <c r="Q53" s="98" t="s">
        <v>424</v>
      </c>
      <c r="R53" s="143">
        <v>14284.32</v>
      </c>
      <c r="S53" s="144">
        <f>O53-R53</f>
        <v>-120899.86200000002</v>
      </c>
      <c r="T53" s="6">
        <f t="shared" si="9"/>
        <v>0</v>
      </c>
      <c r="U53" s="6">
        <f t="shared" si="10"/>
        <v>1190.36</v>
      </c>
      <c r="V53" s="35">
        <v>0</v>
      </c>
      <c r="W53" s="35">
        <v>14284.32</v>
      </c>
      <c r="X53" s="3">
        <v>0</v>
      </c>
      <c r="Y53" s="3">
        <v>1667.02</v>
      </c>
      <c r="Z53" s="3">
        <v>0</v>
      </c>
      <c r="AA53" s="3">
        <v>2781.25</v>
      </c>
      <c r="AB53" s="3">
        <v>0</v>
      </c>
      <c r="AC53" s="3">
        <v>1792.02</v>
      </c>
      <c r="AD53" s="3">
        <v>0</v>
      </c>
      <c r="AE53" s="3">
        <v>1641.77</v>
      </c>
      <c r="AF53" s="3">
        <v>0</v>
      </c>
      <c r="AG53" s="3">
        <v>1201.52</v>
      </c>
      <c r="AH53" s="3">
        <v>0</v>
      </c>
      <c r="AI53" s="3">
        <v>1167.02</v>
      </c>
      <c r="AJ53" s="178">
        <v>0</v>
      </c>
      <c r="AK53" s="178">
        <v>9863.72</v>
      </c>
      <c r="AL53" s="178">
        <v>0</v>
      </c>
      <c r="AM53" s="178">
        <v>1212.69</v>
      </c>
      <c r="AN53" s="178">
        <v>0</v>
      </c>
      <c r="AO53" s="178">
        <v>1370.81</v>
      </c>
      <c r="AP53" s="3">
        <v>0</v>
      </c>
      <c r="AQ53" s="3">
        <v>1212.69</v>
      </c>
      <c r="AR53" s="3">
        <v>0</v>
      </c>
      <c r="AS53" s="3">
        <v>2348.92</v>
      </c>
      <c r="AT53" s="3">
        <v>0</v>
      </c>
      <c r="AU53" s="3">
        <v>4451.58</v>
      </c>
      <c r="AV53" s="39">
        <f t="shared" si="11"/>
        <v>0</v>
      </c>
      <c r="AW53" s="39">
        <f t="shared" si="12"/>
        <v>30711.010000000002</v>
      </c>
      <c r="AX53" s="122">
        <f t="shared" si="13"/>
        <v>30711.010000000002</v>
      </c>
      <c r="AY53" s="40"/>
      <c r="AZ53" s="40"/>
      <c r="BA53" s="40"/>
      <c r="BB53" s="40">
        <f t="shared" si="14"/>
        <v>30711.010000000002</v>
      </c>
      <c r="BC53" s="108">
        <f t="shared" si="17"/>
        <v>-137326.55200000003</v>
      </c>
      <c r="BD53" s="150"/>
      <c r="BE53" s="150"/>
      <c r="BF53" s="3">
        <v>76452.6</v>
      </c>
      <c r="BG53" s="150">
        <f t="shared" si="4"/>
        <v>-213779.15200000003</v>
      </c>
      <c r="BH53" s="121">
        <v>323745.71</v>
      </c>
      <c r="BI53" s="156"/>
      <c r="BJ53" s="137"/>
      <c r="BK53" s="251"/>
      <c r="BL53" s="251">
        <f t="shared" si="22"/>
        <v>-213779.15200000003</v>
      </c>
      <c r="BM53" s="138">
        <v>-158583.45</v>
      </c>
      <c r="BN53" s="139"/>
      <c r="BO53" s="139"/>
      <c r="BP53" s="139"/>
      <c r="BQ53" s="139"/>
      <c r="BR53" s="276">
        <v>0</v>
      </c>
      <c r="BS53" s="138">
        <v>-158583.45</v>
      </c>
      <c r="BT53" s="3"/>
      <c r="BU53" s="3"/>
      <c r="BV53" s="251">
        <f t="shared" si="16"/>
        <v>-213779.15200000003</v>
      </c>
      <c r="BW53" s="150"/>
      <c r="BX53" s="274">
        <f>BL53+BR53</f>
        <v>-213779.15200000003</v>
      </c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</row>
    <row r="54" spans="1:76" ht="15.75">
      <c r="A54" s="3">
        <v>40</v>
      </c>
      <c r="B54" s="18" t="s">
        <v>32</v>
      </c>
      <c r="C54" s="3">
        <v>964.4</v>
      </c>
      <c r="D54" s="3">
        <v>0</v>
      </c>
      <c r="E54" s="3">
        <f t="shared" si="0"/>
        <v>964.4</v>
      </c>
      <c r="F54" s="51">
        <v>13.23</v>
      </c>
      <c r="G54" s="6">
        <f t="shared" si="1"/>
        <v>12759.012</v>
      </c>
      <c r="H54" s="5">
        <f t="shared" si="5"/>
        <v>76554.072</v>
      </c>
      <c r="I54" s="3">
        <v>13.75</v>
      </c>
      <c r="J54" s="6">
        <f t="shared" si="2"/>
        <v>13260.5</v>
      </c>
      <c r="K54" s="5">
        <f t="shared" si="6"/>
        <v>79563</v>
      </c>
      <c r="L54" s="54">
        <f t="shared" si="7"/>
        <v>156117.072</v>
      </c>
      <c r="M54" s="125"/>
      <c r="N54" s="55">
        <f t="shared" si="3"/>
        <v>0</v>
      </c>
      <c r="O54" s="108">
        <f t="shared" si="8"/>
        <v>156117.072</v>
      </c>
      <c r="P54" s="98"/>
      <c r="Q54" s="98"/>
      <c r="R54" s="144">
        <v>156170.31</v>
      </c>
      <c r="S54" s="144"/>
      <c r="T54" s="6">
        <f t="shared" si="9"/>
        <v>0</v>
      </c>
      <c r="U54" s="6">
        <f t="shared" si="10"/>
        <v>13014.1925</v>
      </c>
      <c r="V54" s="35">
        <v>0</v>
      </c>
      <c r="W54" s="35">
        <v>156170.31</v>
      </c>
      <c r="X54" s="3">
        <v>0</v>
      </c>
      <c r="Y54" s="3">
        <v>3987.03</v>
      </c>
      <c r="Z54" s="3">
        <v>0</v>
      </c>
      <c r="AA54" s="3">
        <v>3987.03</v>
      </c>
      <c r="AB54" s="3">
        <v>0</v>
      </c>
      <c r="AC54" s="3">
        <v>26738.2</v>
      </c>
      <c r="AD54" s="3">
        <v>0</v>
      </c>
      <c r="AE54" s="3">
        <v>15482.93</v>
      </c>
      <c r="AF54" s="3">
        <v>0</v>
      </c>
      <c r="AG54" s="3">
        <v>23790.35</v>
      </c>
      <c r="AH54" s="3">
        <v>0</v>
      </c>
      <c r="AI54" s="3">
        <v>14377.39</v>
      </c>
      <c r="AJ54" s="178">
        <v>0</v>
      </c>
      <c r="AK54" s="178">
        <v>8072.89</v>
      </c>
      <c r="AL54" s="178">
        <v>0</v>
      </c>
      <c r="AM54" s="178">
        <v>9199.79</v>
      </c>
      <c r="AN54" s="178">
        <v>0</v>
      </c>
      <c r="AO54" s="178">
        <v>9964.8</v>
      </c>
      <c r="AP54" s="3">
        <v>0</v>
      </c>
      <c r="AQ54" s="3">
        <v>9537.59</v>
      </c>
      <c r="AR54" s="3">
        <v>0</v>
      </c>
      <c r="AS54" s="3">
        <v>4131.69</v>
      </c>
      <c r="AT54" s="3">
        <v>0</v>
      </c>
      <c r="AU54" s="3">
        <v>16109.21</v>
      </c>
      <c r="AV54" s="39">
        <f t="shared" si="11"/>
        <v>0</v>
      </c>
      <c r="AW54" s="39">
        <f t="shared" si="12"/>
        <v>145378.90000000002</v>
      </c>
      <c r="AX54" s="122">
        <f t="shared" si="13"/>
        <v>145378.90000000002</v>
      </c>
      <c r="AY54" s="40"/>
      <c r="AZ54" s="40"/>
      <c r="BA54" s="40"/>
      <c r="BB54" s="40">
        <f t="shared" si="14"/>
        <v>145378.90000000002</v>
      </c>
      <c r="BC54" s="108">
        <f t="shared" si="17"/>
        <v>10738.171999999962</v>
      </c>
      <c r="BD54" s="150"/>
      <c r="BE54" s="150">
        <v>4128</v>
      </c>
      <c r="BF54" s="3">
        <v>-1666.2792</v>
      </c>
      <c r="BG54" s="150">
        <f t="shared" si="4"/>
        <v>16532.451199999963</v>
      </c>
      <c r="BH54" s="121">
        <v>66455.22</v>
      </c>
      <c r="BI54" s="159">
        <v>7888.35</v>
      </c>
      <c r="BJ54" s="137"/>
      <c r="BK54" s="251"/>
      <c r="BL54" s="251">
        <f t="shared" si="22"/>
        <v>16532.451199999963</v>
      </c>
      <c r="BM54" s="125">
        <v>7017.29</v>
      </c>
      <c r="BN54" s="3"/>
      <c r="BO54" s="3"/>
      <c r="BP54" s="3">
        <v>113.71</v>
      </c>
      <c r="BQ54" s="121">
        <f aca="true" t="shared" si="23" ref="BQ54:BQ59">BM54*0.02011617</f>
        <v>141.16099857929999</v>
      </c>
      <c r="BR54" s="277">
        <f aca="true" t="shared" si="24" ref="BR54:BR59">BM54-BN54-BO54-BQ54-BP54</f>
        <v>6762.4190014207</v>
      </c>
      <c r="BS54" s="125"/>
      <c r="BT54" s="3"/>
      <c r="BU54" s="3"/>
      <c r="BV54" s="251">
        <f t="shared" si="16"/>
        <v>23294.870201420665</v>
      </c>
      <c r="BW54" s="108">
        <f aca="true" t="shared" si="25" ref="BW54:BW59">BL54+BR54</f>
        <v>23294.870201420665</v>
      </c>
      <c r="BX54" s="150"/>
    </row>
    <row r="55" spans="1:76" ht="15.75">
      <c r="A55" s="3">
        <v>41</v>
      </c>
      <c r="B55" s="18" t="s">
        <v>33</v>
      </c>
      <c r="C55" s="3">
        <v>556.9</v>
      </c>
      <c r="D55" s="3">
        <v>0</v>
      </c>
      <c r="E55" s="3">
        <f t="shared" si="0"/>
        <v>556.9</v>
      </c>
      <c r="F55" s="51">
        <v>13.41</v>
      </c>
      <c r="G55" s="6">
        <f t="shared" si="1"/>
        <v>7468.0289999999995</v>
      </c>
      <c r="H55" s="5">
        <f t="shared" si="5"/>
        <v>44808.174</v>
      </c>
      <c r="I55" s="3">
        <v>13.95</v>
      </c>
      <c r="J55" s="6">
        <f t="shared" si="2"/>
        <v>7768.754999999999</v>
      </c>
      <c r="K55" s="5">
        <f t="shared" si="6"/>
        <v>46612.53</v>
      </c>
      <c r="L55" s="54">
        <f t="shared" si="7"/>
        <v>91420.704</v>
      </c>
      <c r="M55" s="125"/>
      <c r="N55" s="55">
        <f t="shared" si="3"/>
        <v>0</v>
      </c>
      <c r="O55" s="108">
        <f t="shared" si="8"/>
        <v>91420.704</v>
      </c>
      <c r="P55" s="98"/>
      <c r="Q55" s="98"/>
      <c r="R55" s="144">
        <v>91408.67</v>
      </c>
      <c r="S55" s="144"/>
      <c r="T55" s="6">
        <f t="shared" si="9"/>
        <v>0</v>
      </c>
      <c r="U55" s="6">
        <f t="shared" si="10"/>
        <v>7617.389166666667</v>
      </c>
      <c r="V55" s="35">
        <v>0</v>
      </c>
      <c r="W55" s="35">
        <v>91408.67</v>
      </c>
      <c r="X55" s="3">
        <v>0</v>
      </c>
      <c r="Y55" s="3">
        <v>2299.44</v>
      </c>
      <c r="Z55" s="3">
        <v>0</v>
      </c>
      <c r="AA55" s="3">
        <v>2921.81</v>
      </c>
      <c r="AB55" s="3">
        <v>0</v>
      </c>
      <c r="AC55" s="3">
        <v>2853.92</v>
      </c>
      <c r="AD55" s="3">
        <v>0</v>
      </c>
      <c r="AE55" s="3">
        <v>6132.06</v>
      </c>
      <c r="AF55" s="3">
        <v>0</v>
      </c>
      <c r="AG55" s="3">
        <v>3028.98</v>
      </c>
      <c r="AH55" s="3">
        <v>0</v>
      </c>
      <c r="AI55" s="3">
        <v>3061.48</v>
      </c>
      <c r="AJ55" s="178">
        <v>0</v>
      </c>
      <c r="AK55" s="178">
        <v>3145.93</v>
      </c>
      <c r="AL55" s="178">
        <v>0</v>
      </c>
      <c r="AM55" s="178">
        <v>19107.41</v>
      </c>
      <c r="AN55" s="178">
        <v>0</v>
      </c>
      <c r="AO55" s="178">
        <v>11716.76</v>
      </c>
      <c r="AP55" s="3">
        <v>0</v>
      </c>
      <c r="AQ55" s="3">
        <v>3448.95</v>
      </c>
      <c r="AR55" s="3">
        <v>0</v>
      </c>
      <c r="AS55" s="3">
        <v>2388.54</v>
      </c>
      <c r="AT55" s="3">
        <v>0</v>
      </c>
      <c r="AU55" s="3">
        <v>2388.54</v>
      </c>
      <c r="AV55" s="39">
        <f t="shared" si="11"/>
        <v>0</v>
      </c>
      <c r="AW55" s="39">
        <f t="shared" si="12"/>
        <v>62493.82</v>
      </c>
      <c r="AX55" s="122">
        <f t="shared" si="13"/>
        <v>62493.82</v>
      </c>
      <c r="AY55" s="40"/>
      <c r="AZ55" s="40"/>
      <c r="BA55" s="40"/>
      <c r="BB55" s="40">
        <f t="shared" si="14"/>
        <v>62493.82</v>
      </c>
      <c r="BC55" s="108">
        <f t="shared" si="17"/>
        <v>28926.884</v>
      </c>
      <c r="BD55" s="150"/>
      <c r="BE55" s="150">
        <v>4128</v>
      </c>
      <c r="BF55" s="3">
        <v>-693.914</v>
      </c>
      <c r="BG55" s="150">
        <f t="shared" si="4"/>
        <v>33748.797999999995</v>
      </c>
      <c r="BH55" s="121">
        <v>13389.45</v>
      </c>
      <c r="BI55" s="159">
        <v>4427.67</v>
      </c>
      <c r="BJ55" s="137"/>
      <c r="BK55" s="251"/>
      <c r="BL55" s="251">
        <f t="shared" si="22"/>
        <v>33748.797999999995</v>
      </c>
      <c r="BM55" s="125">
        <v>39964.27</v>
      </c>
      <c r="BN55" s="3"/>
      <c r="BO55" s="3"/>
      <c r="BP55" s="3"/>
      <c r="BQ55" s="121">
        <f t="shared" si="23"/>
        <v>803.9280492459</v>
      </c>
      <c r="BR55" s="277">
        <f t="shared" si="24"/>
        <v>39160.3419507541</v>
      </c>
      <c r="BS55" s="125"/>
      <c r="BT55" s="3"/>
      <c r="BU55" s="3"/>
      <c r="BV55" s="251">
        <f t="shared" si="16"/>
        <v>72909.13995075409</v>
      </c>
      <c r="BW55" s="108">
        <f t="shared" si="25"/>
        <v>72909.13995075409</v>
      </c>
      <c r="BX55" s="150"/>
    </row>
    <row r="56" spans="1:76" ht="15.75" customHeight="1">
      <c r="A56" s="3">
        <v>42</v>
      </c>
      <c r="B56" s="21" t="s">
        <v>34</v>
      </c>
      <c r="C56" s="3">
        <v>119.9</v>
      </c>
      <c r="D56" s="3">
        <v>0</v>
      </c>
      <c r="E56" s="3">
        <f t="shared" si="0"/>
        <v>119.9</v>
      </c>
      <c r="F56" s="51">
        <v>6.86</v>
      </c>
      <c r="G56" s="6">
        <f t="shared" si="1"/>
        <v>822.5140000000001</v>
      </c>
      <c r="H56" s="5">
        <f t="shared" si="5"/>
        <v>4935.084000000001</v>
      </c>
      <c r="I56" s="3">
        <v>7.14</v>
      </c>
      <c r="J56" s="6">
        <f t="shared" si="2"/>
        <v>856.086</v>
      </c>
      <c r="K56" s="5">
        <f t="shared" si="6"/>
        <v>5136.516</v>
      </c>
      <c r="L56" s="54">
        <f t="shared" si="7"/>
        <v>10071.6</v>
      </c>
      <c r="M56" s="125"/>
      <c r="N56" s="55">
        <f t="shared" si="3"/>
        <v>0</v>
      </c>
      <c r="O56" s="108">
        <f t="shared" si="8"/>
        <v>10071.6</v>
      </c>
      <c r="P56" s="127"/>
      <c r="Q56" s="98"/>
      <c r="R56" s="144">
        <v>10067.57</v>
      </c>
      <c r="S56" s="144"/>
      <c r="T56" s="6">
        <f t="shared" si="9"/>
        <v>473.29333333333335</v>
      </c>
      <c r="U56" s="6">
        <f t="shared" si="10"/>
        <v>365.67083333333335</v>
      </c>
      <c r="V56" s="35">
        <v>5679.52</v>
      </c>
      <c r="W56" s="35">
        <v>4388.05</v>
      </c>
      <c r="X56" s="3">
        <v>0</v>
      </c>
      <c r="Y56" s="3">
        <v>264.98</v>
      </c>
      <c r="Z56" s="3">
        <v>0</v>
      </c>
      <c r="AA56" s="3">
        <v>264.98</v>
      </c>
      <c r="AB56" s="3">
        <v>0</v>
      </c>
      <c r="AC56" s="3">
        <v>264.98</v>
      </c>
      <c r="AD56" s="3">
        <v>474.75</v>
      </c>
      <c r="AE56" s="3">
        <v>264.98</v>
      </c>
      <c r="AF56" s="3">
        <v>0</v>
      </c>
      <c r="AG56" s="3">
        <v>264.98</v>
      </c>
      <c r="AH56" s="3">
        <v>0</v>
      </c>
      <c r="AI56" s="3">
        <v>264.98</v>
      </c>
      <c r="AJ56" s="178">
        <v>1991.49</v>
      </c>
      <c r="AK56" s="178">
        <v>286.56</v>
      </c>
      <c r="AL56" s="178">
        <v>0</v>
      </c>
      <c r="AM56" s="178">
        <v>286.56</v>
      </c>
      <c r="AN56" s="178">
        <v>0</v>
      </c>
      <c r="AO56" s="178">
        <v>286.56</v>
      </c>
      <c r="AP56" s="3">
        <v>474.75</v>
      </c>
      <c r="AQ56" s="3">
        <v>286.56</v>
      </c>
      <c r="AR56" s="3">
        <v>0</v>
      </c>
      <c r="AS56" s="3">
        <v>286.56</v>
      </c>
      <c r="AT56" s="3">
        <v>0</v>
      </c>
      <c r="AU56" s="3">
        <v>286.56</v>
      </c>
      <c r="AV56" s="39">
        <f t="shared" si="11"/>
        <v>2940.99</v>
      </c>
      <c r="AW56" s="39">
        <f t="shared" si="12"/>
        <v>3309.24</v>
      </c>
      <c r="AX56" s="122">
        <f t="shared" si="13"/>
        <v>6250.23</v>
      </c>
      <c r="AY56" s="40"/>
      <c r="AZ56" s="40"/>
      <c r="BA56" s="40"/>
      <c r="BB56" s="40">
        <f t="shared" si="14"/>
        <v>6250.23</v>
      </c>
      <c r="BC56" s="108">
        <f t="shared" si="17"/>
        <v>3821.370000000001</v>
      </c>
      <c r="BD56" s="150"/>
      <c r="BE56" s="150"/>
      <c r="BF56" s="3">
        <v>0</v>
      </c>
      <c r="BG56" s="150">
        <f t="shared" si="4"/>
        <v>3821.370000000001</v>
      </c>
      <c r="BH56" s="121">
        <v>14514.15</v>
      </c>
      <c r="BI56" s="156"/>
      <c r="BJ56" s="137"/>
      <c r="BK56" s="251"/>
      <c r="BL56" s="251">
        <f t="shared" si="22"/>
        <v>3821.370000000001</v>
      </c>
      <c r="BM56" s="125">
        <v>14735.5</v>
      </c>
      <c r="BN56" s="121"/>
      <c r="BO56" s="121"/>
      <c r="BP56" s="121"/>
      <c r="BQ56" s="121">
        <f t="shared" si="23"/>
        <v>296.421823035</v>
      </c>
      <c r="BR56" s="277">
        <f t="shared" si="24"/>
        <v>14439.078176965</v>
      </c>
      <c r="BS56" s="125"/>
      <c r="BT56" s="3"/>
      <c r="BU56" s="3"/>
      <c r="BV56" s="251">
        <f t="shared" si="16"/>
        <v>18260.448176965</v>
      </c>
      <c r="BW56" s="108">
        <f t="shared" si="25"/>
        <v>18260.448176965</v>
      </c>
      <c r="BX56" s="150"/>
    </row>
    <row r="57" spans="1:76" ht="15.75" customHeight="1">
      <c r="A57" s="3">
        <v>43</v>
      </c>
      <c r="B57" s="21" t="s">
        <v>35</v>
      </c>
      <c r="C57" s="3">
        <v>106.3</v>
      </c>
      <c r="D57" s="3">
        <v>0</v>
      </c>
      <c r="E57" s="3">
        <f t="shared" si="0"/>
        <v>106.3</v>
      </c>
      <c r="F57" s="51">
        <v>6.86</v>
      </c>
      <c r="G57" s="6">
        <f t="shared" si="1"/>
        <v>729.218</v>
      </c>
      <c r="H57" s="5">
        <f t="shared" si="5"/>
        <v>4375.308</v>
      </c>
      <c r="I57" s="3">
        <v>7.14</v>
      </c>
      <c r="J57" s="6">
        <f t="shared" si="2"/>
        <v>758.982</v>
      </c>
      <c r="K57" s="5">
        <f t="shared" si="6"/>
        <v>4553.892</v>
      </c>
      <c r="L57" s="54">
        <f t="shared" si="7"/>
        <v>8929.2</v>
      </c>
      <c r="M57" s="125"/>
      <c r="N57" s="55">
        <f t="shared" si="3"/>
        <v>0</v>
      </c>
      <c r="O57" s="108">
        <f t="shared" si="8"/>
        <v>8929.2</v>
      </c>
      <c r="P57" s="127"/>
      <c r="Q57" s="98"/>
      <c r="R57" s="144">
        <v>8925.63</v>
      </c>
      <c r="S57" s="144"/>
      <c r="T57" s="6">
        <f t="shared" si="9"/>
        <v>419.60833333333335</v>
      </c>
      <c r="U57" s="6">
        <f t="shared" si="10"/>
        <v>324.1933333333333</v>
      </c>
      <c r="V57" s="35">
        <v>5035.3</v>
      </c>
      <c r="W57" s="35">
        <v>3890.32</v>
      </c>
      <c r="X57" s="3">
        <v>0</v>
      </c>
      <c r="Y57" s="3">
        <v>234.92</v>
      </c>
      <c r="Z57" s="3">
        <v>0</v>
      </c>
      <c r="AA57" s="3">
        <v>234.92</v>
      </c>
      <c r="AB57" s="3">
        <v>0</v>
      </c>
      <c r="AC57" s="3">
        <v>234.92</v>
      </c>
      <c r="AD57" s="3">
        <v>474.75</v>
      </c>
      <c r="AE57" s="3">
        <v>234.92</v>
      </c>
      <c r="AF57" s="3">
        <v>0</v>
      </c>
      <c r="AG57" s="3">
        <v>234.92</v>
      </c>
      <c r="AH57" s="3">
        <v>0</v>
      </c>
      <c r="AI57" s="3">
        <v>234.92</v>
      </c>
      <c r="AJ57" s="178">
        <v>1991.49</v>
      </c>
      <c r="AK57" s="178">
        <v>254.06</v>
      </c>
      <c r="AL57" s="178">
        <v>0</v>
      </c>
      <c r="AM57" s="178">
        <v>254.06</v>
      </c>
      <c r="AN57" s="178">
        <v>0</v>
      </c>
      <c r="AO57" s="178">
        <v>254.06</v>
      </c>
      <c r="AP57" s="3">
        <v>474.75</v>
      </c>
      <c r="AQ57" s="3">
        <v>254.06</v>
      </c>
      <c r="AR57" s="3">
        <v>0</v>
      </c>
      <c r="AS57" s="3">
        <v>254.06</v>
      </c>
      <c r="AT57" s="3">
        <v>0</v>
      </c>
      <c r="AU57" s="3">
        <v>254.06</v>
      </c>
      <c r="AV57" s="39">
        <f t="shared" si="11"/>
        <v>2940.99</v>
      </c>
      <c r="AW57" s="39">
        <f t="shared" si="12"/>
        <v>2933.8799999999997</v>
      </c>
      <c r="AX57" s="122">
        <f t="shared" si="13"/>
        <v>5874.869999999999</v>
      </c>
      <c r="AY57" s="40"/>
      <c r="AZ57" s="40"/>
      <c r="BA57" s="40"/>
      <c r="BB57" s="40">
        <f t="shared" si="14"/>
        <v>5874.869999999999</v>
      </c>
      <c r="BC57" s="108">
        <f t="shared" si="17"/>
        <v>3054.3300000000017</v>
      </c>
      <c r="BD57" s="150"/>
      <c r="BE57" s="150"/>
      <c r="BF57" s="3">
        <v>0</v>
      </c>
      <c r="BG57" s="150">
        <f t="shared" si="4"/>
        <v>3054.3300000000017</v>
      </c>
      <c r="BH57" s="121">
        <v>59208.65</v>
      </c>
      <c r="BI57" s="156"/>
      <c r="BJ57" s="137"/>
      <c r="BK57" s="251"/>
      <c r="BL57" s="251">
        <f t="shared" si="22"/>
        <v>3054.3300000000017</v>
      </c>
      <c r="BM57" s="125">
        <v>12710.08</v>
      </c>
      <c r="BN57" s="121"/>
      <c r="BO57" s="121"/>
      <c r="BP57" s="121"/>
      <c r="BQ57" s="121">
        <f t="shared" si="23"/>
        <v>255.67812999359998</v>
      </c>
      <c r="BR57" s="277">
        <f t="shared" si="24"/>
        <v>12454.4018700064</v>
      </c>
      <c r="BS57" s="125"/>
      <c r="BT57" s="3"/>
      <c r="BU57" s="3"/>
      <c r="BV57" s="251">
        <f t="shared" si="16"/>
        <v>15508.731870006402</v>
      </c>
      <c r="BW57" s="108">
        <f t="shared" si="25"/>
        <v>15508.731870006402</v>
      </c>
      <c r="BX57" s="150"/>
    </row>
    <row r="58" spans="1:76" ht="15.75" customHeight="1">
      <c r="A58" s="3">
        <v>44</v>
      </c>
      <c r="B58" s="21" t="s">
        <v>36</v>
      </c>
      <c r="C58" s="3">
        <v>159.9</v>
      </c>
      <c r="D58" s="3">
        <v>0</v>
      </c>
      <c r="E58" s="3">
        <f t="shared" si="0"/>
        <v>159.9</v>
      </c>
      <c r="F58" s="51">
        <v>6.86</v>
      </c>
      <c r="G58" s="6">
        <f t="shared" si="1"/>
        <v>1096.914</v>
      </c>
      <c r="H58" s="5">
        <f t="shared" si="5"/>
        <v>6581.484</v>
      </c>
      <c r="I58" s="3">
        <v>7.14</v>
      </c>
      <c r="J58" s="6">
        <f t="shared" si="2"/>
        <v>1141.686</v>
      </c>
      <c r="K58" s="5">
        <f t="shared" si="6"/>
        <v>6850.116</v>
      </c>
      <c r="L58" s="54">
        <f t="shared" si="7"/>
        <v>13431.6</v>
      </c>
      <c r="M58" s="125"/>
      <c r="N58" s="55">
        <f t="shared" si="3"/>
        <v>0</v>
      </c>
      <c r="O58" s="108">
        <f t="shared" si="8"/>
        <v>13431.6</v>
      </c>
      <c r="P58" s="127"/>
      <c r="Q58" s="98"/>
      <c r="R58" s="144">
        <v>13426.23</v>
      </c>
      <c r="S58" s="144"/>
      <c r="T58" s="6">
        <f t="shared" si="9"/>
        <v>631.1891666666667</v>
      </c>
      <c r="U58" s="6">
        <f t="shared" si="10"/>
        <v>487.66333333333336</v>
      </c>
      <c r="V58" s="35">
        <v>7574.27</v>
      </c>
      <c r="W58" s="35">
        <v>5851.96</v>
      </c>
      <c r="X58" s="3">
        <v>0</v>
      </c>
      <c r="Y58" s="3">
        <v>353.38</v>
      </c>
      <c r="Z58" s="3">
        <v>0</v>
      </c>
      <c r="AA58" s="3">
        <v>353.38</v>
      </c>
      <c r="AB58" s="3">
        <v>0</v>
      </c>
      <c r="AC58" s="3">
        <v>353.38</v>
      </c>
      <c r="AD58" s="3">
        <v>474.75</v>
      </c>
      <c r="AE58" s="3">
        <v>353.38</v>
      </c>
      <c r="AF58" s="3">
        <v>0</v>
      </c>
      <c r="AG58" s="3">
        <v>353.38</v>
      </c>
      <c r="AH58" s="3">
        <v>0</v>
      </c>
      <c r="AI58" s="3">
        <v>353.38</v>
      </c>
      <c r="AJ58" s="178">
        <v>1991.49</v>
      </c>
      <c r="AK58" s="178">
        <v>382.16</v>
      </c>
      <c r="AL58" s="178">
        <v>0</v>
      </c>
      <c r="AM58" s="178">
        <v>382.16</v>
      </c>
      <c r="AN58" s="178">
        <v>0</v>
      </c>
      <c r="AO58" s="178">
        <v>382.16</v>
      </c>
      <c r="AP58" s="3">
        <v>474.75</v>
      </c>
      <c r="AQ58" s="3">
        <v>382.16</v>
      </c>
      <c r="AR58" s="3">
        <v>0</v>
      </c>
      <c r="AS58" s="3">
        <v>382.16</v>
      </c>
      <c r="AT58" s="3">
        <v>0</v>
      </c>
      <c r="AU58" s="3">
        <v>382.16</v>
      </c>
      <c r="AV58" s="39">
        <f t="shared" si="11"/>
        <v>2940.99</v>
      </c>
      <c r="AW58" s="39">
        <f t="shared" si="12"/>
        <v>4413.24</v>
      </c>
      <c r="AX58" s="122">
        <f t="shared" si="13"/>
        <v>7354.23</v>
      </c>
      <c r="AY58" s="40"/>
      <c r="AZ58" s="40"/>
      <c r="BA58" s="40"/>
      <c r="BB58" s="40">
        <f t="shared" si="14"/>
        <v>7354.23</v>
      </c>
      <c r="BC58" s="108">
        <f t="shared" si="17"/>
        <v>6077.370000000001</v>
      </c>
      <c r="BD58" s="150"/>
      <c r="BE58" s="150"/>
      <c r="BF58" s="3">
        <v>0</v>
      </c>
      <c r="BG58" s="150">
        <f t="shared" si="4"/>
        <v>6077.370000000001</v>
      </c>
      <c r="BH58" s="121">
        <v>138543.94</v>
      </c>
      <c r="BI58" s="156"/>
      <c r="BJ58" s="137"/>
      <c r="BK58" s="251"/>
      <c r="BL58" s="251">
        <f t="shared" si="22"/>
        <v>6077.370000000001</v>
      </c>
      <c r="BM58" s="125">
        <v>20693.1</v>
      </c>
      <c r="BN58" s="121"/>
      <c r="BO58" s="121"/>
      <c r="BP58" s="121"/>
      <c r="BQ58" s="121">
        <f t="shared" si="23"/>
        <v>416.265917427</v>
      </c>
      <c r="BR58" s="277">
        <f t="shared" si="24"/>
        <v>20276.834082572997</v>
      </c>
      <c r="BS58" s="125"/>
      <c r="BT58" s="3"/>
      <c r="BU58" s="3"/>
      <c r="BV58" s="251">
        <f t="shared" si="16"/>
        <v>26354.204082573</v>
      </c>
      <c r="BW58" s="108">
        <f t="shared" si="25"/>
        <v>26354.204082573</v>
      </c>
      <c r="BX58" s="150"/>
    </row>
    <row r="59" spans="1:76" s="273" customFormat="1" ht="15.75" customHeight="1">
      <c r="A59" s="3">
        <v>45</v>
      </c>
      <c r="B59" s="42" t="s">
        <v>37</v>
      </c>
      <c r="C59" s="42">
        <v>313.2</v>
      </c>
      <c r="D59" s="42">
        <v>0</v>
      </c>
      <c r="E59" s="42">
        <f t="shared" si="0"/>
        <v>313.2</v>
      </c>
      <c r="F59" s="257">
        <v>9.09</v>
      </c>
      <c r="G59" s="258">
        <f t="shared" si="1"/>
        <v>2846.988</v>
      </c>
      <c r="H59" s="258">
        <f t="shared" si="5"/>
        <v>17081.928</v>
      </c>
      <c r="I59" s="42">
        <v>5.89</v>
      </c>
      <c r="J59" s="258">
        <f t="shared" si="2"/>
        <v>1844.7479999999998</v>
      </c>
      <c r="K59" s="258">
        <f>J59*4</f>
        <v>7378.991999999999</v>
      </c>
      <c r="L59" s="259">
        <f t="shared" si="7"/>
        <v>24460.92</v>
      </c>
      <c r="M59" s="260"/>
      <c r="N59" s="261">
        <f t="shared" si="3"/>
        <v>0</v>
      </c>
      <c r="O59" s="262">
        <f t="shared" si="8"/>
        <v>24460.92</v>
      </c>
      <c r="P59" s="263"/>
      <c r="Q59" s="264"/>
      <c r="R59" s="265">
        <v>34847.13</v>
      </c>
      <c r="S59" s="265"/>
      <c r="T59" s="258">
        <f t="shared" si="9"/>
        <v>1884.8374999999999</v>
      </c>
      <c r="U59" s="258">
        <f t="shared" si="10"/>
        <v>1019.09</v>
      </c>
      <c r="V59" s="258">
        <v>22618.05</v>
      </c>
      <c r="W59" s="258">
        <v>12229.08</v>
      </c>
      <c r="X59" s="42">
        <v>0</v>
      </c>
      <c r="Y59" s="42">
        <v>692.17</v>
      </c>
      <c r="Z59" s="42">
        <v>0</v>
      </c>
      <c r="AA59" s="42">
        <v>692.17</v>
      </c>
      <c r="AB59" s="42">
        <v>0</v>
      </c>
      <c r="AC59" s="42">
        <v>692.17</v>
      </c>
      <c r="AD59" s="42">
        <v>474.75</v>
      </c>
      <c r="AE59" s="42">
        <v>692.17</v>
      </c>
      <c r="AF59" s="42">
        <v>0</v>
      </c>
      <c r="AG59" s="42">
        <v>692.17</v>
      </c>
      <c r="AH59" s="42">
        <v>0</v>
      </c>
      <c r="AI59" s="42">
        <v>692.17</v>
      </c>
      <c r="AJ59" s="266">
        <v>1991.49</v>
      </c>
      <c r="AK59" s="266">
        <v>748.55</v>
      </c>
      <c r="AL59" s="266">
        <v>0</v>
      </c>
      <c r="AM59" s="266">
        <v>748.55</v>
      </c>
      <c r="AN59" s="266">
        <v>0</v>
      </c>
      <c r="AO59" s="266">
        <v>748.55</v>
      </c>
      <c r="AP59" s="42">
        <v>474.75</v>
      </c>
      <c r="AQ59" s="42">
        <v>748.55</v>
      </c>
      <c r="AR59" s="42">
        <v>0</v>
      </c>
      <c r="AS59" s="42">
        <v>0</v>
      </c>
      <c r="AT59" s="42">
        <v>0</v>
      </c>
      <c r="AU59" s="42">
        <v>0</v>
      </c>
      <c r="AV59" s="267">
        <f t="shared" si="11"/>
        <v>2940.99</v>
      </c>
      <c r="AW59" s="267">
        <f t="shared" si="12"/>
        <v>7147.22</v>
      </c>
      <c r="AX59" s="268">
        <f t="shared" si="13"/>
        <v>10088.21</v>
      </c>
      <c r="AY59" s="269"/>
      <c r="AZ59" s="269"/>
      <c r="BA59" s="269"/>
      <c r="BB59" s="40">
        <f t="shared" si="14"/>
        <v>10088.21</v>
      </c>
      <c r="BC59" s="262">
        <f t="shared" si="17"/>
        <v>14372.71</v>
      </c>
      <c r="BD59" s="262"/>
      <c r="BE59" s="262"/>
      <c r="BF59" s="42">
        <v>1461.504</v>
      </c>
      <c r="BG59" s="262">
        <f t="shared" si="4"/>
        <v>12911.205999999998</v>
      </c>
      <c r="BH59" s="272">
        <v>336898.24</v>
      </c>
      <c r="BI59" s="270"/>
      <c r="BJ59" s="271"/>
      <c r="BK59" s="262"/>
      <c r="BL59" s="262">
        <f t="shared" si="22"/>
        <v>12911.205999999998</v>
      </c>
      <c r="BM59" s="260">
        <v>64879.55</v>
      </c>
      <c r="BN59" s="272"/>
      <c r="BO59" s="272"/>
      <c r="BP59" s="272"/>
      <c r="BQ59" s="272">
        <f t="shared" si="23"/>
        <v>1305.1280573235001</v>
      </c>
      <c r="BR59" s="278">
        <f t="shared" si="24"/>
        <v>63574.421942676505</v>
      </c>
      <c r="BS59" s="260"/>
      <c r="BT59" s="42"/>
      <c r="BU59" s="42"/>
      <c r="BV59" s="262">
        <f t="shared" si="16"/>
        <v>76485.62794267651</v>
      </c>
      <c r="BW59" s="262">
        <f t="shared" si="25"/>
        <v>76485.62794267651</v>
      </c>
      <c r="BX59" s="262"/>
    </row>
    <row r="60" spans="1:76" ht="15.75">
      <c r="A60" s="3">
        <v>46</v>
      </c>
      <c r="B60" s="18" t="s">
        <v>38</v>
      </c>
      <c r="C60" s="3">
        <v>575.8</v>
      </c>
      <c r="D60" s="3">
        <v>71.7</v>
      </c>
      <c r="E60" s="3">
        <f t="shared" si="0"/>
        <v>647.5</v>
      </c>
      <c r="F60" s="51">
        <v>8.18</v>
      </c>
      <c r="G60" s="6">
        <f t="shared" si="1"/>
        <v>5296.55</v>
      </c>
      <c r="H60" s="5">
        <f t="shared" si="5"/>
        <v>31779.300000000003</v>
      </c>
      <c r="I60" s="3">
        <v>8.51</v>
      </c>
      <c r="J60" s="6">
        <f t="shared" si="2"/>
        <v>5510.224999999999</v>
      </c>
      <c r="K60" s="5">
        <f t="shared" si="6"/>
        <v>33061.35</v>
      </c>
      <c r="L60" s="54">
        <f t="shared" si="7"/>
        <v>64840.65</v>
      </c>
      <c r="M60" s="138">
        <v>-10127.29</v>
      </c>
      <c r="N60" s="55">
        <f t="shared" si="3"/>
        <v>-0.15618736086081803</v>
      </c>
      <c r="O60" s="108">
        <f t="shared" si="8"/>
        <v>54713.36</v>
      </c>
      <c r="P60" s="127" t="s">
        <v>354</v>
      </c>
      <c r="Q60" s="98" t="s">
        <v>424</v>
      </c>
      <c r="R60" s="144">
        <v>54702.48</v>
      </c>
      <c r="S60" s="144"/>
      <c r="T60" s="6">
        <f t="shared" si="9"/>
        <v>0</v>
      </c>
      <c r="U60" s="6">
        <f t="shared" si="10"/>
        <v>4558.54</v>
      </c>
      <c r="V60" s="35">
        <v>0</v>
      </c>
      <c r="W60" s="35">
        <v>54702.48</v>
      </c>
      <c r="X60" s="3">
        <v>0</v>
      </c>
      <c r="Y60" s="3">
        <v>1666.9</v>
      </c>
      <c r="Z60" s="3">
        <v>0</v>
      </c>
      <c r="AA60" s="3">
        <v>13263.68</v>
      </c>
      <c r="AB60" s="3">
        <v>0</v>
      </c>
      <c r="AC60" s="3">
        <v>17516.32</v>
      </c>
      <c r="AD60" s="3">
        <v>0</v>
      </c>
      <c r="AE60" s="3">
        <v>2727.31</v>
      </c>
      <c r="AF60" s="3">
        <v>0</v>
      </c>
      <c r="AG60" s="3">
        <v>1701.4</v>
      </c>
      <c r="AH60" s="3">
        <v>0</v>
      </c>
      <c r="AI60" s="3">
        <v>6510.44</v>
      </c>
      <c r="AJ60" s="178">
        <v>0</v>
      </c>
      <c r="AK60" s="178">
        <v>6334.8</v>
      </c>
      <c r="AL60" s="178">
        <v>0</v>
      </c>
      <c r="AM60" s="178">
        <v>5387.39</v>
      </c>
      <c r="AN60" s="178">
        <v>0</v>
      </c>
      <c r="AO60" s="178">
        <v>1725.18</v>
      </c>
      <c r="AP60" s="3">
        <v>0</v>
      </c>
      <c r="AQ60" s="3">
        <v>4958.87</v>
      </c>
      <c r="AR60" s="3">
        <v>0</v>
      </c>
      <c r="AS60" s="3">
        <v>7776.72</v>
      </c>
      <c r="AT60" s="3">
        <v>0</v>
      </c>
      <c r="AU60" s="3">
        <v>3003.47</v>
      </c>
      <c r="AV60" s="39">
        <f t="shared" si="11"/>
        <v>0</v>
      </c>
      <c r="AW60" s="39">
        <f t="shared" si="12"/>
        <v>72572.48000000001</v>
      </c>
      <c r="AX60" s="122">
        <f t="shared" si="13"/>
        <v>72572.48000000001</v>
      </c>
      <c r="AY60" s="40"/>
      <c r="AZ60" s="40"/>
      <c r="BA60" s="40"/>
      <c r="BB60" s="40">
        <f t="shared" si="14"/>
        <v>72572.48000000001</v>
      </c>
      <c r="BC60" s="108">
        <f t="shared" si="17"/>
        <v>-17859.12000000001</v>
      </c>
      <c r="BD60" s="150"/>
      <c r="BE60" s="150">
        <v>13836</v>
      </c>
      <c r="BF60" s="3">
        <v>-2420.245</v>
      </c>
      <c r="BG60" s="150">
        <f t="shared" si="4"/>
        <v>-1602.87500000001</v>
      </c>
      <c r="BH60" s="121">
        <v>7528.24</v>
      </c>
      <c r="BI60" s="156"/>
      <c r="BJ60" s="137"/>
      <c r="BK60" s="251"/>
      <c r="BL60" s="251">
        <f t="shared" si="22"/>
        <v>-1602.87500000001</v>
      </c>
      <c r="BM60" s="138">
        <v>-10127.29</v>
      </c>
      <c r="BN60" s="140"/>
      <c r="BO60" s="140"/>
      <c r="BP60" s="140"/>
      <c r="BQ60" s="140"/>
      <c r="BR60" s="276">
        <v>0</v>
      </c>
      <c r="BS60" s="138">
        <v>-10127.29</v>
      </c>
      <c r="BT60" s="3"/>
      <c r="BU60" s="3"/>
      <c r="BV60" s="251">
        <f t="shared" si="16"/>
        <v>-1602.87500000001</v>
      </c>
      <c r="BW60" s="150"/>
      <c r="BX60" s="274">
        <f>BL60+BR60</f>
        <v>-1602.87500000001</v>
      </c>
    </row>
    <row r="61" spans="1:76" ht="15.75">
      <c r="A61" s="3">
        <v>47</v>
      </c>
      <c r="B61" s="18" t="s">
        <v>39</v>
      </c>
      <c r="C61" s="3">
        <v>1530.1</v>
      </c>
      <c r="D61" s="3">
        <v>84.5</v>
      </c>
      <c r="E61" s="3">
        <f t="shared" si="0"/>
        <v>1614.6</v>
      </c>
      <c r="F61" s="51">
        <v>12.82</v>
      </c>
      <c r="G61" s="6">
        <f t="shared" si="1"/>
        <v>20699.172</v>
      </c>
      <c r="H61" s="5">
        <f t="shared" si="5"/>
        <v>124195.03199999999</v>
      </c>
      <c r="I61" s="3">
        <v>13.34</v>
      </c>
      <c r="J61" s="6">
        <f t="shared" si="2"/>
        <v>21538.764</v>
      </c>
      <c r="K61" s="5">
        <f t="shared" si="6"/>
        <v>129232.584</v>
      </c>
      <c r="L61" s="54">
        <f t="shared" si="7"/>
        <v>253427.61599999998</v>
      </c>
      <c r="M61" s="138">
        <v>-297793.65</v>
      </c>
      <c r="N61" s="55">
        <f t="shared" si="3"/>
        <v>-1.1750639283131639</v>
      </c>
      <c r="O61" s="108">
        <f t="shared" si="8"/>
        <v>-44366.03400000004</v>
      </c>
      <c r="P61" s="127" t="s">
        <v>351</v>
      </c>
      <c r="Q61" s="98" t="s">
        <v>424</v>
      </c>
      <c r="R61" s="143">
        <v>104700.23</v>
      </c>
      <c r="S61" s="144">
        <f>O61-R61</f>
        <v>-149066.26400000002</v>
      </c>
      <c r="T61" s="6">
        <f t="shared" si="9"/>
        <v>0</v>
      </c>
      <c r="U61" s="6">
        <f t="shared" si="10"/>
        <v>8725.019166666667</v>
      </c>
      <c r="V61" s="35">
        <v>0</v>
      </c>
      <c r="W61" s="35">
        <v>104700.23</v>
      </c>
      <c r="X61" s="3">
        <v>0</v>
      </c>
      <c r="Y61" s="3">
        <v>59412.03</v>
      </c>
      <c r="Z61" s="3">
        <v>0</v>
      </c>
      <c r="AA61" s="3">
        <v>3891.23</v>
      </c>
      <c r="AB61" s="3">
        <v>0</v>
      </c>
      <c r="AC61" s="3">
        <v>10211.12</v>
      </c>
      <c r="AD61" s="3">
        <v>0</v>
      </c>
      <c r="AE61" s="3">
        <v>4951.64</v>
      </c>
      <c r="AF61" s="3">
        <v>0</v>
      </c>
      <c r="AG61" s="3">
        <v>5521.53</v>
      </c>
      <c r="AH61" s="3">
        <v>0</v>
      </c>
      <c r="AI61" s="3">
        <v>10200.08</v>
      </c>
      <c r="AJ61" s="178">
        <v>0</v>
      </c>
      <c r="AK61" s="178">
        <v>4838.23</v>
      </c>
      <c r="AL61" s="178">
        <v>0</v>
      </c>
      <c r="AM61" s="178">
        <v>4036.54</v>
      </c>
      <c r="AN61" s="178">
        <v>0</v>
      </c>
      <c r="AO61" s="178">
        <v>5784.06</v>
      </c>
      <c r="AP61" s="3">
        <v>0</v>
      </c>
      <c r="AQ61" s="3">
        <v>6752.56</v>
      </c>
      <c r="AR61" s="3">
        <v>0</v>
      </c>
      <c r="AS61" s="3">
        <v>46467.19</v>
      </c>
      <c r="AT61" s="3">
        <v>0</v>
      </c>
      <c r="AU61" s="3">
        <v>4036.54</v>
      </c>
      <c r="AV61" s="39">
        <f t="shared" si="11"/>
        <v>0</v>
      </c>
      <c r="AW61" s="39">
        <f t="shared" si="12"/>
        <v>166102.75</v>
      </c>
      <c r="AX61" s="122">
        <f t="shared" si="13"/>
        <v>166102.75</v>
      </c>
      <c r="AY61" s="40"/>
      <c r="AZ61" s="40"/>
      <c r="BA61" s="40"/>
      <c r="BB61" s="40">
        <f t="shared" si="14"/>
        <v>166102.75</v>
      </c>
      <c r="BC61" s="108">
        <f t="shared" si="17"/>
        <v>-210468.78400000004</v>
      </c>
      <c r="BD61" s="150"/>
      <c r="BE61" s="150"/>
      <c r="BF61" s="3">
        <v>122421.3672</v>
      </c>
      <c r="BG61" s="150">
        <f t="shared" si="4"/>
        <v>-332890.1512</v>
      </c>
      <c r="BH61" s="121">
        <v>182813.37</v>
      </c>
      <c r="BI61" s="156"/>
      <c r="BJ61" s="137"/>
      <c r="BK61" s="251"/>
      <c r="BL61" s="251">
        <f t="shared" si="22"/>
        <v>-332890.1512</v>
      </c>
      <c r="BM61" s="138">
        <v>-297793.65</v>
      </c>
      <c r="BN61" s="140"/>
      <c r="BO61" s="140"/>
      <c r="BP61" s="140"/>
      <c r="BQ61" s="140"/>
      <c r="BR61" s="276">
        <v>0</v>
      </c>
      <c r="BS61" s="138">
        <v>-297793.65</v>
      </c>
      <c r="BT61" s="3"/>
      <c r="BU61" s="3"/>
      <c r="BV61" s="251">
        <f t="shared" si="16"/>
        <v>-332890.1512</v>
      </c>
      <c r="BW61" s="150"/>
      <c r="BX61" s="274">
        <f>BL61+BR61</f>
        <v>-332890.1512</v>
      </c>
    </row>
    <row r="62" spans="1:146" s="93" customFormat="1" ht="15.75">
      <c r="A62" s="3">
        <v>48</v>
      </c>
      <c r="B62" s="57" t="s">
        <v>40</v>
      </c>
      <c r="C62" s="3">
        <v>614.1</v>
      </c>
      <c r="D62" s="3">
        <v>45.2</v>
      </c>
      <c r="E62" s="3">
        <f t="shared" si="0"/>
        <v>659.3000000000001</v>
      </c>
      <c r="F62" s="51">
        <v>8.18</v>
      </c>
      <c r="G62" s="6">
        <f t="shared" si="1"/>
        <v>5393.0740000000005</v>
      </c>
      <c r="H62" s="5">
        <f t="shared" si="5"/>
        <v>32358.444000000003</v>
      </c>
      <c r="I62" s="3">
        <v>8.51</v>
      </c>
      <c r="J62" s="6">
        <f t="shared" si="2"/>
        <v>5610.643</v>
      </c>
      <c r="K62" s="5">
        <f t="shared" si="6"/>
        <v>33663.858</v>
      </c>
      <c r="L62" s="54">
        <f t="shared" si="7"/>
        <v>66022.302</v>
      </c>
      <c r="M62" s="138">
        <v>-104496.99</v>
      </c>
      <c r="N62" s="55">
        <f t="shared" si="3"/>
        <v>-1.5827529006789254</v>
      </c>
      <c r="O62" s="108">
        <f t="shared" si="8"/>
        <v>-38474.68800000001</v>
      </c>
      <c r="P62" s="127" t="s">
        <v>354</v>
      </c>
      <c r="Q62" s="98" t="s">
        <v>424</v>
      </c>
      <c r="R62" s="145">
        <v>20692.41</v>
      </c>
      <c r="S62" s="144">
        <f>O62-R62</f>
        <v>-59167.09800000001</v>
      </c>
      <c r="T62" s="6">
        <f t="shared" si="9"/>
        <v>0</v>
      </c>
      <c r="U62" s="6">
        <f t="shared" si="10"/>
        <v>1724.3675</v>
      </c>
      <c r="V62" s="35">
        <v>0</v>
      </c>
      <c r="W62" s="35">
        <v>20692.41</v>
      </c>
      <c r="X62" s="3">
        <v>0</v>
      </c>
      <c r="Y62" s="3">
        <v>1694.04</v>
      </c>
      <c r="Z62" s="3">
        <v>0</v>
      </c>
      <c r="AA62" s="3">
        <v>25557.67</v>
      </c>
      <c r="AB62" s="3">
        <v>0</v>
      </c>
      <c r="AC62" s="3">
        <v>6163.16</v>
      </c>
      <c r="AD62" s="3">
        <v>0</v>
      </c>
      <c r="AE62" s="3">
        <v>18853.04</v>
      </c>
      <c r="AF62" s="3">
        <v>0</v>
      </c>
      <c r="AG62" s="3">
        <v>1728.54</v>
      </c>
      <c r="AH62" s="3">
        <v>0</v>
      </c>
      <c r="AI62" s="3">
        <v>10193.78</v>
      </c>
      <c r="AJ62" s="178">
        <v>0</v>
      </c>
      <c r="AK62" s="178">
        <v>4433.94</v>
      </c>
      <c r="AL62" s="178">
        <v>0</v>
      </c>
      <c r="AM62" s="178">
        <v>5007.59</v>
      </c>
      <c r="AN62" s="178">
        <v>0</v>
      </c>
      <c r="AO62" s="178">
        <v>1753.38</v>
      </c>
      <c r="AP62" s="3">
        <v>0</v>
      </c>
      <c r="AQ62" s="3">
        <v>5171.48</v>
      </c>
      <c r="AR62" s="3">
        <v>0</v>
      </c>
      <c r="AS62" s="3">
        <v>4201.48</v>
      </c>
      <c r="AT62" s="3">
        <v>0</v>
      </c>
      <c r="AU62" s="3">
        <v>3031.67</v>
      </c>
      <c r="AV62" s="39">
        <f t="shared" si="11"/>
        <v>0</v>
      </c>
      <c r="AW62" s="39">
        <f t="shared" si="12"/>
        <v>87789.76999999999</v>
      </c>
      <c r="AX62" s="122">
        <f t="shared" si="13"/>
        <v>87789.76999999999</v>
      </c>
      <c r="AY62" s="40"/>
      <c r="AZ62" s="40"/>
      <c r="BA62" s="40"/>
      <c r="BB62" s="40">
        <f t="shared" si="14"/>
        <v>87789.76999999999</v>
      </c>
      <c r="BC62" s="108">
        <f t="shared" si="17"/>
        <v>-126264.458</v>
      </c>
      <c r="BD62" s="150"/>
      <c r="BE62" s="150"/>
      <c r="BF62" s="3">
        <v>44481.7344</v>
      </c>
      <c r="BG62" s="150">
        <f t="shared" si="4"/>
        <v>-170746.1924</v>
      </c>
      <c r="BH62" s="121">
        <v>89747.54</v>
      </c>
      <c r="BI62" s="156"/>
      <c r="BJ62" s="137"/>
      <c r="BK62" s="251"/>
      <c r="BL62" s="251">
        <f t="shared" si="22"/>
        <v>-170746.1924</v>
      </c>
      <c r="BM62" s="138">
        <v>-104496.99</v>
      </c>
      <c r="BN62" s="140"/>
      <c r="BO62" s="140"/>
      <c r="BP62" s="140"/>
      <c r="BQ62" s="140"/>
      <c r="BR62" s="276">
        <v>0</v>
      </c>
      <c r="BS62" s="138">
        <v>-104496.99</v>
      </c>
      <c r="BT62" s="3"/>
      <c r="BU62" s="3"/>
      <c r="BV62" s="251">
        <f t="shared" si="16"/>
        <v>-170746.1924</v>
      </c>
      <c r="BW62" s="150"/>
      <c r="BX62" s="274">
        <f>BL62+BR62</f>
        <v>-170746.1924</v>
      </c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</row>
    <row r="63" spans="1:76" ht="15.75" customHeight="1">
      <c r="A63" s="3">
        <v>49</v>
      </c>
      <c r="B63" s="18" t="s">
        <v>41</v>
      </c>
      <c r="C63" s="3">
        <v>1640.4</v>
      </c>
      <c r="D63" s="3">
        <v>149.1</v>
      </c>
      <c r="E63" s="3">
        <f t="shared" si="0"/>
        <v>1789.5</v>
      </c>
      <c r="F63" s="51">
        <v>12.38</v>
      </c>
      <c r="G63" s="6">
        <f t="shared" si="1"/>
        <v>22154.010000000002</v>
      </c>
      <c r="H63" s="5">
        <f t="shared" si="5"/>
        <v>132924.06</v>
      </c>
      <c r="I63" s="3">
        <v>12.88</v>
      </c>
      <c r="J63" s="6">
        <f t="shared" si="2"/>
        <v>23048.760000000002</v>
      </c>
      <c r="K63" s="5">
        <f t="shared" si="6"/>
        <v>138292.56</v>
      </c>
      <c r="L63" s="54">
        <f t="shared" si="7"/>
        <v>271216.62</v>
      </c>
      <c r="M63" s="125"/>
      <c r="N63" s="55">
        <f t="shared" si="3"/>
        <v>0</v>
      </c>
      <c r="O63" s="108">
        <f t="shared" si="8"/>
        <v>271216.62</v>
      </c>
      <c r="P63" s="127"/>
      <c r="Q63" s="98"/>
      <c r="R63" s="144">
        <v>271165.08</v>
      </c>
      <c r="S63" s="144"/>
      <c r="T63" s="6">
        <f t="shared" si="9"/>
        <v>0</v>
      </c>
      <c r="U63" s="6">
        <f t="shared" si="10"/>
        <v>22597.09</v>
      </c>
      <c r="V63" s="35">
        <v>0</v>
      </c>
      <c r="W63" s="35">
        <v>271165.08</v>
      </c>
      <c r="X63" s="3">
        <v>0</v>
      </c>
      <c r="Y63" s="3">
        <v>27630.45</v>
      </c>
      <c r="Z63" s="3">
        <v>0</v>
      </c>
      <c r="AA63" s="3">
        <v>96059.28</v>
      </c>
      <c r="AB63" s="3">
        <v>0</v>
      </c>
      <c r="AC63" s="3">
        <v>25889.47</v>
      </c>
      <c r="AD63" s="3">
        <v>0</v>
      </c>
      <c r="AE63" s="3">
        <v>9848.65</v>
      </c>
      <c r="AF63" s="3">
        <v>0</v>
      </c>
      <c r="AG63" s="3">
        <v>10764.85</v>
      </c>
      <c r="AH63" s="3">
        <v>0</v>
      </c>
      <c r="AI63" s="3">
        <v>9372.39</v>
      </c>
      <c r="AJ63" s="178">
        <v>0</v>
      </c>
      <c r="AK63" s="178">
        <v>12044.45</v>
      </c>
      <c r="AL63" s="178">
        <v>0</v>
      </c>
      <c r="AM63" s="178">
        <v>40934.56</v>
      </c>
      <c r="AN63" s="178">
        <v>0</v>
      </c>
      <c r="AO63" s="178">
        <v>9715.69</v>
      </c>
      <c r="AP63" s="3">
        <v>0</v>
      </c>
      <c r="AQ63" s="3">
        <v>16830.29</v>
      </c>
      <c r="AR63" s="3">
        <v>0</v>
      </c>
      <c r="AS63" s="3">
        <v>34856.88</v>
      </c>
      <c r="AT63" s="3">
        <v>0</v>
      </c>
      <c r="AU63" s="3">
        <v>10933.31</v>
      </c>
      <c r="AV63" s="39">
        <f t="shared" si="11"/>
        <v>0</v>
      </c>
      <c r="AW63" s="39">
        <f t="shared" si="12"/>
        <v>304880.27</v>
      </c>
      <c r="AX63" s="122">
        <f t="shared" si="13"/>
        <v>304880.27</v>
      </c>
      <c r="AY63" s="40"/>
      <c r="AZ63" s="40"/>
      <c r="BA63" s="40"/>
      <c r="BB63" s="40">
        <f t="shared" si="14"/>
        <v>304880.27</v>
      </c>
      <c r="BC63" s="108">
        <f t="shared" si="17"/>
        <v>-33663.65000000002</v>
      </c>
      <c r="BD63" s="150"/>
      <c r="BE63" s="150"/>
      <c r="BF63" s="3">
        <v>18592.188</v>
      </c>
      <c r="BG63" s="150">
        <f t="shared" si="4"/>
        <v>-52255.83800000002</v>
      </c>
      <c r="BH63" s="121">
        <v>117461.77</v>
      </c>
      <c r="BI63" s="159">
        <v>0</v>
      </c>
      <c r="BJ63" s="137"/>
      <c r="BK63" s="251"/>
      <c r="BL63" s="251">
        <f t="shared" si="22"/>
        <v>-52255.83800000002</v>
      </c>
      <c r="BM63" s="125">
        <v>164268.75</v>
      </c>
      <c r="BN63" s="121"/>
      <c r="BO63" s="121">
        <v>47724</v>
      </c>
      <c r="BP63" s="121"/>
      <c r="BQ63" s="121">
        <f>BM63*0.02011617</f>
        <v>3304.4581006875</v>
      </c>
      <c r="BR63" s="277">
        <f>BM63-BN63-BO63-BQ63-BP63</f>
        <v>113240.2918993125</v>
      </c>
      <c r="BS63" s="125"/>
      <c r="BT63" s="3"/>
      <c r="BU63" s="3"/>
      <c r="BV63" s="251">
        <f t="shared" si="16"/>
        <v>60984.45389931249</v>
      </c>
      <c r="BW63" s="108">
        <f>BL63+BR63</f>
        <v>60984.45389931249</v>
      </c>
      <c r="BX63" s="150"/>
    </row>
    <row r="64" spans="1:76" ht="15.75" customHeight="1">
      <c r="A64" s="3">
        <v>50</v>
      </c>
      <c r="B64" s="18" t="s">
        <v>42</v>
      </c>
      <c r="C64" s="3">
        <v>1847</v>
      </c>
      <c r="D64" s="3">
        <v>159.2</v>
      </c>
      <c r="E64" s="3">
        <f t="shared" si="0"/>
        <v>2006.2</v>
      </c>
      <c r="F64" s="51">
        <v>11.92</v>
      </c>
      <c r="G64" s="6">
        <f t="shared" si="1"/>
        <v>23913.904</v>
      </c>
      <c r="H64" s="5">
        <f t="shared" si="5"/>
        <v>143483.424</v>
      </c>
      <c r="I64" s="3">
        <v>12.39</v>
      </c>
      <c r="J64" s="6">
        <f t="shared" si="2"/>
        <v>24856.818000000003</v>
      </c>
      <c r="K64" s="5">
        <f t="shared" si="6"/>
        <v>149140.90800000002</v>
      </c>
      <c r="L64" s="54">
        <f t="shared" si="7"/>
        <v>292624.33200000005</v>
      </c>
      <c r="M64" s="125"/>
      <c r="N64" s="55">
        <f t="shared" si="3"/>
        <v>0</v>
      </c>
      <c r="O64" s="108">
        <f t="shared" si="8"/>
        <v>292624.33200000005</v>
      </c>
      <c r="P64" s="127"/>
      <c r="Q64" s="98"/>
      <c r="R64" s="144">
        <v>292706.18</v>
      </c>
      <c r="S64" s="144"/>
      <c r="T64" s="6">
        <f t="shared" si="9"/>
        <v>0</v>
      </c>
      <c r="U64" s="6">
        <f t="shared" si="10"/>
        <v>24392.181666666667</v>
      </c>
      <c r="V64" s="35">
        <v>0</v>
      </c>
      <c r="W64" s="35">
        <v>292706.18</v>
      </c>
      <c r="X64" s="3">
        <v>0</v>
      </c>
      <c r="Y64" s="3">
        <v>7821.27</v>
      </c>
      <c r="Z64" s="3">
        <v>0</v>
      </c>
      <c r="AA64" s="3">
        <v>7976.21</v>
      </c>
      <c r="AB64" s="3">
        <v>0</v>
      </c>
      <c r="AC64" s="3">
        <v>7821.27</v>
      </c>
      <c r="AD64" s="3">
        <v>0</v>
      </c>
      <c r="AE64" s="3">
        <v>17138.3</v>
      </c>
      <c r="AF64" s="3">
        <v>0</v>
      </c>
      <c r="AG64" s="3">
        <v>13546.39</v>
      </c>
      <c r="AH64" s="3">
        <v>0</v>
      </c>
      <c r="AI64" s="3">
        <v>61058.64</v>
      </c>
      <c r="AJ64" s="178">
        <v>0</v>
      </c>
      <c r="AK64" s="178">
        <v>17563.65</v>
      </c>
      <c r="AL64" s="178">
        <v>0</v>
      </c>
      <c r="AM64" s="178">
        <v>16739.91</v>
      </c>
      <c r="AN64" s="178">
        <v>0</v>
      </c>
      <c r="AO64" s="178">
        <v>13549.58</v>
      </c>
      <c r="AP64" s="3">
        <v>0</v>
      </c>
      <c r="AQ64" s="3">
        <v>11536.95</v>
      </c>
      <c r="AR64" s="3">
        <v>0</v>
      </c>
      <c r="AS64" s="3">
        <v>11569.94</v>
      </c>
      <c r="AT64" s="3">
        <v>0</v>
      </c>
      <c r="AU64" s="3">
        <v>11010.34</v>
      </c>
      <c r="AV64" s="39">
        <f t="shared" si="11"/>
        <v>0</v>
      </c>
      <c r="AW64" s="39">
        <f t="shared" si="12"/>
        <v>197332.45</v>
      </c>
      <c r="AX64" s="122">
        <f t="shared" si="13"/>
        <v>197332.45</v>
      </c>
      <c r="AY64" s="40"/>
      <c r="AZ64" s="40"/>
      <c r="BA64" s="40"/>
      <c r="BB64" s="40">
        <f t="shared" si="14"/>
        <v>197332.45</v>
      </c>
      <c r="BC64" s="108">
        <f t="shared" si="17"/>
        <v>95291.88200000004</v>
      </c>
      <c r="BD64" s="150"/>
      <c r="BE64" s="150"/>
      <c r="BF64" s="3">
        <v>46247.628</v>
      </c>
      <c r="BG64" s="150">
        <f t="shared" si="4"/>
        <v>49044.254000000044</v>
      </c>
      <c r="BH64" s="121">
        <v>163044.15</v>
      </c>
      <c r="BI64" s="159">
        <v>1354.13</v>
      </c>
      <c r="BJ64" s="137"/>
      <c r="BK64" s="251"/>
      <c r="BL64" s="251">
        <f t="shared" si="22"/>
        <v>49044.254000000044</v>
      </c>
      <c r="BM64" s="125">
        <v>121042.43</v>
      </c>
      <c r="BN64" s="121"/>
      <c r="BO64" s="121"/>
      <c r="BP64" s="121"/>
      <c r="BQ64" s="121">
        <f>BM64*0.02011617</f>
        <v>2434.9100990930997</v>
      </c>
      <c r="BR64" s="277">
        <f>BM64-BN64-BO64-BQ64-BP64</f>
        <v>118607.51990090689</v>
      </c>
      <c r="BS64" s="125"/>
      <c r="BT64" s="3"/>
      <c r="BU64" s="3"/>
      <c r="BV64" s="251">
        <f t="shared" si="16"/>
        <v>167651.77390090693</v>
      </c>
      <c r="BW64" s="108">
        <f>BL64+BR64</f>
        <v>167651.77390090693</v>
      </c>
      <c r="BX64" s="150"/>
    </row>
    <row r="65" spans="1:76" ht="15.75" customHeight="1">
      <c r="A65" s="3">
        <v>51</v>
      </c>
      <c r="B65" s="17" t="s">
        <v>43</v>
      </c>
      <c r="C65" s="3">
        <v>2512.1</v>
      </c>
      <c r="D65" s="3">
        <v>251.9</v>
      </c>
      <c r="E65" s="3">
        <f t="shared" si="0"/>
        <v>2764</v>
      </c>
      <c r="F65" s="51">
        <v>12.82</v>
      </c>
      <c r="G65" s="6">
        <f t="shared" si="1"/>
        <v>35434.48</v>
      </c>
      <c r="H65" s="5">
        <f t="shared" si="5"/>
        <v>212606.88</v>
      </c>
      <c r="I65" s="3">
        <v>13.34</v>
      </c>
      <c r="J65" s="6">
        <f t="shared" si="2"/>
        <v>36871.76</v>
      </c>
      <c r="K65" s="5">
        <f t="shared" si="6"/>
        <v>221230.56</v>
      </c>
      <c r="L65" s="54">
        <f t="shared" si="7"/>
        <v>433837.44</v>
      </c>
      <c r="M65" s="125"/>
      <c r="N65" s="55">
        <f t="shared" si="3"/>
        <v>0</v>
      </c>
      <c r="O65" s="108">
        <f t="shared" si="8"/>
        <v>433837.44</v>
      </c>
      <c r="P65" s="127"/>
      <c r="Q65" s="98"/>
      <c r="R65" s="144">
        <v>433718.04</v>
      </c>
      <c r="S65" s="144"/>
      <c r="T65" s="6">
        <f t="shared" si="9"/>
        <v>20890.865</v>
      </c>
      <c r="U65" s="6">
        <f t="shared" si="10"/>
        <v>15252.305</v>
      </c>
      <c r="V65" s="35">
        <v>250690.38</v>
      </c>
      <c r="W65" s="35">
        <v>183027.66</v>
      </c>
      <c r="X65" s="3">
        <v>23816.13</v>
      </c>
      <c r="Y65" s="3">
        <v>6534.85</v>
      </c>
      <c r="Z65" s="3">
        <v>28704.49</v>
      </c>
      <c r="AA65" s="3">
        <v>10867.82</v>
      </c>
      <c r="AB65" s="3">
        <v>15893.72</v>
      </c>
      <c r="AC65" s="3">
        <v>7089.33</v>
      </c>
      <c r="AD65" s="3">
        <v>6238.47</v>
      </c>
      <c r="AE65" s="3">
        <v>7120.51</v>
      </c>
      <c r="AF65" s="3">
        <v>9674</v>
      </c>
      <c r="AG65" s="3">
        <v>6534.85</v>
      </c>
      <c r="AH65" s="3">
        <v>9674</v>
      </c>
      <c r="AI65" s="3">
        <v>24912.29</v>
      </c>
      <c r="AJ65" s="178">
        <v>16201.57</v>
      </c>
      <c r="AK65" s="178">
        <v>16770.45</v>
      </c>
      <c r="AL65" s="178">
        <v>10033.32</v>
      </c>
      <c r="AM65" s="178">
        <v>7450.2</v>
      </c>
      <c r="AN65" s="178">
        <v>16647.02</v>
      </c>
      <c r="AO65" s="178">
        <v>9449.93</v>
      </c>
      <c r="AP65" s="3">
        <v>5201.19</v>
      </c>
      <c r="AQ65" s="3">
        <v>12035.7</v>
      </c>
      <c r="AR65" s="3">
        <v>19966.93</v>
      </c>
      <c r="AS65" s="3">
        <v>6783.61</v>
      </c>
      <c r="AT65" s="3">
        <v>9034.54</v>
      </c>
      <c r="AU65" s="3">
        <v>8116.8</v>
      </c>
      <c r="AV65" s="39">
        <f t="shared" si="11"/>
        <v>171085.38</v>
      </c>
      <c r="AW65" s="39">
        <f t="shared" si="12"/>
        <v>123666.34000000001</v>
      </c>
      <c r="AX65" s="122">
        <f t="shared" si="13"/>
        <v>294751.72000000003</v>
      </c>
      <c r="AY65" s="40"/>
      <c r="AZ65" s="40"/>
      <c r="BA65" s="40"/>
      <c r="BB65" s="40">
        <f t="shared" si="14"/>
        <v>294751.72000000003</v>
      </c>
      <c r="BC65" s="108">
        <f t="shared" si="17"/>
        <v>139085.71999999997</v>
      </c>
      <c r="BD65" s="150"/>
      <c r="BE65" s="150">
        <v>4128</v>
      </c>
      <c r="BF65" s="3">
        <v>-17731.5984</v>
      </c>
      <c r="BG65" s="150">
        <f t="shared" si="4"/>
        <v>160945.31839999996</v>
      </c>
      <c r="BH65" s="121">
        <v>183055.43</v>
      </c>
      <c r="BI65" s="156"/>
      <c r="BJ65" s="137"/>
      <c r="BK65" s="251"/>
      <c r="BL65" s="251">
        <f t="shared" si="22"/>
        <v>160945.31839999996</v>
      </c>
      <c r="BM65" s="125">
        <v>199596.6</v>
      </c>
      <c r="BN65" s="3"/>
      <c r="BO65" s="183">
        <v>195581.48</v>
      </c>
      <c r="BP65" s="3"/>
      <c r="BQ65" s="121">
        <f>BM65*0.02011617</f>
        <v>4015.119137022</v>
      </c>
      <c r="BR65" s="277">
        <f>BM65-BN65-BO65-BQ65-BP65</f>
        <v>0.000862977995438996</v>
      </c>
      <c r="BS65" s="125"/>
      <c r="BT65" s="183" t="s">
        <v>547</v>
      </c>
      <c r="BU65" s="3"/>
      <c r="BV65" s="251">
        <f t="shared" si="16"/>
        <v>160945.31926297795</v>
      </c>
      <c r="BW65" s="108">
        <f>BL65+BR65</f>
        <v>160945.31926297795</v>
      </c>
      <c r="BX65" s="150"/>
    </row>
    <row r="66" spans="1:76" ht="15.75">
      <c r="A66" s="3">
        <v>52</v>
      </c>
      <c r="B66" s="18" t="s">
        <v>44</v>
      </c>
      <c r="C66" s="3">
        <v>2008.6</v>
      </c>
      <c r="D66" s="3">
        <v>0</v>
      </c>
      <c r="E66" s="3">
        <f t="shared" si="0"/>
        <v>2008.6</v>
      </c>
      <c r="F66" s="51">
        <v>12.38</v>
      </c>
      <c r="G66" s="6">
        <f t="shared" si="1"/>
        <v>24866.468</v>
      </c>
      <c r="H66" s="5">
        <f t="shared" si="5"/>
        <v>149198.80800000002</v>
      </c>
      <c r="I66" s="3">
        <v>12.88</v>
      </c>
      <c r="J66" s="6">
        <f t="shared" si="2"/>
        <v>25870.768</v>
      </c>
      <c r="K66" s="5">
        <f t="shared" si="6"/>
        <v>155224.608</v>
      </c>
      <c r="L66" s="54">
        <f t="shared" si="7"/>
        <v>304423.416</v>
      </c>
      <c r="M66" s="138">
        <v>-80148.3</v>
      </c>
      <c r="N66" s="55">
        <f t="shared" si="3"/>
        <v>-0.2632790245018471</v>
      </c>
      <c r="O66" s="108">
        <f t="shared" si="8"/>
        <v>224275.11600000004</v>
      </c>
      <c r="P66" s="127"/>
      <c r="Q66" s="98" t="s">
        <v>424</v>
      </c>
      <c r="R66" s="144">
        <v>224217.27</v>
      </c>
      <c r="S66" s="144"/>
      <c r="T66" s="6">
        <f t="shared" si="9"/>
        <v>0</v>
      </c>
      <c r="U66" s="6">
        <f t="shared" si="10"/>
        <v>18684.7725</v>
      </c>
      <c r="V66" s="35">
        <v>0</v>
      </c>
      <c r="W66" s="35">
        <v>224217.27</v>
      </c>
      <c r="X66" s="3">
        <v>0</v>
      </c>
      <c r="Y66" s="3">
        <v>20418.33</v>
      </c>
      <c r="Z66" s="3">
        <v>0</v>
      </c>
      <c r="AA66" s="3">
        <v>15667.06</v>
      </c>
      <c r="AB66" s="3">
        <v>0</v>
      </c>
      <c r="AC66" s="3">
        <v>8589.63</v>
      </c>
      <c r="AD66" s="3">
        <v>0</v>
      </c>
      <c r="AE66" s="3">
        <v>7362.42</v>
      </c>
      <c r="AF66" s="3">
        <v>0</v>
      </c>
      <c r="AG66" s="3">
        <v>4797.43</v>
      </c>
      <c r="AH66" s="3">
        <v>0</v>
      </c>
      <c r="AI66" s="3">
        <v>21452.61</v>
      </c>
      <c r="AJ66" s="178">
        <v>0</v>
      </c>
      <c r="AK66" s="178">
        <v>24219.21</v>
      </c>
      <c r="AL66" s="178">
        <v>0</v>
      </c>
      <c r="AM66" s="178">
        <v>10914</v>
      </c>
      <c r="AN66" s="178">
        <v>0</v>
      </c>
      <c r="AO66" s="178">
        <v>17696.7</v>
      </c>
      <c r="AP66" s="3">
        <v>0</v>
      </c>
      <c r="AQ66" s="3">
        <v>23001.23</v>
      </c>
      <c r="AR66" s="3">
        <v>0</v>
      </c>
      <c r="AS66" s="3">
        <v>10232.45</v>
      </c>
      <c r="AT66" s="3">
        <v>0</v>
      </c>
      <c r="AU66" s="3">
        <v>6976.18</v>
      </c>
      <c r="AV66" s="39">
        <f t="shared" si="11"/>
        <v>0</v>
      </c>
      <c r="AW66" s="39">
        <f t="shared" si="12"/>
        <v>171327.25000000003</v>
      </c>
      <c r="AX66" s="122">
        <f t="shared" si="13"/>
        <v>171327.25000000003</v>
      </c>
      <c r="AY66" s="40"/>
      <c r="AZ66" s="40"/>
      <c r="BA66" s="40"/>
      <c r="BB66" s="40">
        <f t="shared" si="14"/>
        <v>171327.25000000003</v>
      </c>
      <c r="BC66" s="108">
        <f t="shared" si="17"/>
        <v>52947.86600000001</v>
      </c>
      <c r="BD66" s="150"/>
      <c r="BE66" s="150"/>
      <c r="BF66" s="3">
        <v>76893.6768</v>
      </c>
      <c r="BG66" s="150">
        <f t="shared" si="4"/>
        <v>-23945.810799999992</v>
      </c>
      <c r="BH66" s="121">
        <v>99985.8</v>
      </c>
      <c r="BI66" s="156"/>
      <c r="BJ66" s="137"/>
      <c r="BK66" s="251"/>
      <c r="BL66" s="251">
        <f t="shared" si="22"/>
        <v>-23945.810799999992</v>
      </c>
      <c r="BM66" s="138">
        <v>-80148.3</v>
      </c>
      <c r="BN66" s="140"/>
      <c r="BO66" s="140"/>
      <c r="BP66" s="140"/>
      <c r="BQ66" s="140"/>
      <c r="BR66" s="276">
        <v>0</v>
      </c>
      <c r="BS66" s="138">
        <v>-80148.3</v>
      </c>
      <c r="BT66" s="3"/>
      <c r="BU66" s="3"/>
      <c r="BV66" s="251">
        <f t="shared" si="16"/>
        <v>-23945.810799999992</v>
      </c>
      <c r="BW66" s="150"/>
      <c r="BX66" s="274">
        <f>BL66+BR66</f>
        <v>-23945.810799999992</v>
      </c>
    </row>
    <row r="67" spans="1:76" ht="15.75">
      <c r="A67" s="3">
        <v>53</v>
      </c>
      <c r="B67" s="17" t="s">
        <v>45</v>
      </c>
      <c r="C67" s="3">
        <v>1272.3</v>
      </c>
      <c r="D67" s="3">
        <v>0</v>
      </c>
      <c r="E67" s="3">
        <f t="shared" si="0"/>
        <v>1272.3</v>
      </c>
      <c r="F67" s="51">
        <v>12.46</v>
      </c>
      <c r="G67" s="6">
        <f t="shared" si="1"/>
        <v>15852.858</v>
      </c>
      <c r="H67" s="5">
        <f t="shared" si="5"/>
        <v>95117.148</v>
      </c>
      <c r="I67" s="3">
        <v>12.97</v>
      </c>
      <c r="J67" s="6">
        <f t="shared" si="2"/>
        <v>16501.731</v>
      </c>
      <c r="K67" s="5">
        <f t="shared" si="6"/>
        <v>99010.386</v>
      </c>
      <c r="L67" s="54">
        <f t="shared" si="7"/>
        <v>194127.53399999999</v>
      </c>
      <c r="M67" s="138">
        <v>-7273.97</v>
      </c>
      <c r="N67" s="55">
        <f t="shared" si="3"/>
        <v>-0.03747005821441074</v>
      </c>
      <c r="O67" s="108">
        <f t="shared" si="8"/>
        <v>186853.56399999998</v>
      </c>
      <c r="P67" s="98"/>
      <c r="Q67" s="98"/>
      <c r="R67" s="144">
        <v>186765.01</v>
      </c>
      <c r="S67" s="144"/>
      <c r="T67" s="6">
        <f t="shared" si="9"/>
        <v>8817.7475</v>
      </c>
      <c r="U67" s="6">
        <f t="shared" si="10"/>
        <v>6746.003333333333</v>
      </c>
      <c r="V67" s="35">
        <v>105812.97</v>
      </c>
      <c r="W67" s="35">
        <v>80952.04</v>
      </c>
      <c r="X67" s="3">
        <v>1921.17</v>
      </c>
      <c r="Y67" s="3">
        <v>5171.05</v>
      </c>
      <c r="Z67" s="3">
        <v>4550.3</v>
      </c>
      <c r="AA67" s="3">
        <v>3103.94</v>
      </c>
      <c r="AB67" s="3">
        <v>1921.17</v>
      </c>
      <c r="AC67" s="3">
        <v>3103.94</v>
      </c>
      <c r="AD67" s="3">
        <v>2395.92</v>
      </c>
      <c r="AE67" s="3">
        <v>4099.86</v>
      </c>
      <c r="AF67" s="3">
        <v>3587.89</v>
      </c>
      <c r="AG67" s="3">
        <v>3103.94</v>
      </c>
      <c r="AH67" s="3">
        <v>3587.89</v>
      </c>
      <c r="AI67" s="3">
        <v>3103.94</v>
      </c>
      <c r="AJ67" s="178">
        <v>6677.052</v>
      </c>
      <c r="AK67" s="178">
        <v>12407.17</v>
      </c>
      <c r="AL67" s="178">
        <v>3740.562</v>
      </c>
      <c r="AM67" s="178">
        <v>3218.45</v>
      </c>
      <c r="AN67" s="178">
        <v>10849.422</v>
      </c>
      <c r="AO67" s="178">
        <v>5218.22</v>
      </c>
      <c r="AP67" s="3">
        <v>4635.11</v>
      </c>
      <c r="AQ67" s="3">
        <v>4375.88</v>
      </c>
      <c r="AR67" s="3">
        <v>2010.23</v>
      </c>
      <c r="AS67" s="3">
        <v>3632.78</v>
      </c>
      <c r="AT67" s="3">
        <v>2010.23</v>
      </c>
      <c r="AU67" s="3">
        <v>3218.45</v>
      </c>
      <c r="AV67" s="39">
        <f t="shared" si="11"/>
        <v>47886.946</v>
      </c>
      <c r="AW67" s="39">
        <f t="shared" si="12"/>
        <v>53757.61999999999</v>
      </c>
      <c r="AX67" s="122">
        <f t="shared" si="13"/>
        <v>101644.56599999999</v>
      </c>
      <c r="AY67" s="40"/>
      <c r="AZ67" s="40"/>
      <c r="BA67" s="40"/>
      <c r="BB67" s="40">
        <f t="shared" si="14"/>
        <v>101644.56599999999</v>
      </c>
      <c r="BC67" s="108">
        <f t="shared" si="17"/>
        <v>85208.99799999999</v>
      </c>
      <c r="BD67" s="150"/>
      <c r="BE67" s="150"/>
      <c r="BF67" s="3">
        <v>30112.3824</v>
      </c>
      <c r="BG67" s="150">
        <f t="shared" si="4"/>
        <v>55096.61559999999</v>
      </c>
      <c r="BH67" s="121">
        <v>101293.64</v>
      </c>
      <c r="BI67" s="159">
        <v>17801.62</v>
      </c>
      <c r="BJ67" s="137"/>
      <c r="BK67" s="251"/>
      <c r="BL67" s="251">
        <f t="shared" si="22"/>
        <v>55096.61559999999</v>
      </c>
      <c r="BM67" s="138">
        <v>-7273.97</v>
      </c>
      <c r="BN67" s="140"/>
      <c r="BO67" s="140"/>
      <c r="BP67" s="140"/>
      <c r="BQ67" s="140"/>
      <c r="BR67" s="276">
        <v>0</v>
      </c>
      <c r="BS67" s="138">
        <v>-7273.97</v>
      </c>
      <c r="BT67" s="3"/>
      <c r="BU67" s="3"/>
      <c r="BV67" s="251">
        <f t="shared" si="16"/>
        <v>55096.61559999999</v>
      </c>
      <c r="BW67" s="108">
        <f>BL67+BR67</f>
        <v>55096.61559999999</v>
      </c>
      <c r="BX67" s="150"/>
    </row>
    <row r="68" spans="1:76" ht="15.75">
      <c r="A68" s="3">
        <v>54</v>
      </c>
      <c r="B68" s="18" t="s">
        <v>46</v>
      </c>
      <c r="C68" s="3">
        <v>1948.4</v>
      </c>
      <c r="D68" s="3">
        <v>221.8</v>
      </c>
      <c r="E68" s="3">
        <f t="shared" si="0"/>
        <v>2170.2000000000003</v>
      </c>
      <c r="F68" s="51">
        <v>12.46</v>
      </c>
      <c r="G68" s="6">
        <f t="shared" si="1"/>
        <v>27040.692000000006</v>
      </c>
      <c r="H68" s="5">
        <f t="shared" si="5"/>
        <v>162244.15200000003</v>
      </c>
      <c r="I68" s="3">
        <v>12.97</v>
      </c>
      <c r="J68" s="6">
        <f t="shared" si="2"/>
        <v>28147.494000000006</v>
      </c>
      <c r="K68" s="5">
        <f t="shared" si="6"/>
        <v>168884.96400000004</v>
      </c>
      <c r="L68" s="54">
        <f t="shared" si="7"/>
        <v>331129.11600000004</v>
      </c>
      <c r="M68" s="138">
        <v>-33454.12</v>
      </c>
      <c r="N68" s="55">
        <f t="shared" si="3"/>
        <v>-0.10103043913540964</v>
      </c>
      <c r="O68" s="108">
        <f t="shared" si="8"/>
        <v>297674.99600000004</v>
      </c>
      <c r="P68" s="127"/>
      <c r="Q68" s="98"/>
      <c r="R68" s="144">
        <v>297523.95</v>
      </c>
      <c r="S68" s="144"/>
      <c r="T68" s="6">
        <f t="shared" si="9"/>
        <v>0</v>
      </c>
      <c r="U68" s="6">
        <f t="shared" si="10"/>
        <v>24793.662500000002</v>
      </c>
      <c r="V68" s="35">
        <v>0</v>
      </c>
      <c r="W68" s="35">
        <v>297523.95</v>
      </c>
      <c r="X68" s="3">
        <v>0</v>
      </c>
      <c r="Y68" s="3">
        <v>21731.93</v>
      </c>
      <c r="Z68" s="3">
        <v>0</v>
      </c>
      <c r="AA68" s="3">
        <v>12060.1</v>
      </c>
      <c r="AB68" s="3">
        <v>0</v>
      </c>
      <c r="AC68" s="3">
        <v>14507.56</v>
      </c>
      <c r="AD68" s="3">
        <v>0</v>
      </c>
      <c r="AE68" s="3">
        <v>40475.27</v>
      </c>
      <c r="AF68" s="3">
        <v>0</v>
      </c>
      <c r="AG68" s="3">
        <v>38708.68</v>
      </c>
      <c r="AH68" s="3">
        <v>0</v>
      </c>
      <c r="AI68" s="3">
        <v>22661.1</v>
      </c>
      <c r="AJ68" s="178">
        <v>0</v>
      </c>
      <c r="AK68" s="178">
        <v>33997.75</v>
      </c>
      <c r="AL68" s="178">
        <v>0</v>
      </c>
      <c r="AM68" s="178">
        <v>21939.85</v>
      </c>
      <c r="AN68" s="178">
        <v>0</v>
      </c>
      <c r="AO68" s="178">
        <v>20976.04</v>
      </c>
      <c r="AP68" s="3">
        <v>0</v>
      </c>
      <c r="AQ68" s="3">
        <v>54642.59</v>
      </c>
      <c r="AR68" s="3">
        <v>0</v>
      </c>
      <c r="AS68" s="3">
        <v>27993.18</v>
      </c>
      <c r="AT68" s="3">
        <v>0</v>
      </c>
      <c r="AU68" s="3">
        <v>44710.55</v>
      </c>
      <c r="AV68" s="39">
        <f t="shared" si="11"/>
        <v>0</v>
      </c>
      <c r="AW68" s="39">
        <f t="shared" si="12"/>
        <v>354404.6</v>
      </c>
      <c r="AX68" s="122">
        <f t="shared" si="13"/>
        <v>354404.6</v>
      </c>
      <c r="AY68" s="40"/>
      <c r="AZ68" s="40">
        <v>16765</v>
      </c>
      <c r="BA68" s="40"/>
      <c r="BB68" s="40">
        <f t="shared" si="14"/>
        <v>371169.6</v>
      </c>
      <c r="BC68" s="108">
        <f t="shared" si="17"/>
        <v>-73494.60399999993</v>
      </c>
      <c r="BD68" s="150"/>
      <c r="BE68" s="150">
        <v>1720</v>
      </c>
      <c r="BF68" s="3">
        <v>79263.7176</v>
      </c>
      <c r="BG68" s="150">
        <f t="shared" si="4"/>
        <v>-151038.32159999994</v>
      </c>
      <c r="BH68" s="121">
        <v>193378.55</v>
      </c>
      <c r="BI68" s="156"/>
      <c r="BJ68" s="137"/>
      <c r="BK68" s="251"/>
      <c r="BL68" s="251">
        <f t="shared" si="22"/>
        <v>-151038.32159999994</v>
      </c>
      <c r="BM68" s="138">
        <v>-33454.12</v>
      </c>
      <c r="BN68" s="140"/>
      <c r="BO68" s="140"/>
      <c r="BP68" s="140"/>
      <c r="BQ68" s="140"/>
      <c r="BR68" s="276">
        <v>0</v>
      </c>
      <c r="BS68" s="138">
        <v>-33454.12</v>
      </c>
      <c r="BT68" s="3"/>
      <c r="BU68" s="3"/>
      <c r="BV68" s="251">
        <f t="shared" si="16"/>
        <v>-151038.32159999994</v>
      </c>
      <c r="BW68" s="150"/>
      <c r="BX68" s="274">
        <f>BL68+BR68</f>
        <v>-151038.32159999994</v>
      </c>
    </row>
    <row r="69" spans="1:76" ht="15.75" customHeight="1">
      <c r="A69" s="3">
        <v>55</v>
      </c>
      <c r="B69" s="17" t="s">
        <v>47</v>
      </c>
      <c r="C69" s="3">
        <v>1072.8</v>
      </c>
      <c r="D69" s="3">
        <v>217.6</v>
      </c>
      <c r="E69" s="3">
        <f t="shared" si="0"/>
        <v>1290.3999999999999</v>
      </c>
      <c r="F69" s="51">
        <v>12.49</v>
      </c>
      <c r="G69" s="6">
        <f t="shared" si="1"/>
        <v>16117.095999999998</v>
      </c>
      <c r="H69" s="5">
        <f t="shared" si="5"/>
        <v>96702.57599999999</v>
      </c>
      <c r="I69" s="3">
        <v>12.99</v>
      </c>
      <c r="J69" s="6">
        <f t="shared" si="2"/>
        <v>16762.296</v>
      </c>
      <c r="K69" s="5">
        <f t="shared" si="6"/>
        <v>100573.77599999998</v>
      </c>
      <c r="L69" s="54">
        <f t="shared" si="7"/>
        <v>197276.35199999996</v>
      </c>
      <c r="M69" s="125"/>
      <c r="N69" s="55">
        <f t="shared" si="3"/>
        <v>0</v>
      </c>
      <c r="O69" s="108">
        <f t="shared" si="8"/>
        <v>197276.35199999996</v>
      </c>
      <c r="P69" s="127"/>
      <c r="Q69" s="98"/>
      <c r="R69" s="144">
        <v>197273.26</v>
      </c>
      <c r="S69" s="144"/>
      <c r="T69" s="6">
        <f t="shared" si="9"/>
        <v>9068.673333333334</v>
      </c>
      <c r="U69" s="6">
        <f t="shared" si="10"/>
        <v>7370.764999999999</v>
      </c>
      <c r="V69" s="35">
        <v>108824.08</v>
      </c>
      <c r="W69" s="35">
        <v>88449.18</v>
      </c>
      <c r="X69" s="3">
        <v>5511.62</v>
      </c>
      <c r="Y69" s="3">
        <v>4367.5</v>
      </c>
      <c r="Z69" s="3">
        <v>33513.06</v>
      </c>
      <c r="AA69" s="3">
        <v>4010.63</v>
      </c>
      <c r="AB69" s="3">
        <v>8166.58</v>
      </c>
      <c r="AC69" s="3">
        <v>11690.86</v>
      </c>
      <c r="AD69" s="3">
        <v>7936.07</v>
      </c>
      <c r="AE69" s="3">
        <v>32510.32</v>
      </c>
      <c r="AF69" s="3">
        <v>4765.21</v>
      </c>
      <c r="AG69" s="3">
        <v>3146.26</v>
      </c>
      <c r="AH69" s="3">
        <v>10745.53</v>
      </c>
      <c r="AI69" s="3">
        <v>3771.9</v>
      </c>
      <c r="AJ69" s="178">
        <v>9191.291000000001</v>
      </c>
      <c r="AK69" s="178">
        <v>21157.57</v>
      </c>
      <c r="AL69" s="178">
        <v>11500.551</v>
      </c>
      <c r="AM69" s="178">
        <v>3929.01</v>
      </c>
      <c r="AN69" s="178">
        <v>4685.241</v>
      </c>
      <c r="AO69" s="178">
        <v>6195.83</v>
      </c>
      <c r="AP69" s="3">
        <v>2681.85</v>
      </c>
      <c r="AQ69" s="3">
        <v>3848.08</v>
      </c>
      <c r="AR69" s="3">
        <v>2497.01</v>
      </c>
      <c r="AS69" s="3">
        <v>3262.42</v>
      </c>
      <c r="AT69" s="3">
        <v>4561.16</v>
      </c>
      <c r="AU69" s="3">
        <v>3262.42</v>
      </c>
      <c r="AV69" s="39">
        <f t="shared" si="11"/>
        <v>105755.17300000001</v>
      </c>
      <c r="AW69" s="39">
        <f t="shared" si="12"/>
        <v>101152.8</v>
      </c>
      <c r="AX69" s="122">
        <f t="shared" si="13"/>
        <v>206907.973</v>
      </c>
      <c r="AY69" s="40"/>
      <c r="AZ69" s="40"/>
      <c r="BA69" s="40"/>
      <c r="BB69" s="40">
        <f t="shared" si="14"/>
        <v>206907.973</v>
      </c>
      <c r="BC69" s="108">
        <f t="shared" si="17"/>
        <v>-9631.621000000043</v>
      </c>
      <c r="BD69" s="150"/>
      <c r="BE69" s="150"/>
      <c r="BF69" s="3">
        <v>64839.0552</v>
      </c>
      <c r="BG69" s="150">
        <f t="shared" si="4"/>
        <v>-74470.67620000005</v>
      </c>
      <c r="BH69" s="121">
        <v>118072.01</v>
      </c>
      <c r="BI69" s="159">
        <v>1203.68</v>
      </c>
      <c r="BJ69" s="137"/>
      <c r="BK69" s="251"/>
      <c r="BL69" s="251">
        <f t="shared" si="22"/>
        <v>-74470.67620000005</v>
      </c>
      <c r="BM69" s="125">
        <v>73502.27</v>
      </c>
      <c r="BN69" s="121"/>
      <c r="BO69" s="121"/>
      <c r="BP69" s="121"/>
      <c r="BQ69" s="121">
        <f>BM69*0.02011617</f>
        <v>1478.5841587059</v>
      </c>
      <c r="BR69" s="277">
        <f>BM69-BN69-BO69-BQ69-BP69</f>
        <v>72023.68584129411</v>
      </c>
      <c r="BS69" s="125"/>
      <c r="BT69" s="3"/>
      <c r="BU69" s="3"/>
      <c r="BV69" s="251">
        <f t="shared" si="16"/>
        <v>-2446.990358705938</v>
      </c>
      <c r="BW69" s="150"/>
      <c r="BX69" s="274">
        <f>BL69+BR69</f>
        <v>-2446.990358705938</v>
      </c>
    </row>
    <row r="70" spans="1:76" ht="15.75" customHeight="1">
      <c r="A70" s="3">
        <v>56</v>
      </c>
      <c r="B70" s="17" t="s">
        <v>48</v>
      </c>
      <c r="C70" s="3">
        <v>2566.6</v>
      </c>
      <c r="D70" s="3">
        <v>0</v>
      </c>
      <c r="E70" s="3">
        <f t="shared" si="0"/>
        <v>2566.6</v>
      </c>
      <c r="F70" s="51">
        <v>12.82</v>
      </c>
      <c r="G70" s="6">
        <f t="shared" si="1"/>
        <v>32903.812</v>
      </c>
      <c r="H70" s="5">
        <f t="shared" si="5"/>
        <v>197422.87199999997</v>
      </c>
      <c r="I70" s="3">
        <v>13.34</v>
      </c>
      <c r="J70" s="6">
        <f t="shared" si="2"/>
        <v>34238.443999999996</v>
      </c>
      <c r="K70" s="5">
        <f t="shared" si="6"/>
        <v>205430.664</v>
      </c>
      <c r="L70" s="54">
        <f t="shared" si="7"/>
        <v>402853.53599999996</v>
      </c>
      <c r="M70" s="138">
        <v>-223718.46</v>
      </c>
      <c r="N70" s="55">
        <f t="shared" si="3"/>
        <v>-0.5553344826542618</v>
      </c>
      <c r="O70" s="108">
        <f t="shared" si="8"/>
        <v>179135.07599999997</v>
      </c>
      <c r="P70" s="127"/>
      <c r="Q70" s="98" t="s">
        <v>424</v>
      </c>
      <c r="R70" s="144">
        <v>179024.2</v>
      </c>
      <c r="S70" s="144"/>
      <c r="T70" s="6">
        <f t="shared" si="9"/>
        <v>8695.650833333333</v>
      </c>
      <c r="U70" s="6">
        <f t="shared" si="10"/>
        <v>6223.0325</v>
      </c>
      <c r="V70" s="35">
        <v>104347.81</v>
      </c>
      <c r="W70" s="35">
        <v>74676.39</v>
      </c>
      <c r="X70" s="3">
        <v>24123.97</v>
      </c>
      <c r="Y70" s="3">
        <v>6946.54</v>
      </c>
      <c r="Z70" s="3">
        <v>20382.71</v>
      </c>
      <c r="AA70" s="3">
        <v>9521.93</v>
      </c>
      <c r="AB70" s="3">
        <v>6507.35</v>
      </c>
      <c r="AC70" s="3">
        <v>6635.31</v>
      </c>
      <c r="AD70" s="3">
        <v>4709.64</v>
      </c>
      <c r="AE70" s="3">
        <v>13853.27</v>
      </c>
      <c r="AF70" s="3">
        <v>10423.14</v>
      </c>
      <c r="AG70" s="3">
        <v>6080.83</v>
      </c>
      <c r="AH70" s="3">
        <v>16197.21</v>
      </c>
      <c r="AI70" s="3">
        <v>11597.93</v>
      </c>
      <c r="AJ70" s="178">
        <v>16982.888</v>
      </c>
      <c r="AK70" s="178">
        <v>15500.54</v>
      </c>
      <c r="AL70" s="178">
        <v>10816.758</v>
      </c>
      <c r="AM70" s="178">
        <v>6978.41</v>
      </c>
      <c r="AN70" s="178">
        <v>9316.758</v>
      </c>
      <c r="AO70" s="178">
        <v>11644.46</v>
      </c>
      <c r="AP70" s="3">
        <v>4863.64</v>
      </c>
      <c r="AQ70" s="3">
        <v>8660.24</v>
      </c>
      <c r="AR70" s="3">
        <v>9455.37</v>
      </c>
      <c r="AS70" s="3">
        <v>6960.38</v>
      </c>
      <c r="AT70" s="3">
        <v>18312.2</v>
      </c>
      <c r="AU70" s="3">
        <v>6311.82</v>
      </c>
      <c r="AV70" s="39">
        <f t="shared" si="11"/>
        <v>152091.63400000002</v>
      </c>
      <c r="AW70" s="39">
        <f t="shared" si="12"/>
        <v>110691.66</v>
      </c>
      <c r="AX70" s="122">
        <f t="shared" si="13"/>
        <v>262783.294</v>
      </c>
      <c r="AY70" s="40"/>
      <c r="AZ70" s="40"/>
      <c r="BA70" s="40"/>
      <c r="BB70" s="40">
        <f t="shared" si="14"/>
        <v>262783.294</v>
      </c>
      <c r="BC70" s="108">
        <f t="shared" si="17"/>
        <v>-83648.21800000002</v>
      </c>
      <c r="BD70" s="150"/>
      <c r="BE70" s="150"/>
      <c r="BF70" s="3">
        <v>72723.2544</v>
      </c>
      <c r="BG70" s="150">
        <f t="shared" si="4"/>
        <v>-156371.47240000003</v>
      </c>
      <c r="BH70" s="121">
        <v>230756.72</v>
      </c>
      <c r="BI70" s="156"/>
      <c r="BJ70" s="137"/>
      <c r="BK70" s="251"/>
      <c r="BL70" s="251">
        <f t="shared" si="22"/>
        <v>-156371.47240000003</v>
      </c>
      <c r="BM70" s="138">
        <v>-223718.46</v>
      </c>
      <c r="BN70" s="139"/>
      <c r="BO70" s="139"/>
      <c r="BP70" s="139"/>
      <c r="BQ70" s="139"/>
      <c r="BR70" s="276">
        <v>0</v>
      </c>
      <c r="BS70" s="138">
        <v>-223718.46</v>
      </c>
      <c r="BT70" s="3"/>
      <c r="BU70" s="3"/>
      <c r="BV70" s="251">
        <f t="shared" si="16"/>
        <v>-156371.47240000003</v>
      </c>
      <c r="BW70" s="150"/>
      <c r="BX70" s="274">
        <f>BL70+BR70</f>
        <v>-156371.47240000003</v>
      </c>
    </row>
    <row r="71" spans="1:76" ht="15.75" customHeight="1">
      <c r="A71" s="3">
        <v>57</v>
      </c>
      <c r="B71" s="17" t="s">
        <v>49</v>
      </c>
      <c r="C71" s="3">
        <v>4518.8</v>
      </c>
      <c r="D71" s="3">
        <v>294.2</v>
      </c>
      <c r="E71" s="3">
        <f t="shared" si="0"/>
        <v>4813</v>
      </c>
      <c r="F71" s="51">
        <v>12.82</v>
      </c>
      <c r="G71" s="6">
        <f t="shared" si="1"/>
        <v>61702.66</v>
      </c>
      <c r="H71" s="5">
        <f t="shared" si="5"/>
        <v>370215.96</v>
      </c>
      <c r="I71" s="3">
        <v>13.34</v>
      </c>
      <c r="J71" s="6">
        <f t="shared" si="2"/>
        <v>64205.42</v>
      </c>
      <c r="K71" s="5">
        <f t="shared" si="6"/>
        <v>385232.52</v>
      </c>
      <c r="L71" s="54">
        <f t="shared" si="7"/>
        <v>755448.48</v>
      </c>
      <c r="M71" s="125"/>
      <c r="N71" s="55">
        <f t="shared" si="3"/>
        <v>0</v>
      </c>
      <c r="O71" s="108">
        <f t="shared" si="8"/>
        <v>755448.48</v>
      </c>
      <c r="P71" s="127"/>
      <c r="Q71" s="98"/>
      <c r="R71" s="144">
        <v>755240.56</v>
      </c>
      <c r="S71" s="144"/>
      <c r="T71" s="6">
        <f t="shared" si="9"/>
        <v>36377.61666666667</v>
      </c>
      <c r="U71" s="6">
        <f t="shared" si="10"/>
        <v>26559.096666666665</v>
      </c>
      <c r="V71" s="35">
        <v>436531.4</v>
      </c>
      <c r="W71" s="35">
        <v>318709.16</v>
      </c>
      <c r="X71" s="3">
        <v>15273.4</v>
      </c>
      <c r="Y71" s="3">
        <v>18008.05</v>
      </c>
      <c r="Z71" s="3">
        <v>51604.27</v>
      </c>
      <c r="AA71" s="3">
        <v>43522.12</v>
      </c>
      <c r="AB71" s="3">
        <v>8939</v>
      </c>
      <c r="AC71" s="3">
        <v>12534.16</v>
      </c>
      <c r="AD71" s="3">
        <v>8416.2</v>
      </c>
      <c r="AE71" s="3">
        <v>15989.29</v>
      </c>
      <c r="AF71" s="3">
        <v>24973.48</v>
      </c>
      <c r="AG71" s="3">
        <v>12027.39</v>
      </c>
      <c r="AH71" s="3">
        <v>17562.2</v>
      </c>
      <c r="AI71" s="3">
        <v>11425.2</v>
      </c>
      <c r="AJ71" s="178">
        <v>25123.34</v>
      </c>
      <c r="AK71" s="178">
        <v>36649.66</v>
      </c>
      <c r="AL71" s="178">
        <v>31894.69</v>
      </c>
      <c r="AM71" s="178">
        <v>39588.55</v>
      </c>
      <c r="AN71" s="178">
        <v>25765.95</v>
      </c>
      <c r="AO71" s="178">
        <v>11858.37</v>
      </c>
      <c r="AP71" s="3">
        <v>11445.51</v>
      </c>
      <c r="AQ71" s="3">
        <v>14425.78</v>
      </c>
      <c r="AR71" s="3">
        <v>27668.81</v>
      </c>
      <c r="AS71" s="3">
        <v>19126.69</v>
      </c>
      <c r="AT71" s="3">
        <v>11340.76</v>
      </c>
      <c r="AU71" s="3">
        <v>32321.13</v>
      </c>
      <c r="AV71" s="39">
        <f t="shared" si="11"/>
        <v>260007.61000000002</v>
      </c>
      <c r="AW71" s="39">
        <f t="shared" si="12"/>
        <v>267476.38999999996</v>
      </c>
      <c r="AX71" s="122">
        <f t="shared" si="13"/>
        <v>527484</v>
      </c>
      <c r="AY71" s="40"/>
      <c r="AZ71" s="40">
        <f>60399+190698</f>
        <v>251097</v>
      </c>
      <c r="BA71" s="40"/>
      <c r="BB71" s="40">
        <f t="shared" si="14"/>
        <v>778581</v>
      </c>
      <c r="BC71" s="108">
        <f t="shared" si="17"/>
        <v>-23132.52000000002</v>
      </c>
      <c r="BD71" s="150"/>
      <c r="BE71" s="150">
        <v>344</v>
      </c>
      <c r="BF71" s="3">
        <v>19867.6652</v>
      </c>
      <c r="BG71" s="150">
        <f t="shared" si="4"/>
        <v>-42656.18520000002</v>
      </c>
      <c r="BH71" s="121">
        <v>410120.32</v>
      </c>
      <c r="BI71" s="156"/>
      <c r="BJ71" s="137"/>
      <c r="BK71" s="251"/>
      <c r="BL71" s="251">
        <f t="shared" si="22"/>
        <v>-42656.18520000002</v>
      </c>
      <c r="BM71" s="125">
        <v>344174.99</v>
      </c>
      <c r="BN71" s="121">
        <v>337251.51</v>
      </c>
      <c r="BO71" s="121"/>
      <c r="BP71" s="121"/>
      <c r="BQ71" s="121">
        <f aca="true" t="shared" si="26" ref="BQ71:BQ79">BM71*0.02011617</f>
        <v>6923.4826085883</v>
      </c>
      <c r="BR71" s="277">
        <f aca="true" t="shared" si="27" ref="BR71:BR79">BM71-BN71-BO71-BQ71-BP71</f>
        <v>-0.002608588318253169</v>
      </c>
      <c r="BS71" s="125"/>
      <c r="BT71" s="3" t="s">
        <v>430</v>
      </c>
      <c r="BU71" s="3"/>
      <c r="BV71" s="251">
        <f t="shared" si="16"/>
        <v>-42656.187808588336</v>
      </c>
      <c r="BW71" s="150"/>
      <c r="BX71" s="274">
        <f>BL71+BR71</f>
        <v>-42656.187808588336</v>
      </c>
    </row>
    <row r="72" spans="1:76" ht="15.75" customHeight="1">
      <c r="A72" s="3">
        <v>58</v>
      </c>
      <c r="B72" s="17" t="s">
        <v>50</v>
      </c>
      <c r="C72" s="3">
        <v>802.6</v>
      </c>
      <c r="D72" s="3">
        <v>0</v>
      </c>
      <c r="E72" s="3">
        <f t="shared" si="0"/>
        <v>802.6</v>
      </c>
      <c r="F72" s="51">
        <v>9.39</v>
      </c>
      <c r="G72" s="6">
        <f t="shared" si="1"/>
        <v>7536.414000000001</v>
      </c>
      <c r="H72" s="5">
        <f t="shared" si="5"/>
        <v>45218.484000000004</v>
      </c>
      <c r="I72" s="3">
        <v>9.74</v>
      </c>
      <c r="J72" s="6">
        <f t="shared" si="2"/>
        <v>7817.3240000000005</v>
      </c>
      <c r="K72" s="5">
        <f t="shared" si="6"/>
        <v>46903.944</v>
      </c>
      <c r="L72" s="54">
        <f t="shared" si="7"/>
        <v>92122.42800000001</v>
      </c>
      <c r="M72" s="125"/>
      <c r="N72" s="55">
        <f t="shared" si="3"/>
        <v>0</v>
      </c>
      <c r="O72" s="108">
        <f t="shared" si="8"/>
        <v>92122.42800000001</v>
      </c>
      <c r="P72" s="127" t="s">
        <v>354</v>
      </c>
      <c r="Q72" s="98"/>
      <c r="R72" s="144">
        <v>92245.71</v>
      </c>
      <c r="S72" s="144"/>
      <c r="T72" s="6">
        <f t="shared" si="9"/>
        <v>3896.7833333333333</v>
      </c>
      <c r="U72" s="6">
        <f t="shared" si="10"/>
        <v>3790.3591666666666</v>
      </c>
      <c r="V72" s="35">
        <v>46761.4</v>
      </c>
      <c r="W72" s="35">
        <v>45484.31</v>
      </c>
      <c r="X72" s="3">
        <v>0</v>
      </c>
      <c r="Y72" s="3">
        <v>2023.63</v>
      </c>
      <c r="Z72" s="3">
        <v>0</v>
      </c>
      <c r="AA72" s="3">
        <v>2023.63</v>
      </c>
      <c r="AB72" s="3">
        <v>0</v>
      </c>
      <c r="AC72" s="3">
        <v>2023.63</v>
      </c>
      <c r="AD72" s="3">
        <v>474.75</v>
      </c>
      <c r="AE72" s="3">
        <v>9796.07</v>
      </c>
      <c r="AF72" s="3">
        <v>0</v>
      </c>
      <c r="AG72" s="3">
        <v>2023.63</v>
      </c>
      <c r="AH72" s="3">
        <v>4624.57</v>
      </c>
      <c r="AI72" s="3">
        <v>5858.65</v>
      </c>
      <c r="AJ72" s="178">
        <v>0</v>
      </c>
      <c r="AK72" s="178">
        <v>2095.86</v>
      </c>
      <c r="AL72" s="178">
        <v>0</v>
      </c>
      <c r="AM72" s="178">
        <v>17545.91</v>
      </c>
      <c r="AN72" s="178">
        <v>0</v>
      </c>
      <c r="AO72" s="178">
        <v>2510.19</v>
      </c>
      <c r="AP72" s="3">
        <v>474.75</v>
      </c>
      <c r="AQ72" s="3">
        <v>2681.52</v>
      </c>
      <c r="AR72" s="3">
        <v>0</v>
      </c>
      <c r="AS72" s="3">
        <v>10888.4</v>
      </c>
      <c r="AT72" s="3">
        <v>0</v>
      </c>
      <c r="AU72" s="3">
        <v>3384.15</v>
      </c>
      <c r="AV72" s="39">
        <f t="shared" si="11"/>
        <v>5574.07</v>
      </c>
      <c r="AW72" s="39">
        <f t="shared" si="12"/>
        <v>62855.27</v>
      </c>
      <c r="AX72" s="122">
        <f t="shared" si="13"/>
        <v>68429.34</v>
      </c>
      <c r="AY72" s="40"/>
      <c r="AZ72" s="40"/>
      <c r="BA72" s="40"/>
      <c r="BB72" s="40">
        <f t="shared" si="14"/>
        <v>68429.34</v>
      </c>
      <c r="BC72" s="108">
        <f t="shared" si="17"/>
        <v>23693.088000000018</v>
      </c>
      <c r="BD72" s="150"/>
      <c r="BE72" s="150">
        <v>4128</v>
      </c>
      <c r="BF72" s="3">
        <v>7865.3928</v>
      </c>
      <c r="BG72" s="150">
        <f t="shared" si="4"/>
        <v>19955.695200000016</v>
      </c>
      <c r="BH72" s="121">
        <v>37517.76</v>
      </c>
      <c r="BI72" s="156"/>
      <c r="BJ72" s="137"/>
      <c r="BK72" s="251"/>
      <c r="BL72" s="251">
        <f t="shared" si="22"/>
        <v>19955.695200000016</v>
      </c>
      <c r="BM72" s="125">
        <v>47780.64</v>
      </c>
      <c r="BN72" s="121"/>
      <c r="BO72" s="121"/>
      <c r="BP72" s="121"/>
      <c r="BQ72" s="121">
        <f t="shared" si="26"/>
        <v>961.1634769487999</v>
      </c>
      <c r="BR72" s="277">
        <f t="shared" si="27"/>
        <v>46819.4765230512</v>
      </c>
      <c r="BS72" s="125"/>
      <c r="BT72" s="3"/>
      <c r="BU72" s="3"/>
      <c r="BV72" s="251">
        <f t="shared" si="16"/>
        <v>66775.17172305121</v>
      </c>
      <c r="BW72" s="108">
        <f aca="true" t="shared" si="28" ref="BW72:BW85">BL72+BR72</f>
        <v>66775.17172305121</v>
      </c>
      <c r="BX72" s="150"/>
    </row>
    <row r="73" spans="1:76" ht="15.75" customHeight="1">
      <c r="A73" s="3">
        <v>59</v>
      </c>
      <c r="B73" s="17" t="s">
        <v>51</v>
      </c>
      <c r="C73" s="3">
        <v>292.3</v>
      </c>
      <c r="D73" s="3">
        <v>0</v>
      </c>
      <c r="E73" s="3">
        <f t="shared" si="0"/>
        <v>292.3</v>
      </c>
      <c r="F73" s="51">
        <v>5.66</v>
      </c>
      <c r="G73" s="6">
        <f t="shared" si="1"/>
        <v>1654.4180000000001</v>
      </c>
      <c r="H73" s="5">
        <f t="shared" si="5"/>
        <v>9926.508000000002</v>
      </c>
      <c r="I73" s="3">
        <v>5.89</v>
      </c>
      <c r="J73" s="6">
        <f t="shared" si="2"/>
        <v>1721.647</v>
      </c>
      <c r="K73" s="5">
        <f t="shared" si="6"/>
        <v>10329.882</v>
      </c>
      <c r="L73" s="54">
        <f t="shared" si="7"/>
        <v>20256.39</v>
      </c>
      <c r="M73" s="125"/>
      <c r="N73" s="55">
        <f t="shared" si="3"/>
        <v>0</v>
      </c>
      <c r="O73" s="108">
        <f t="shared" si="8"/>
        <v>20256.39</v>
      </c>
      <c r="P73" s="127"/>
      <c r="Q73" s="98"/>
      <c r="R73" s="144">
        <v>20250.08</v>
      </c>
      <c r="S73" s="144"/>
      <c r="T73" s="6">
        <f t="shared" si="9"/>
        <v>799.0316666666666</v>
      </c>
      <c r="U73" s="6">
        <f t="shared" si="10"/>
        <v>888.475</v>
      </c>
      <c r="V73" s="35">
        <v>9588.38</v>
      </c>
      <c r="W73" s="35">
        <v>10661.7</v>
      </c>
      <c r="X73" s="3">
        <v>0</v>
      </c>
      <c r="Y73" s="3">
        <v>645.98</v>
      </c>
      <c r="Z73" s="3">
        <v>1127.42</v>
      </c>
      <c r="AA73" s="3">
        <v>645.98</v>
      </c>
      <c r="AB73" s="3">
        <v>0</v>
      </c>
      <c r="AC73" s="3">
        <v>645.98</v>
      </c>
      <c r="AD73" s="3">
        <v>474.75</v>
      </c>
      <c r="AE73" s="3">
        <v>1231.64</v>
      </c>
      <c r="AF73" s="3">
        <v>0</v>
      </c>
      <c r="AG73" s="3">
        <v>645.98</v>
      </c>
      <c r="AH73" s="3">
        <v>0</v>
      </c>
      <c r="AI73" s="3">
        <v>645.98</v>
      </c>
      <c r="AJ73" s="178">
        <v>0</v>
      </c>
      <c r="AK73" s="178">
        <v>698.6</v>
      </c>
      <c r="AL73" s="178">
        <v>0</v>
      </c>
      <c r="AM73" s="178">
        <v>698.6</v>
      </c>
      <c r="AN73" s="178">
        <v>0</v>
      </c>
      <c r="AO73" s="178">
        <v>698.6</v>
      </c>
      <c r="AP73" s="3">
        <v>474.75</v>
      </c>
      <c r="AQ73" s="3">
        <v>1284.26</v>
      </c>
      <c r="AR73" s="3">
        <v>0</v>
      </c>
      <c r="AS73" s="3">
        <v>698.6</v>
      </c>
      <c r="AT73" s="3">
        <v>0</v>
      </c>
      <c r="AU73" s="3">
        <v>698.6</v>
      </c>
      <c r="AV73" s="39">
        <f t="shared" si="11"/>
        <v>2076.92</v>
      </c>
      <c r="AW73" s="39">
        <f t="shared" si="12"/>
        <v>9238.800000000001</v>
      </c>
      <c r="AX73" s="122">
        <f t="shared" si="13"/>
        <v>11315.720000000001</v>
      </c>
      <c r="AY73" s="40"/>
      <c r="AZ73" s="40"/>
      <c r="BA73" s="40"/>
      <c r="BB73" s="40">
        <f t="shared" si="14"/>
        <v>11315.720000000001</v>
      </c>
      <c r="BC73" s="108">
        <f t="shared" si="17"/>
        <v>8940.669999999998</v>
      </c>
      <c r="BD73" s="150"/>
      <c r="BE73" s="150"/>
      <c r="BF73" s="3">
        <v>12991.4208</v>
      </c>
      <c r="BG73" s="150">
        <f t="shared" si="4"/>
        <v>-4050.7508000000016</v>
      </c>
      <c r="BH73" s="121">
        <v>121920.45</v>
      </c>
      <c r="BI73" s="156"/>
      <c r="BJ73" s="137"/>
      <c r="BK73" s="251"/>
      <c r="BL73" s="251">
        <f t="shared" si="22"/>
        <v>-4050.7508000000016</v>
      </c>
      <c r="BM73" s="125">
        <v>30095.49</v>
      </c>
      <c r="BN73" s="121"/>
      <c r="BO73" s="121"/>
      <c r="BP73" s="121"/>
      <c r="BQ73" s="121">
        <f t="shared" si="26"/>
        <v>605.4059930733</v>
      </c>
      <c r="BR73" s="277">
        <f t="shared" si="27"/>
        <v>29490.084006926703</v>
      </c>
      <c r="BS73" s="125"/>
      <c r="BT73" s="3"/>
      <c r="BU73" s="3"/>
      <c r="BV73" s="251">
        <f t="shared" si="16"/>
        <v>25439.3332069267</v>
      </c>
      <c r="BW73" s="108">
        <f t="shared" si="28"/>
        <v>25439.3332069267</v>
      </c>
      <c r="BX73" s="150"/>
    </row>
    <row r="74" spans="1:76" ht="15.75" customHeight="1">
      <c r="A74" s="3">
        <v>60</v>
      </c>
      <c r="B74" s="18" t="s">
        <v>52</v>
      </c>
      <c r="C74" s="3">
        <v>461.4</v>
      </c>
      <c r="D74" s="3">
        <v>0</v>
      </c>
      <c r="E74" s="3">
        <f t="shared" si="0"/>
        <v>461.4</v>
      </c>
      <c r="F74" s="51">
        <v>7.53</v>
      </c>
      <c r="G74" s="6">
        <f t="shared" si="1"/>
        <v>3474.342</v>
      </c>
      <c r="H74" s="5">
        <f t="shared" si="5"/>
        <v>20846.052</v>
      </c>
      <c r="I74" s="3">
        <v>7.84</v>
      </c>
      <c r="J74" s="6">
        <f t="shared" si="2"/>
        <v>3617.3759999999997</v>
      </c>
      <c r="K74" s="5">
        <f t="shared" si="6"/>
        <v>21704.255999999998</v>
      </c>
      <c r="L74" s="54">
        <f t="shared" si="7"/>
        <v>42550.308</v>
      </c>
      <c r="M74" s="125"/>
      <c r="N74" s="55">
        <f t="shared" si="3"/>
        <v>0</v>
      </c>
      <c r="O74" s="108">
        <f t="shared" si="8"/>
        <v>42550.308</v>
      </c>
      <c r="P74" s="127" t="s">
        <v>354</v>
      </c>
      <c r="Q74" s="98"/>
      <c r="R74" s="144">
        <v>42525.95</v>
      </c>
      <c r="S74" s="144"/>
      <c r="T74" s="6">
        <f t="shared" si="9"/>
        <v>0</v>
      </c>
      <c r="U74" s="6">
        <f t="shared" si="10"/>
        <v>3543.8291666666664</v>
      </c>
      <c r="V74" s="35">
        <v>0</v>
      </c>
      <c r="W74" s="35">
        <v>42525.95</v>
      </c>
      <c r="X74" s="3">
        <v>0</v>
      </c>
      <c r="Y74" s="3">
        <v>1238.87</v>
      </c>
      <c r="Z74" s="3">
        <v>0</v>
      </c>
      <c r="AA74" s="3">
        <v>1238.87</v>
      </c>
      <c r="AB74" s="3">
        <v>0</v>
      </c>
      <c r="AC74" s="3">
        <v>1238.87</v>
      </c>
      <c r="AD74" s="3">
        <v>0</v>
      </c>
      <c r="AE74" s="3">
        <v>2299.28</v>
      </c>
      <c r="AF74" s="3">
        <v>0</v>
      </c>
      <c r="AG74" s="3">
        <v>1238.87</v>
      </c>
      <c r="AH74" s="3">
        <v>0</v>
      </c>
      <c r="AI74" s="3">
        <v>1238.87</v>
      </c>
      <c r="AJ74" s="178">
        <v>0</v>
      </c>
      <c r="AK74" s="178">
        <v>1280.4</v>
      </c>
      <c r="AL74" s="178">
        <v>0</v>
      </c>
      <c r="AM74" s="178">
        <v>1280.4</v>
      </c>
      <c r="AN74" s="178">
        <v>0</v>
      </c>
      <c r="AO74" s="178">
        <v>1280.4</v>
      </c>
      <c r="AP74" s="3">
        <v>0</v>
      </c>
      <c r="AQ74" s="3">
        <v>4401.56</v>
      </c>
      <c r="AR74" s="3">
        <v>0</v>
      </c>
      <c r="AS74" s="3">
        <v>4989.55</v>
      </c>
      <c r="AT74" s="3">
        <v>0</v>
      </c>
      <c r="AU74" s="3">
        <v>1280.4</v>
      </c>
      <c r="AV74" s="39">
        <f t="shared" si="11"/>
        <v>0</v>
      </c>
      <c r="AW74" s="39">
        <f t="shared" si="12"/>
        <v>23006.34</v>
      </c>
      <c r="AX74" s="122">
        <f t="shared" si="13"/>
        <v>23006.34</v>
      </c>
      <c r="AY74" s="40"/>
      <c r="AZ74" s="40"/>
      <c r="BA74" s="40"/>
      <c r="BB74" s="40">
        <f t="shared" si="14"/>
        <v>23006.34</v>
      </c>
      <c r="BC74" s="108">
        <f t="shared" si="17"/>
        <v>19543.967999999997</v>
      </c>
      <c r="BD74" s="150"/>
      <c r="BE74" s="150"/>
      <c r="BF74" s="3">
        <v>27626.1609</v>
      </c>
      <c r="BG74" s="150">
        <f t="shared" si="4"/>
        <v>-8082.192900000002</v>
      </c>
      <c r="BH74" s="121">
        <v>26019.74</v>
      </c>
      <c r="BI74" s="156"/>
      <c r="BJ74" s="137"/>
      <c r="BK74" s="251"/>
      <c r="BL74" s="251">
        <f t="shared" si="22"/>
        <v>-8082.192900000002</v>
      </c>
      <c r="BM74" s="125">
        <v>10622.3</v>
      </c>
      <c r="BN74" s="3"/>
      <c r="BO74" s="3"/>
      <c r="BP74" s="3"/>
      <c r="BQ74" s="121">
        <f t="shared" si="26"/>
        <v>213.67999259099997</v>
      </c>
      <c r="BR74" s="277">
        <f t="shared" si="27"/>
        <v>10408.620007409</v>
      </c>
      <c r="BS74" s="125"/>
      <c r="BT74" s="3"/>
      <c r="BU74" s="3"/>
      <c r="BV74" s="251">
        <f t="shared" si="16"/>
        <v>2326.4271074089975</v>
      </c>
      <c r="BW74" s="108">
        <f t="shared" si="28"/>
        <v>2326.4271074089975</v>
      </c>
      <c r="BX74" s="150"/>
    </row>
    <row r="75" spans="1:76" ht="15.75" customHeight="1">
      <c r="A75" s="3">
        <v>61</v>
      </c>
      <c r="B75" s="17" t="s">
        <v>53</v>
      </c>
      <c r="C75" s="3">
        <v>2978.2</v>
      </c>
      <c r="D75" s="3">
        <v>0</v>
      </c>
      <c r="E75" s="3">
        <f t="shared" si="0"/>
        <v>2978.2</v>
      </c>
      <c r="F75" s="51">
        <v>13.23</v>
      </c>
      <c r="G75" s="6">
        <f t="shared" si="1"/>
        <v>39401.585999999996</v>
      </c>
      <c r="H75" s="5">
        <f t="shared" si="5"/>
        <v>236409.51599999997</v>
      </c>
      <c r="I75" s="3">
        <v>13.75</v>
      </c>
      <c r="J75" s="6">
        <f t="shared" si="2"/>
        <v>40950.25</v>
      </c>
      <c r="K75" s="5">
        <f t="shared" si="6"/>
        <v>245701.5</v>
      </c>
      <c r="L75" s="54">
        <f t="shared" si="7"/>
        <v>482111.01599999995</v>
      </c>
      <c r="M75" s="125"/>
      <c r="N75" s="55">
        <f t="shared" si="3"/>
        <v>0</v>
      </c>
      <c r="O75" s="108">
        <f t="shared" si="8"/>
        <v>482111.01599999995</v>
      </c>
      <c r="P75" s="127"/>
      <c r="Q75" s="98"/>
      <c r="R75" s="144">
        <v>482275.41</v>
      </c>
      <c r="S75" s="144"/>
      <c r="T75" s="6">
        <f t="shared" si="9"/>
        <v>22418.46416666667</v>
      </c>
      <c r="U75" s="6">
        <f t="shared" si="10"/>
        <v>17771.153333333332</v>
      </c>
      <c r="V75" s="35">
        <v>269021.57</v>
      </c>
      <c r="W75" s="35">
        <v>213253.84</v>
      </c>
      <c r="X75" s="3">
        <v>259340.07</v>
      </c>
      <c r="Y75" s="3">
        <v>11748.07</v>
      </c>
      <c r="Z75" s="3">
        <v>4914.03</v>
      </c>
      <c r="AA75" s="3">
        <v>7205.16</v>
      </c>
      <c r="AB75" s="3">
        <v>71609.24</v>
      </c>
      <c r="AC75" s="3">
        <v>9871.48</v>
      </c>
      <c r="AD75" s="3">
        <v>10921.72</v>
      </c>
      <c r="AE75" s="3">
        <v>11769.25</v>
      </c>
      <c r="AF75" s="3">
        <v>11291.52</v>
      </c>
      <c r="AG75" s="3">
        <v>9643.96</v>
      </c>
      <c r="AH75" s="3">
        <v>14629.2</v>
      </c>
      <c r="AI75" s="3">
        <v>8538.35</v>
      </c>
      <c r="AJ75" s="178">
        <v>12802.355999999998</v>
      </c>
      <c r="AK75" s="178">
        <v>7473.2</v>
      </c>
      <c r="AL75" s="178">
        <v>17422.055999999997</v>
      </c>
      <c r="AM75" s="178">
        <v>17995.11</v>
      </c>
      <c r="AN75" s="178">
        <v>16416.376</v>
      </c>
      <c r="AO75" s="178">
        <v>12805.84</v>
      </c>
      <c r="AP75" s="3">
        <v>10900.09</v>
      </c>
      <c r="AQ75" s="3">
        <v>47198.11</v>
      </c>
      <c r="AR75" s="3">
        <v>10145.06</v>
      </c>
      <c r="AS75" s="3">
        <v>8121.76</v>
      </c>
      <c r="AT75" s="3">
        <v>6449.78</v>
      </c>
      <c r="AU75" s="3">
        <v>7473.2</v>
      </c>
      <c r="AV75" s="39">
        <f t="shared" si="11"/>
        <v>446841.498</v>
      </c>
      <c r="AW75" s="39">
        <f t="shared" si="12"/>
        <v>159843.49000000002</v>
      </c>
      <c r="AX75" s="122">
        <f t="shared" si="13"/>
        <v>606684.988</v>
      </c>
      <c r="AY75" s="40"/>
      <c r="AZ75" s="40"/>
      <c r="BA75" s="40"/>
      <c r="BB75" s="40">
        <f t="shared" si="14"/>
        <v>606684.988</v>
      </c>
      <c r="BC75" s="108">
        <f t="shared" si="17"/>
        <v>-124573.97200000007</v>
      </c>
      <c r="BD75" s="150"/>
      <c r="BE75" s="150"/>
      <c r="BF75" s="3">
        <v>8526.8948</v>
      </c>
      <c r="BG75" s="150">
        <f t="shared" si="4"/>
        <v>-133100.86680000008</v>
      </c>
      <c r="BH75" s="121">
        <v>178507.94</v>
      </c>
      <c r="BI75" s="156"/>
      <c r="BJ75" s="137"/>
      <c r="BK75" s="251"/>
      <c r="BL75" s="251">
        <f t="shared" si="22"/>
        <v>-133100.86680000008</v>
      </c>
      <c r="BM75" s="125">
        <v>181641.22</v>
      </c>
      <c r="BN75" s="121"/>
      <c r="BO75" s="121"/>
      <c r="BP75" s="121"/>
      <c r="BQ75" s="121">
        <f t="shared" si="26"/>
        <v>3653.9256605274</v>
      </c>
      <c r="BR75" s="277">
        <f t="shared" si="27"/>
        <v>177987.2943394726</v>
      </c>
      <c r="BS75" s="125"/>
      <c r="BT75" s="3">
        <v>250000</v>
      </c>
      <c r="BU75" s="3" t="s">
        <v>429</v>
      </c>
      <c r="BV75" s="251">
        <f t="shared" si="16"/>
        <v>44886.42753947253</v>
      </c>
      <c r="BW75" s="108">
        <f t="shared" si="28"/>
        <v>44886.42753947253</v>
      </c>
      <c r="BX75" s="150"/>
    </row>
    <row r="76" spans="1:76" ht="15.75" customHeight="1">
      <c r="A76" s="3">
        <v>62</v>
      </c>
      <c r="B76" s="17" t="s">
        <v>54</v>
      </c>
      <c r="C76" s="3">
        <v>3397.3</v>
      </c>
      <c r="D76" s="3">
        <v>142.4</v>
      </c>
      <c r="E76" s="3">
        <f t="shared" si="0"/>
        <v>3539.7000000000003</v>
      </c>
      <c r="F76" s="51">
        <v>13.23</v>
      </c>
      <c r="G76" s="6">
        <f t="shared" si="1"/>
        <v>46830.23100000001</v>
      </c>
      <c r="H76" s="5">
        <f t="shared" si="5"/>
        <v>280981.38600000006</v>
      </c>
      <c r="I76" s="3">
        <v>13.75</v>
      </c>
      <c r="J76" s="6">
        <f t="shared" si="2"/>
        <v>48670.87500000001</v>
      </c>
      <c r="K76" s="5">
        <f t="shared" si="6"/>
        <v>292025.25000000006</v>
      </c>
      <c r="L76" s="54">
        <f t="shared" si="7"/>
        <v>573006.6360000002</v>
      </c>
      <c r="M76" s="125"/>
      <c r="N76" s="55">
        <f t="shared" si="3"/>
        <v>0</v>
      </c>
      <c r="O76" s="108">
        <f t="shared" si="8"/>
        <v>573006.6360000002</v>
      </c>
      <c r="P76" s="127"/>
      <c r="Q76" s="98"/>
      <c r="R76" s="144">
        <v>573202.03</v>
      </c>
      <c r="S76" s="144"/>
      <c r="T76" s="6">
        <f t="shared" si="9"/>
        <v>26645.44583333333</v>
      </c>
      <c r="U76" s="6">
        <f t="shared" si="10"/>
        <v>21121.39</v>
      </c>
      <c r="V76" s="35">
        <v>319745.35</v>
      </c>
      <c r="W76" s="35">
        <v>253456.68</v>
      </c>
      <c r="X76" s="3">
        <v>6776.55</v>
      </c>
      <c r="Y76" s="3">
        <v>8884.17</v>
      </c>
      <c r="Z76" s="3">
        <v>7876.95</v>
      </c>
      <c r="AA76" s="3">
        <v>11094.52</v>
      </c>
      <c r="AB76" s="3">
        <v>63936.98</v>
      </c>
      <c r="AC76" s="3">
        <v>9652.15</v>
      </c>
      <c r="AD76" s="3">
        <v>6421.78</v>
      </c>
      <c r="AE76" s="3">
        <v>18566.56</v>
      </c>
      <c r="AF76" s="3">
        <v>12636.71</v>
      </c>
      <c r="AG76" s="3">
        <v>13836.53</v>
      </c>
      <c r="AH76" s="3">
        <v>14461.45</v>
      </c>
      <c r="AI76" s="3">
        <v>12793.43</v>
      </c>
      <c r="AJ76" s="178">
        <v>18823.581</v>
      </c>
      <c r="AK76" s="178">
        <v>30868.8</v>
      </c>
      <c r="AL76" s="178">
        <v>16668.761</v>
      </c>
      <c r="AM76" s="178">
        <v>19159.44</v>
      </c>
      <c r="AN76" s="178">
        <v>12849.110999999999</v>
      </c>
      <c r="AO76" s="178">
        <v>29894.18</v>
      </c>
      <c r="AP76" s="3">
        <v>7536.62</v>
      </c>
      <c r="AQ76" s="3">
        <v>32630.83</v>
      </c>
      <c r="AR76" s="3">
        <v>12877.23</v>
      </c>
      <c r="AS76" s="3">
        <v>14582.81</v>
      </c>
      <c r="AT76" s="3">
        <v>17651.22</v>
      </c>
      <c r="AU76" s="3">
        <v>11304.01</v>
      </c>
      <c r="AV76" s="39">
        <f t="shared" si="11"/>
        <v>198516.943</v>
      </c>
      <c r="AW76" s="39">
        <f t="shared" si="12"/>
        <v>213267.43000000005</v>
      </c>
      <c r="AX76" s="122">
        <f t="shared" si="13"/>
        <v>411784.373</v>
      </c>
      <c r="AY76" s="40"/>
      <c r="AZ76" s="40"/>
      <c r="BA76" s="40"/>
      <c r="BB76" s="40">
        <f t="shared" si="14"/>
        <v>411784.373</v>
      </c>
      <c r="BC76" s="108">
        <f t="shared" si="17"/>
        <v>161222.26300000015</v>
      </c>
      <c r="BD76" s="150"/>
      <c r="BE76" s="150"/>
      <c r="BF76" s="3">
        <v>-24478.2252</v>
      </c>
      <c r="BG76" s="150">
        <f t="shared" si="4"/>
        <v>185700.48820000014</v>
      </c>
      <c r="BH76" s="121">
        <v>202147.4</v>
      </c>
      <c r="BI76" s="159">
        <v>0</v>
      </c>
      <c r="BJ76" s="137"/>
      <c r="BK76" s="251"/>
      <c r="BL76" s="251">
        <f t="shared" si="22"/>
        <v>185700.48820000014</v>
      </c>
      <c r="BM76" s="125">
        <v>210956.77</v>
      </c>
      <c r="BN76" s="121">
        <f>460+10913</f>
        <v>11373</v>
      </c>
      <c r="BO76" s="121"/>
      <c r="BP76" s="121"/>
      <c r="BQ76" s="121">
        <f t="shared" si="26"/>
        <v>4243.6422479709</v>
      </c>
      <c r="BR76" s="277">
        <f t="shared" si="27"/>
        <v>195340.1277520291</v>
      </c>
      <c r="BS76" s="125"/>
      <c r="BT76" s="3"/>
      <c r="BU76" s="3"/>
      <c r="BV76" s="251">
        <f t="shared" si="16"/>
        <v>381040.61595202924</v>
      </c>
      <c r="BW76" s="108">
        <f t="shared" si="28"/>
        <v>381040.61595202924</v>
      </c>
      <c r="BX76" s="150"/>
    </row>
    <row r="77" spans="1:76" ht="15.75" customHeight="1">
      <c r="A77" s="3">
        <v>63</v>
      </c>
      <c r="B77" s="21" t="s">
        <v>55</v>
      </c>
      <c r="C77" s="3">
        <v>516.5</v>
      </c>
      <c r="D77" s="3">
        <v>0</v>
      </c>
      <c r="E77" s="3">
        <f t="shared" si="0"/>
        <v>516.5</v>
      </c>
      <c r="F77" s="51">
        <v>10.92</v>
      </c>
      <c r="G77" s="6">
        <f t="shared" si="1"/>
        <v>5640.18</v>
      </c>
      <c r="H77" s="5">
        <f t="shared" si="5"/>
        <v>33841.08</v>
      </c>
      <c r="I77" s="3">
        <v>11.36</v>
      </c>
      <c r="J77" s="6">
        <f t="shared" si="2"/>
        <v>5867.44</v>
      </c>
      <c r="K77" s="5">
        <f t="shared" si="6"/>
        <v>35204.64</v>
      </c>
      <c r="L77" s="54">
        <f t="shared" si="7"/>
        <v>69045.72</v>
      </c>
      <c r="M77" s="125"/>
      <c r="N77" s="55">
        <f t="shared" si="3"/>
        <v>0</v>
      </c>
      <c r="O77" s="108">
        <f t="shared" si="8"/>
        <v>69045.72</v>
      </c>
      <c r="P77" s="127"/>
      <c r="Q77" s="98"/>
      <c r="R77" s="144">
        <v>69035.8</v>
      </c>
      <c r="S77" s="144"/>
      <c r="T77" s="6">
        <f t="shared" si="9"/>
        <v>3271.6141666666667</v>
      </c>
      <c r="U77" s="6">
        <f t="shared" si="10"/>
        <v>2481.369166666667</v>
      </c>
      <c r="V77" s="35">
        <v>39259.37</v>
      </c>
      <c r="W77" s="35">
        <v>29776.43</v>
      </c>
      <c r="X77" s="3">
        <v>852.91</v>
      </c>
      <c r="Y77" s="3">
        <v>1187.95</v>
      </c>
      <c r="Z77" s="3">
        <v>0</v>
      </c>
      <c r="AA77" s="3">
        <v>1187.95</v>
      </c>
      <c r="AB77" s="3">
        <v>0</v>
      </c>
      <c r="AC77" s="3">
        <v>1187.95</v>
      </c>
      <c r="AD77" s="3">
        <v>474.75</v>
      </c>
      <c r="AE77" s="3">
        <v>1187.95</v>
      </c>
      <c r="AF77" s="3">
        <v>0</v>
      </c>
      <c r="AG77" s="3">
        <v>1187.95</v>
      </c>
      <c r="AH77" s="3">
        <v>0</v>
      </c>
      <c r="AI77" s="3">
        <v>1187.95</v>
      </c>
      <c r="AJ77" s="178">
        <v>0</v>
      </c>
      <c r="AK77" s="178">
        <v>1234.44</v>
      </c>
      <c r="AL77" s="178">
        <v>0</v>
      </c>
      <c r="AM77" s="178">
        <v>1234.44</v>
      </c>
      <c r="AN77" s="178">
        <v>0</v>
      </c>
      <c r="AO77" s="178">
        <v>1234.44</v>
      </c>
      <c r="AP77" s="3">
        <v>1735.97</v>
      </c>
      <c r="AQ77" s="3">
        <v>1234.44</v>
      </c>
      <c r="AR77" s="3">
        <v>248.19</v>
      </c>
      <c r="AS77" s="3">
        <v>1234.44</v>
      </c>
      <c r="AT77" s="3">
        <v>372.54</v>
      </c>
      <c r="AU77" s="3">
        <v>1234.44</v>
      </c>
      <c r="AV77" s="39">
        <f t="shared" si="11"/>
        <v>3684.36</v>
      </c>
      <c r="AW77" s="39">
        <f t="shared" si="12"/>
        <v>14534.340000000002</v>
      </c>
      <c r="AX77" s="122">
        <f t="shared" si="13"/>
        <v>18218.7</v>
      </c>
      <c r="AY77" s="40"/>
      <c r="AZ77" s="40"/>
      <c r="BA77" s="40"/>
      <c r="BB77" s="40">
        <f t="shared" si="14"/>
        <v>18218.7</v>
      </c>
      <c r="BC77" s="108">
        <f t="shared" si="17"/>
        <v>50827.020000000004</v>
      </c>
      <c r="BD77" s="150"/>
      <c r="BE77" s="150"/>
      <c r="BF77" s="3">
        <v>40551.6142</v>
      </c>
      <c r="BG77" s="150">
        <f t="shared" si="4"/>
        <v>10275.4058</v>
      </c>
      <c r="BH77" s="121">
        <v>166955.38</v>
      </c>
      <c r="BI77" s="156"/>
      <c r="BJ77" s="137"/>
      <c r="BK77" s="251"/>
      <c r="BL77" s="251">
        <f t="shared" si="22"/>
        <v>10275.4058</v>
      </c>
      <c r="BM77" s="125">
        <v>33120.85</v>
      </c>
      <c r="BN77" s="121"/>
      <c r="BO77" s="121"/>
      <c r="BP77" s="121"/>
      <c r="BQ77" s="121">
        <f t="shared" si="26"/>
        <v>666.2646491444999</v>
      </c>
      <c r="BR77" s="277">
        <f t="shared" si="27"/>
        <v>32454.585350855497</v>
      </c>
      <c r="BS77" s="125"/>
      <c r="BT77" s="3"/>
      <c r="BU77" s="3"/>
      <c r="BV77" s="251">
        <f t="shared" si="16"/>
        <v>42729.991150855494</v>
      </c>
      <c r="BW77" s="108">
        <f t="shared" si="28"/>
        <v>42729.991150855494</v>
      </c>
      <c r="BX77" s="150"/>
    </row>
    <row r="78" spans="1:76" ht="15.75" customHeight="1">
      <c r="A78" s="3">
        <v>64</v>
      </c>
      <c r="B78" s="21" t="s">
        <v>56</v>
      </c>
      <c r="C78" s="3">
        <v>504.5</v>
      </c>
      <c r="D78" s="3">
        <v>0</v>
      </c>
      <c r="E78" s="3">
        <f t="shared" si="0"/>
        <v>504.5</v>
      </c>
      <c r="F78" s="51">
        <v>7.49</v>
      </c>
      <c r="G78" s="6">
        <f t="shared" si="1"/>
        <v>3778.705</v>
      </c>
      <c r="H78" s="5">
        <f t="shared" si="5"/>
        <v>22672.23</v>
      </c>
      <c r="I78" s="3">
        <v>7.8</v>
      </c>
      <c r="J78" s="6">
        <f t="shared" si="2"/>
        <v>3935.1</v>
      </c>
      <c r="K78" s="5">
        <f t="shared" si="6"/>
        <v>23610.6</v>
      </c>
      <c r="L78" s="54">
        <f t="shared" si="7"/>
        <v>46282.83</v>
      </c>
      <c r="M78" s="125"/>
      <c r="N78" s="55">
        <f t="shared" si="3"/>
        <v>0</v>
      </c>
      <c r="O78" s="108">
        <f t="shared" si="8"/>
        <v>46282.83</v>
      </c>
      <c r="P78" s="127"/>
      <c r="Q78" s="98"/>
      <c r="R78" s="144">
        <v>46251.35</v>
      </c>
      <c r="S78" s="144"/>
      <c r="T78" s="6">
        <f t="shared" si="9"/>
        <v>1430.5600000000002</v>
      </c>
      <c r="U78" s="6">
        <f t="shared" si="10"/>
        <v>2423.7191666666668</v>
      </c>
      <c r="V78" s="35">
        <v>17166.72</v>
      </c>
      <c r="W78" s="35">
        <v>29084.63</v>
      </c>
      <c r="X78" s="3">
        <v>852.91</v>
      </c>
      <c r="Y78" s="3">
        <v>1114.95</v>
      </c>
      <c r="Z78" s="3">
        <v>13751.53</v>
      </c>
      <c r="AA78" s="3">
        <v>1114.95</v>
      </c>
      <c r="AB78" s="3">
        <v>3420.2</v>
      </c>
      <c r="AC78" s="3">
        <v>1114.95</v>
      </c>
      <c r="AD78" s="3">
        <v>474.75</v>
      </c>
      <c r="AE78" s="3">
        <v>1114.95</v>
      </c>
      <c r="AF78" s="3">
        <v>0</v>
      </c>
      <c r="AG78" s="3">
        <v>1114.95</v>
      </c>
      <c r="AH78" s="3">
        <v>0</v>
      </c>
      <c r="AI78" s="3">
        <v>1114.95</v>
      </c>
      <c r="AJ78" s="178">
        <v>0</v>
      </c>
      <c r="AK78" s="178">
        <v>1205.76</v>
      </c>
      <c r="AL78" s="178">
        <v>5887.7</v>
      </c>
      <c r="AM78" s="178">
        <v>1205.76</v>
      </c>
      <c r="AN78" s="178">
        <v>0</v>
      </c>
      <c r="AO78" s="178">
        <v>1205.76</v>
      </c>
      <c r="AP78" s="3">
        <v>1735.97</v>
      </c>
      <c r="AQ78" s="3">
        <v>1205.76</v>
      </c>
      <c r="AR78" s="3">
        <v>248.19</v>
      </c>
      <c r="AS78" s="3">
        <v>1205.76</v>
      </c>
      <c r="AT78" s="3">
        <v>0</v>
      </c>
      <c r="AU78" s="3">
        <v>1205.76</v>
      </c>
      <c r="AV78" s="39">
        <f t="shared" si="11"/>
        <v>26371.25</v>
      </c>
      <c r="AW78" s="39">
        <f t="shared" si="12"/>
        <v>13924.26</v>
      </c>
      <c r="AX78" s="122">
        <f t="shared" si="13"/>
        <v>40295.51</v>
      </c>
      <c r="AY78" s="40"/>
      <c r="AZ78" s="40"/>
      <c r="BA78" s="40"/>
      <c r="BB78" s="40">
        <f t="shared" si="14"/>
        <v>40295.51</v>
      </c>
      <c r="BC78" s="108">
        <f t="shared" si="17"/>
        <v>5987.32</v>
      </c>
      <c r="BD78" s="150"/>
      <c r="BE78" s="150"/>
      <c r="BF78" s="3">
        <v>879.0768</v>
      </c>
      <c r="BG78" s="150">
        <f t="shared" si="4"/>
        <v>5108.2432</v>
      </c>
      <c r="BH78" s="121">
        <v>99301.01</v>
      </c>
      <c r="BI78" s="156"/>
      <c r="BJ78" s="137"/>
      <c r="BK78" s="251"/>
      <c r="BL78" s="251">
        <f t="shared" si="22"/>
        <v>5108.2432</v>
      </c>
      <c r="BM78" s="125">
        <v>63043.19</v>
      </c>
      <c r="BN78" s="121"/>
      <c r="BO78" s="121"/>
      <c r="BP78" s="121"/>
      <c r="BQ78" s="121">
        <f t="shared" si="26"/>
        <v>1268.1875273823</v>
      </c>
      <c r="BR78" s="277">
        <f t="shared" si="27"/>
        <v>61775.0024726177</v>
      </c>
      <c r="BS78" s="125"/>
      <c r="BT78" s="3"/>
      <c r="BU78" s="3"/>
      <c r="BV78" s="251">
        <f t="shared" si="16"/>
        <v>66883.2456726177</v>
      </c>
      <c r="BW78" s="108">
        <f t="shared" si="28"/>
        <v>66883.2456726177</v>
      </c>
      <c r="BX78" s="150"/>
    </row>
    <row r="79" spans="1:76" ht="15.75" customHeight="1">
      <c r="A79" s="3">
        <v>65</v>
      </c>
      <c r="B79" s="21" t="s">
        <v>57</v>
      </c>
      <c r="C79" s="3">
        <v>128.4</v>
      </c>
      <c r="D79" s="3">
        <v>0</v>
      </c>
      <c r="E79" s="3">
        <f aca="true" t="shared" si="29" ref="E79:E142">C79+D79</f>
        <v>128.4</v>
      </c>
      <c r="F79" s="51">
        <v>6.65</v>
      </c>
      <c r="G79" s="6">
        <f aca="true" t="shared" si="30" ref="G79:G142">E79*F79</f>
        <v>853.8600000000001</v>
      </c>
      <c r="H79" s="5">
        <f t="shared" si="5"/>
        <v>5123.160000000001</v>
      </c>
      <c r="I79" s="3">
        <v>6.92</v>
      </c>
      <c r="J79" s="6">
        <f aca="true" t="shared" si="31" ref="J79:J142">E79*I79</f>
        <v>888.528</v>
      </c>
      <c r="K79" s="5">
        <f t="shared" si="6"/>
        <v>5331.168</v>
      </c>
      <c r="L79" s="54">
        <f t="shared" si="7"/>
        <v>10454.328000000001</v>
      </c>
      <c r="M79" s="125"/>
      <c r="N79" s="55">
        <f aca="true" t="shared" si="32" ref="N79:N142">M79/L79</f>
        <v>0</v>
      </c>
      <c r="O79" s="108">
        <f t="shared" si="8"/>
        <v>10454.328000000001</v>
      </c>
      <c r="P79" s="127"/>
      <c r="Q79" s="98"/>
      <c r="R79" s="144">
        <v>10451.25</v>
      </c>
      <c r="S79" s="144"/>
      <c r="T79" s="6">
        <f t="shared" si="9"/>
        <v>479.3425</v>
      </c>
      <c r="U79" s="6">
        <f t="shared" si="10"/>
        <v>391.5941666666667</v>
      </c>
      <c r="V79" s="35">
        <v>5752.11</v>
      </c>
      <c r="W79" s="35">
        <v>4699.13</v>
      </c>
      <c r="X79" s="3">
        <v>0</v>
      </c>
      <c r="Y79" s="3">
        <v>295.32</v>
      </c>
      <c r="Z79" s="3">
        <v>0</v>
      </c>
      <c r="AA79" s="3">
        <v>295.32</v>
      </c>
      <c r="AB79" s="3">
        <v>0</v>
      </c>
      <c r="AC79" s="3">
        <v>295.32</v>
      </c>
      <c r="AD79" s="3">
        <v>474.75</v>
      </c>
      <c r="AE79" s="3">
        <v>295.32</v>
      </c>
      <c r="AF79" s="3">
        <v>0</v>
      </c>
      <c r="AG79" s="3">
        <v>295.32</v>
      </c>
      <c r="AH79" s="3">
        <v>0</v>
      </c>
      <c r="AI79" s="3">
        <v>295.32</v>
      </c>
      <c r="AJ79" s="178">
        <v>0</v>
      </c>
      <c r="AK79" s="178">
        <v>306.88</v>
      </c>
      <c r="AL79" s="178">
        <v>0</v>
      </c>
      <c r="AM79" s="178">
        <v>306.88</v>
      </c>
      <c r="AN79" s="178">
        <v>0</v>
      </c>
      <c r="AO79" s="178">
        <v>306.88</v>
      </c>
      <c r="AP79" s="3">
        <v>474.75</v>
      </c>
      <c r="AQ79" s="3">
        <v>306.88</v>
      </c>
      <c r="AR79" s="3">
        <v>0</v>
      </c>
      <c r="AS79" s="3">
        <v>306.88</v>
      </c>
      <c r="AT79" s="3">
        <v>0</v>
      </c>
      <c r="AU79" s="3">
        <v>306.88</v>
      </c>
      <c r="AV79" s="39">
        <f t="shared" si="11"/>
        <v>949.5</v>
      </c>
      <c r="AW79" s="39">
        <f t="shared" si="12"/>
        <v>3613.2000000000003</v>
      </c>
      <c r="AX79" s="122">
        <f t="shared" si="13"/>
        <v>4562.700000000001</v>
      </c>
      <c r="AY79" s="40"/>
      <c r="AZ79" s="40"/>
      <c r="BA79" s="40"/>
      <c r="BB79" s="40">
        <f t="shared" si="14"/>
        <v>4562.700000000001</v>
      </c>
      <c r="BC79" s="108">
        <f t="shared" si="17"/>
        <v>5891.628000000001</v>
      </c>
      <c r="BD79" s="150"/>
      <c r="BE79" s="150"/>
      <c r="BF79" s="3">
        <v>0</v>
      </c>
      <c r="BG79" s="150">
        <f aca="true" t="shared" si="33" ref="BG79:BG142">BC79+BD79+BE79-BF79</f>
        <v>5891.628000000001</v>
      </c>
      <c r="BH79" s="121">
        <v>59301.54</v>
      </c>
      <c r="BI79" s="156"/>
      <c r="BJ79" s="137"/>
      <c r="BK79" s="251"/>
      <c r="BL79" s="251">
        <f t="shared" si="22"/>
        <v>5891.628000000001</v>
      </c>
      <c r="BM79" s="125">
        <v>16177.88</v>
      </c>
      <c r="BN79" s="121"/>
      <c r="BO79" s="121"/>
      <c r="BP79" s="121"/>
      <c r="BQ79" s="121">
        <f t="shared" si="26"/>
        <v>325.43698431959996</v>
      </c>
      <c r="BR79" s="277">
        <f t="shared" si="27"/>
        <v>15852.4430156804</v>
      </c>
      <c r="BS79" s="125"/>
      <c r="BT79" s="3"/>
      <c r="BU79" s="3"/>
      <c r="BV79" s="251">
        <f t="shared" si="16"/>
        <v>21744.071015680398</v>
      </c>
      <c r="BW79" s="108">
        <f t="shared" si="28"/>
        <v>21744.071015680398</v>
      </c>
      <c r="BX79" s="150"/>
    </row>
    <row r="80" spans="1:76" ht="15.75">
      <c r="A80" s="3">
        <v>66</v>
      </c>
      <c r="B80" s="18" t="s">
        <v>58</v>
      </c>
      <c r="C80" s="3">
        <v>777.2</v>
      </c>
      <c r="D80" s="3">
        <v>0</v>
      </c>
      <c r="E80" s="3">
        <f t="shared" si="29"/>
        <v>777.2</v>
      </c>
      <c r="F80" s="51">
        <v>11.16</v>
      </c>
      <c r="G80" s="6">
        <f t="shared" si="30"/>
        <v>8673.552000000001</v>
      </c>
      <c r="H80" s="5">
        <f aca="true" t="shared" si="34" ref="H80:H143">G80*6</f>
        <v>52041.312000000005</v>
      </c>
      <c r="I80" s="3">
        <v>11.59</v>
      </c>
      <c r="J80" s="6">
        <f t="shared" si="31"/>
        <v>9007.748</v>
      </c>
      <c r="K80" s="5">
        <f aca="true" t="shared" si="35" ref="K80:K143">J80*6</f>
        <v>54046.488</v>
      </c>
      <c r="L80" s="54">
        <f aca="true" t="shared" si="36" ref="L80:L142">H80+K80</f>
        <v>106087.8</v>
      </c>
      <c r="M80" s="138">
        <v>-7134.16</v>
      </c>
      <c r="N80" s="55">
        <f t="shared" si="32"/>
        <v>-0.06724769483390172</v>
      </c>
      <c r="O80" s="108">
        <f aca="true" t="shared" si="37" ref="O80:O143">L80+M80</f>
        <v>98953.64</v>
      </c>
      <c r="P80" s="127"/>
      <c r="Q80" s="98"/>
      <c r="R80" s="144">
        <v>99030.12</v>
      </c>
      <c r="S80" s="144"/>
      <c r="T80" s="6">
        <f aca="true" t="shared" si="38" ref="T80:T143">V80/12</f>
        <v>0</v>
      </c>
      <c r="U80" s="6">
        <f aca="true" t="shared" si="39" ref="U80:U143">W80/12</f>
        <v>8252.51</v>
      </c>
      <c r="V80" s="35">
        <v>0</v>
      </c>
      <c r="W80" s="35">
        <v>99030.12</v>
      </c>
      <c r="X80" s="3">
        <v>0</v>
      </c>
      <c r="Y80" s="3">
        <v>1965.21</v>
      </c>
      <c r="Z80" s="3">
        <v>0</v>
      </c>
      <c r="AA80" s="3">
        <v>6740.96</v>
      </c>
      <c r="AB80" s="3">
        <v>0</v>
      </c>
      <c r="AC80" s="3">
        <v>3092.63</v>
      </c>
      <c r="AD80" s="3">
        <v>0</v>
      </c>
      <c r="AE80" s="3">
        <v>3123.54</v>
      </c>
      <c r="AF80" s="3">
        <v>0</v>
      </c>
      <c r="AG80" s="3">
        <v>1965.21</v>
      </c>
      <c r="AH80" s="3">
        <v>0</v>
      </c>
      <c r="AI80" s="3">
        <v>8373.74</v>
      </c>
      <c r="AJ80" s="178">
        <v>0</v>
      </c>
      <c r="AK80" s="178">
        <v>2035.16</v>
      </c>
      <c r="AL80" s="178">
        <v>0</v>
      </c>
      <c r="AM80" s="178">
        <v>2035.16</v>
      </c>
      <c r="AN80" s="178">
        <v>0</v>
      </c>
      <c r="AO80" s="178">
        <v>2035.16</v>
      </c>
      <c r="AP80" s="3">
        <v>0</v>
      </c>
      <c r="AQ80" s="3">
        <v>5156.32</v>
      </c>
      <c r="AR80" s="3">
        <v>0</v>
      </c>
      <c r="AS80" s="3">
        <v>2035.16</v>
      </c>
      <c r="AT80" s="3">
        <v>0</v>
      </c>
      <c r="AU80" s="3">
        <v>2035.16</v>
      </c>
      <c r="AV80" s="39">
        <f aca="true" t="shared" si="40" ref="AV80:AV143">X80+Z80+AB80+AD80+AF80+AH80+AJ80+AL80+AN80+AP80+AR80+AT80</f>
        <v>0</v>
      </c>
      <c r="AW80" s="39">
        <f aca="true" t="shared" si="41" ref="AW80:AW143">Y80+AA80+AC80+AE80+AG80+AI80+AK80+AM80+AO80+AQ80+AS80+AU80</f>
        <v>40593.41</v>
      </c>
      <c r="AX80" s="122">
        <f aca="true" t="shared" si="42" ref="AX80:AX143">AV80+AW80</f>
        <v>40593.41</v>
      </c>
      <c r="AY80" s="40"/>
      <c r="AZ80" s="40"/>
      <c r="BA80" s="40">
        <v>91.73</v>
      </c>
      <c r="BB80" s="40">
        <f aca="true" t="shared" si="43" ref="BB80:BB143">AX80+AY80+AZ80+BA80</f>
        <v>40685.14000000001</v>
      </c>
      <c r="BC80" s="108">
        <f t="shared" si="17"/>
        <v>58268.49999999999</v>
      </c>
      <c r="BD80" s="150"/>
      <c r="BE80" s="150"/>
      <c r="BF80" s="3">
        <v>-941.3256</v>
      </c>
      <c r="BG80" s="150">
        <f t="shared" si="33"/>
        <v>59209.82559999999</v>
      </c>
      <c r="BH80" s="121">
        <v>81934.87</v>
      </c>
      <c r="BI80" s="156"/>
      <c r="BJ80" s="137"/>
      <c r="BK80" s="251"/>
      <c r="BL80" s="251">
        <f t="shared" si="22"/>
        <v>59209.82559999999</v>
      </c>
      <c r="BM80" s="138">
        <v>-7134.16</v>
      </c>
      <c r="BN80" s="140"/>
      <c r="BO80" s="140"/>
      <c r="BP80" s="140"/>
      <c r="BQ80" s="140"/>
      <c r="BR80" s="276">
        <v>0</v>
      </c>
      <c r="BS80" s="138">
        <v>-7134.16</v>
      </c>
      <c r="BT80" s="3"/>
      <c r="BU80" s="3"/>
      <c r="BV80" s="251">
        <f aca="true" t="shared" si="44" ref="BV80:BV143">BL80+BR80</f>
        <v>59209.82559999999</v>
      </c>
      <c r="BW80" s="108">
        <f t="shared" si="28"/>
        <v>59209.82559999999</v>
      </c>
      <c r="BX80" s="150"/>
    </row>
    <row r="81" spans="1:76" ht="15.75" customHeight="1">
      <c r="A81" s="3">
        <v>67</v>
      </c>
      <c r="B81" s="21" t="s">
        <v>59</v>
      </c>
      <c r="C81" s="3">
        <v>498.5</v>
      </c>
      <c r="D81" s="3">
        <v>0</v>
      </c>
      <c r="E81" s="3">
        <f t="shared" si="29"/>
        <v>498.5</v>
      </c>
      <c r="F81" s="51">
        <v>10.92</v>
      </c>
      <c r="G81" s="6">
        <f t="shared" si="30"/>
        <v>5443.62</v>
      </c>
      <c r="H81" s="5">
        <f t="shared" si="34"/>
        <v>32661.72</v>
      </c>
      <c r="I81" s="3">
        <v>11.36</v>
      </c>
      <c r="J81" s="6">
        <f t="shared" si="31"/>
        <v>5662.96</v>
      </c>
      <c r="K81" s="5">
        <f t="shared" si="35"/>
        <v>33977.76</v>
      </c>
      <c r="L81" s="54">
        <f t="shared" si="36"/>
        <v>66639.48000000001</v>
      </c>
      <c r="M81" s="125"/>
      <c r="N81" s="55">
        <f t="shared" si="32"/>
        <v>0</v>
      </c>
      <c r="O81" s="108">
        <f t="shared" si="37"/>
        <v>66639.48000000001</v>
      </c>
      <c r="P81" s="127"/>
      <c r="Q81" s="98"/>
      <c r="R81" s="144">
        <v>66629.91</v>
      </c>
      <c r="S81" s="144"/>
      <c r="T81" s="6">
        <f t="shared" si="38"/>
        <v>3157.5983333333334</v>
      </c>
      <c r="U81" s="6">
        <f t="shared" si="39"/>
        <v>2394.8933333333334</v>
      </c>
      <c r="V81" s="35">
        <v>37891.18</v>
      </c>
      <c r="W81" s="35">
        <v>28738.72</v>
      </c>
      <c r="X81" s="3">
        <v>852.91</v>
      </c>
      <c r="Y81" s="3">
        <v>1146.55</v>
      </c>
      <c r="Z81" s="3">
        <v>0</v>
      </c>
      <c r="AA81" s="3">
        <v>1146.55</v>
      </c>
      <c r="AB81" s="3">
        <v>0</v>
      </c>
      <c r="AC81" s="3">
        <v>1146.55</v>
      </c>
      <c r="AD81" s="3">
        <v>474.75</v>
      </c>
      <c r="AE81" s="3">
        <v>1146.55</v>
      </c>
      <c r="AF81" s="3">
        <v>0</v>
      </c>
      <c r="AG81" s="3">
        <v>1146.55</v>
      </c>
      <c r="AH81" s="3">
        <v>0</v>
      </c>
      <c r="AI81" s="3">
        <v>1146.55</v>
      </c>
      <c r="AJ81" s="178">
        <v>0</v>
      </c>
      <c r="AK81" s="178">
        <v>1191.42</v>
      </c>
      <c r="AL81" s="178">
        <v>10997.8</v>
      </c>
      <c r="AM81" s="178">
        <v>1191.42</v>
      </c>
      <c r="AN81" s="178">
        <v>0</v>
      </c>
      <c r="AO81" s="178">
        <v>1191.42</v>
      </c>
      <c r="AP81" s="3">
        <v>1735.97</v>
      </c>
      <c r="AQ81" s="3">
        <v>1191.42</v>
      </c>
      <c r="AR81" s="3">
        <v>248.19</v>
      </c>
      <c r="AS81" s="3">
        <v>1191.42</v>
      </c>
      <c r="AT81" s="3">
        <v>0</v>
      </c>
      <c r="AU81" s="3">
        <v>1191.42</v>
      </c>
      <c r="AV81" s="39">
        <f t="shared" si="40"/>
        <v>14309.619999999999</v>
      </c>
      <c r="AW81" s="39">
        <f t="shared" si="41"/>
        <v>14027.82</v>
      </c>
      <c r="AX81" s="122">
        <f t="shared" si="42"/>
        <v>28337.44</v>
      </c>
      <c r="AY81" s="40"/>
      <c r="AZ81" s="40"/>
      <c r="BA81" s="40"/>
      <c r="BB81" s="40">
        <f t="shared" si="43"/>
        <v>28337.44</v>
      </c>
      <c r="BC81" s="108">
        <f aca="true" t="shared" si="45" ref="BC81:BC144">O81-AX81-AY81-AZ81-BA81</f>
        <v>38302.04000000001</v>
      </c>
      <c r="BD81" s="150"/>
      <c r="BE81" s="150"/>
      <c r="BF81" s="3">
        <v>-6387.1992</v>
      </c>
      <c r="BG81" s="150">
        <f t="shared" si="33"/>
        <v>44689.23920000001</v>
      </c>
      <c r="BH81" s="121">
        <v>58707.38</v>
      </c>
      <c r="BI81" s="156"/>
      <c r="BJ81" s="137"/>
      <c r="BK81" s="251"/>
      <c r="BL81" s="251">
        <f t="shared" si="22"/>
        <v>44689.23920000001</v>
      </c>
      <c r="BM81" s="125">
        <v>11431.69</v>
      </c>
      <c r="BN81" s="121"/>
      <c r="BO81" s="121"/>
      <c r="BP81" s="121"/>
      <c r="BQ81" s="121">
        <f>BM81*0.02011617</f>
        <v>229.96181942730001</v>
      </c>
      <c r="BR81" s="277">
        <f>BM81-BN81-BO81-BQ81-BP81</f>
        <v>11201.7281805727</v>
      </c>
      <c r="BS81" s="125"/>
      <c r="BT81" s="3"/>
      <c r="BU81" s="3"/>
      <c r="BV81" s="251">
        <f t="shared" si="44"/>
        <v>55890.96738057271</v>
      </c>
      <c r="BW81" s="108">
        <f t="shared" si="28"/>
        <v>55890.96738057271</v>
      </c>
      <c r="BX81" s="150"/>
    </row>
    <row r="82" spans="1:76" ht="15.75">
      <c r="A82" s="3">
        <v>68</v>
      </c>
      <c r="B82" s="10" t="s">
        <v>60</v>
      </c>
      <c r="C82" s="3">
        <v>365.2</v>
      </c>
      <c r="D82" s="3">
        <v>0</v>
      </c>
      <c r="E82" s="3">
        <f t="shared" si="29"/>
        <v>365.2</v>
      </c>
      <c r="F82" s="51">
        <v>10.92</v>
      </c>
      <c r="G82" s="6">
        <f t="shared" si="30"/>
        <v>3987.984</v>
      </c>
      <c r="H82" s="5">
        <f t="shared" si="34"/>
        <v>23927.904</v>
      </c>
      <c r="I82" s="3">
        <v>11.36</v>
      </c>
      <c r="J82" s="6">
        <f t="shared" si="31"/>
        <v>4148.672</v>
      </c>
      <c r="K82" s="5">
        <f t="shared" si="35"/>
        <v>24892.032</v>
      </c>
      <c r="L82" s="54">
        <f t="shared" si="36"/>
        <v>48819.936</v>
      </c>
      <c r="M82" s="138">
        <v>-15564.74</v>
      </c>
      <c r="N82" s="55">
        <f t="shared" si="32"/>
        <v>-0.3188193446218364</v>
      </c>
      <c r="O82" s="108">
        <f t="shared" si="37"/>
        <v>33255.196</v>
      </c>
      <c r="P82" s="127" t="s">
        <v>351</v>
      </c>
      <c r="Q82" s="98" t="s">
        <v>424</v>
      </c>
      <c r="R82" s="144">
        <v>33248.18</v>
      </c>
      <c r="S82" s="144"/>
      <c r="T82" s="6">
        <f t="shared" si="38"/>
        <v>0</v>
      </c>
      <c r="U82" s="6">
        <f t="shared" si="39"/>
        <v>2770.681666666667</v>
      </c>
      <c r="V82" s="35">
        <v>0</v>
      </c>
      <c r="W82" s="35">
        <v>33248.18</v>
      </c>
      <c r="X82" s="3">
        <v>0</v>
      </c>
      <c r="Y82" s="3">
        <v>839.96</v>
      </c>
      <c r="Z82" s="3">
        <v>0</v>
      </c>
      <c r="AA82" s="3">
        <v>4038.44</v>
      </c>
      <c r="AB82" s="3">
        <v>0</v>
      </c>
      <c r="AC82" s="3">
        <v>8838.21</v>
      </c>
      <c r="AD82" s="3">
        <v>0</v>
      </c>
      <c r="AE82" s="3">
        <v>1314.71</v>
      </c>
      <c r="AF82" s="3">
        <v>0</v>
      </c>
      <c r="AG82" s="3">
        <v>839.96</v>
      </c>
      <c r="AH82" s="3">
        <v>0</v>
      </c>
      <c r="AI82" s="3">
        <v>839.96</v>
      </c>
      <c r="AJ82" s="178">
        <v>0</v>
      </c>
      <c r="AK82" s="178">
        <v>872.83</v>
      </c>
      <c r="AL82" s="178">
        <v>0</v>
      </c>
      <c r="AM82" s="178">
        <v>872.83</v>
      </c>
      <c r="AN82" s="178">
        <v>0</v>
      </c>
      <c r="AO82" s="178">
        <v>872.83</v>
      </c>
      <c r="AP82" s="3">
        <v>0</v>
      </c>
      <c r="AQ82" s="3">
        <v>3408.33</v>
      </c>
      <c r="AR82" s="3">
        <v>0</v>
      </c>
      <c r="AS82" s="3">
        <v>872.83</v>
      </c>
      <c r="AT82" s="3">
        <v>0</v>
      </c>
      <c r="AU82" s="3">
        <v>872.83</v>
      </c>
      <c r="AV82" s="39">
        <f t="shared" si="40"/>
        <v>0</v>
      </c>
      <c r="AW82" s="39">
        <f t="shared" si="41"/>
        <v>24483.72000000001</v>
      </c>
      <c r="AX82" s="122">
        <f t="shared" si="42"/>
        <v>24483.72000000001</v>
      </c>
      <c r="AY82" s="40"/>
      <c r="AZ82" s="40"/>
      <c r="BA82" s="40"/>
      <c r="BB82" s="40">
        <f t="shared" si="43"/>
        <v>24483.72000000001</v>
      </c>
      <c r="BC82" s="108">
        <f t="shared" si="45"/>
        <v>8771.475999999995</v>
      </c>
      <c r="BD82" s="150"/>
      <c r="BE82" s="150"/>
      <c r="BF82" s="3">
        <v>-195.1608</v>
      </c>
      <c r="BG82" s="150">
        <f t="shared" si="33"/>
        <v>8966.636799999995</v>
      </c>
      <c r="BH82" s="121">
        <v>3061.96</v>
      </c>
      <c r="BI82" s="156"/>
      <c r="BJ82" s="137"/>
      <c r="BK82" s="251"/>
      <c r="BL82" s="251">
        <f t="shared" si="22"/>
        <v>8966.636799999995</v>
      </c>
      <c r="BM82" s="138">
        <v>-15564.74</v>
      </c>
      <c r="BN82" s="140"/>
      <c r="BO82" s="140"/>
      <c r="BP82" s="140"/>
      <c r="BQ82" s="140"/>
      <c r="BR82" s="276">
        <v>0</v>
      </c>
      <c r="BS82" s="138">
        <v>-15564.74</v>
      </c>
      <c r="BT82" s="3"/>
      <c r="BU82" s="3"/>
      <c r="BV82" s="251">
        <f t="shared" si="44"/>
        <v>8966.636799999995</v>
      </c>
      <c r="BW82" s="108">
        <f t="shared" si="28"/>
        <v>8966.636799999995</v>
      </c>
      <c r="BX82" s="150"/>
    </row>
    <row r="83" spans="1:76" ht="15.75" customHeight="1">
      <c r="A83" s="3">
        <v>69</v>
      </c>
      <c r="B83" s="18" t="s">
        <v>61</v>
      </c>
      <c r="C83" s="3">
        <v>4409.44</v>
      </c>
      <c r="D83" s="3">
        <v>181.9</v>
      </c>
      <c r="E83" s="3">
        <f t="shared" si="29"/>
        <v>4591.339999999999</v>
      </c>
      <c r="F83" s="51">
        <v>12.46</v>
      </c>
      <c r="G83" s="6">
        <f t="shared" si="30"/>
        <v>57208.096399999995</v>
      </c>
      <c r="H83" s="5">
        <f t="shared" si="34"/>
        <v>343248.5784</v>
      </c>
      <c r="I83" s="3">
        <v>12.97</v>
      </c>
      <c r="J83" s="6">
        <f t="shared" si="31"/>
        <v>59549.67979999999</v>
      </c>
      <c r="K83" s="5">
        <f t="shared" si="35"/>
        <v>357298.07879999996</v>
      </c>
      <c r="L83" s="54">
        <f t="shared" si="36"/>
        <v>700546.6572</v>
      </c>
      <c r="M83" s="125"/>
      <c r="N83" s="55">
        <f t="shared" si="32"/>
        <v>0</v>
      </c>
      <c r="O83" s="108">
        <f t="shared" si="37"/>
        <v>700546.6572</v>
      </c>
      <c r="P83" s="127"/>
      <c r="Q83" s="98"/>
      <c r="R83" s="144">
        <v>700227.1</v>
      </c>
      <c r="S83" s="144"/>
      <c r="T83" s="6">
        <f t="shared" si="38"/>
        <v>0</v>
      </c>
      <c r="U83" s="6">
        <f t="shared" si="39"/>
        <v>58352.25833333333</v>
      </c>
      <c r="V83" s="35">
        <v>0</v>
      </c>
      <c r="W83" s="35">
        <v>700227.1</v>
      </c>
      <c r="X83" s="3">
        <v>0</v>
      </c>
      <c r="Y83" s="3">
        <v>20186.96</v>
      </c>
      <c r="Z83" s="3">
        <v>0</v>
      </c>
      <c r="AA83" s="3">
        <v>26056.52</v>
      </c>
      <c r="AB83" s="3">
        <v>0</v>
      </c>
      <c r="AC83" s="3">
        <v>91679.29</v>
      </c>
      <c r="AD83" s="3">
        <v>0</v>
      </c>
      <c r="AE83" s="3">
        <v>22826.14</v>
      </c>
      <c r="AF83" s="3">
        <v>0</v>
      </c>
      <c r="AG83" s="3">
        <v>29764.03</v>
      </c>
      <c r="AH83" s="3">
        <v>0</v>
      </c>
      <c r="AI83" s="3">
        <v>29229.32</v>
      </c>
      <c r="AJ83" s="178">
        <v>0</v>
      </c>
      <c r="AK83" s="178">
        <v>41765.15</v>
      </c>
      <c r="AL83" s="178">
        <v>0</v>
      </c>
      <c r="AM83" s="178">
        <v>38094.07</v>
      </c>
      <c r="AN83" s="178">
        <v>0</v>
      </c>
      <c r="AO83" s="178">
        <v>43118.13</v>
      </c>
      <c r="AP83" s="3">
        <v>0</v>
      </c>
      <c r="AQ83" s="3">
        <v>32257.58</v>
      </c>
      <c r="AR83" s="3">
        <v>0</v>
      </c>
      <c r="AS83" s="3">
        <v>29306.62</v>
      </c>
      <c r="AT83" s="3">
        <v>0</v>
      </c>
      <c r="AU83" s="3">
        <v>31884.73</v>
      </c>
      <c r="AV83" s="39">
        <f t="shared" si="40"/>
        <v>0</v>
      </c>
      <c r="AW83" s="39">
        <f t="shared" si="41"/>
        <v>436168.54</v>
      </c>
      <c r="AX83" s="122">
        <f t="shared" si="42"/>
        <v>436168.54</v>
      </c>
      <c r="AY83" s="40"/>
      <c r="AZ83" s="40"/>
      <c r="BA83" s="40"/>
      <c r="BB83" s="40">
        <f t="shared" si="43"/>
        <v>436168.54</v>
      </c>
      <c r="BC83" s="108">
        <f t="shared" si="45"/>
        <v>264378.11720000004</v>
      </c>
      <c r="BD83" s="150"/>
      <c r="BE83" s="150">
        <v>4128</v>
      </c>
      <c r="BF83" s="3">
        <v>41619.804</v>
      </c>
      <c r="BG83" s="150">
        <f t="shared" si="33"/>
        <v>226886.31320000003</v>
      </c>
      <c r="BH83" s="121">
        <v>441075.7</v>
      </c>
      <c r="BI83" s="159">
        <v>44787.25</v>
      </c>
      <c r="BJ83" s="137"/>
      <c r="BK83" s="251"/>
      <c r="BL83" s="251">
        <f t="shared" si="22"/>
        <v>226886.31320000003</v>
      </c>
      <c r="BM83" s="125">
        <v>395272.18</v>
      </c>
      <c r="BN83" s="121"/>
      <c r="BO83" s="121"/>
      <c r="BP83" s="121"/>
      <c r="BQ83" s="121">
        <f>BM83*0.02011617</f>
        <v>7951.3623691506</v>
      </c>
      <c r="BR83" s="277">
        <f>BM83-BN83-BO83-BQ83-BP83</f>
        <v>387320.8176308494</v>
      </c>
      <c r="BS83" s="125"/>
      <c r="BT83" s="3"/>
      <c r="BU83" s="3" t="s">
        <v>433</v>
      </c>
      <c r="BV83" s="251">
        <f t="shared" si="44"/>
        <v>614207.1308308494</v>
      </c>
      <c r="BW83" s="108">
        <f t="shared" si="28"/>
        <v>614207.1308308494</v>
      </c>
      <c r="BX83" s="150"/>
    </row>
    <row r="84" spans="1:76" ht="15.75">
      <c r="A84" s="3">
        <v>70</v>
      </c>
      <c r="B84" s="18" t="s">
        <v>62</v>
      </c>
      <c r="C84" s="3">
        <v>2045.4</v>
      </c>
      <c r="D84" s="3">
        <v>0</v>
      </c>
      <c r="E84" s="3">
        <f t="shared" si="29"/>
        <v>2045.4</v>
      </c>
      <c r="F84" s="51">
        <v>11.92</v>
      </c>
      <c r="G84" s="6">
        <f t="shared" si="30"/>
        <v>24381.168</v>
      </c>
      <c r="H84" s="5">
        <f t="shared" si="34"/>
        <v>146287.008</v>
      </c>
      <c r="I84" s="3">
        <v>12.39</v>
      </c>
      <c r="J84" s="6">
        <f t="shared" si="31"/>
        <v>25342.506</v>
      </c>
      <c r="K84" s="5">
        <f t="shared" si="35"/>
        <v>152055.03600000002</v>
      </c>
      <c r="L84" s="54">
        <f t="shared" si="36"/>
        <v>298342.044</v>
      </c>
      <c r="M84" s="138">
        <v>-20038.38</v>
      </c>
      <c r="N84" s="55">
        <f t="shared" si="32"/>
        <v>-0.06716579309887681</v>
      </c>
      <c r="O84" s="108">
        <f t="shared" si="37"/>
        <v>278303.664</v>
      </c>
      <c r="P84" s="127"/>
      <c r="Q84" s="98"/>
      <c r="R84" s="144">
        <v>278387.12</v>
      </c>
      <c r="S84" s="144"/>
      <c r="T84" s="6">
        <f t="shared" si="38"/>
        <v>0</v>
      </c>
      <c r="U84" s="6">
        <f t="shared" si="39"/>
        <v>23198.926666666666</v>
      </c>
      <c r="V84" s="35">
        <v>0</v>
      </c>
      <c r="W84" s="35">
        <v>278387.12</v>
      </c>
      <c r="X84" s="3">
        <v>0</v>
      </c>
      <c r="Y84" s="3">
        <v>26962.55</v>
      </c>
      <c r="Z84" s="3">
        <v>0</v>
      </c>
      <c r="AA84" s="3">
        <v>26268.94</v>
      </c>
      <c r="AB84" s="3">
        <v>0</v>
      </c>
      <c r="AC84" s="3">
        <v>8532.53</v>
      </c>
      <c r="AD84" s="3">
        <v>0</v>
      </c>
      <c r="AE84" s="3">
        <v>11950.9</v>
      </c>
      <c r="AF84" s="3">
        <v>0</v>
      </c>
      <c r="AG84" s="3">
        <v>10684.6</v>
      </c>
      <c r="AH84" s="3">
        <v>0</v>
      </c>
      <c r="AI84" s="3">
        <v>14564.24</v>
      </c>
      <c r="AJ84" s="178">
        <v>0</v>
      </c>
      <c r="AK84" s="178">
        <v>15649.4</v>
      </c>
      <c r="AL84" s="178">
        <v>0</v>
      </c>
      <c r="AM84" s="178">
        <v>14483.87</v>
      </c>
      <c r="AN84" s="178">
        <v>0</v>
      </c>
      <c r="AO84" s="178">
        <v>13079.41</v>
      </c>
      <c r="AP84" s="3">
        <v>0</v>
      </c>
      <c r="AQ84" s="3">
        <v>9745.66</v>
      </c>
      <c r="AR84" s="3">
        <v>0</v>
      </c>
      <c r="AS84" s="3">
        <v>11543.16</v>
      </c>
      <c r="AT84" s="3">
        <v>0</v>
      </c>
      <c r="AU84" s="3">
        <v>11646.06</v>
      </c>
      <c r="AV84" s="39">
        <f t="shared" si="40"/>
        <v>0</v>
      </c>
      <c r="AW84" s="39">
        <f t="shared" si="41"/>
        <v>175111.32</v>
      </c>
      <c r="AX84" s="122">
        <f t="shared" si="42"/>
        <v>175111.32</v>
      </c>
      <c r="AY84" s="40"/>
      <c r="AZ84" s="40"/>
      <c r="BA84" s="40"/>
      <c r="BB84" s="40">
        <f t="shared" si="43"/>
        <v>175111.32</v>
      </c>
      <c r="BC84" s="108">
        <f t="shared" si="45"/>
        <v>103192.34399999998</v>
      </c>
      <c r="BD84" s="150"/>
      <c r="BE84" s="150"/>
      <c r="BF84" s="3">
        <v>25026.021</v>
      </c>
      <c r="BG84" s="150">
        <f t="shared" si="33"/>
        <v>78166.32299999997</v>
      </c>
      <c r="BH84" s="121">
        <v>240348.69</v>
      </c>
      <c r="BI84" s="159">
        <v>13582.84</v>
      </c>
      <c r="BJ84" s="137"/>
      <c r="BK84" s="251"/>
      <c r="BL84" s="251">
        <f t="shared" si="22"/>
        <v>78166.32299999997</v>
      </c>
      <c r="BM84" s="138">
        <v>-20038.38</v>
      </c>
      <c r="BN84" s="140"/>
      <c r="BO84" s="140"/>
      <c r="BP84" s="140"/>
      <c r="BQ84" s="140"/>
      <c r="BR84" s="276">
        <v>0</v>
      </c>
      <c r="BS84" s="138">
        <v>-20038.38</v>
      </c>
      <c r="BT84" s="3"/>
      <c r="BU84" s="3"/>
      <c r="BV84" s="251">
        <f t="shared" si="44"/>
        <v>78166.32299999997</v>
      </c>
      <c r="BW84" s="108">
        <f t="shared" si="28"/>
        <v>78166.32299999997</v>
      </c>
      <c r="BX84" s="150"/>
    </row>
    <row r="85" spans="1:76" ht="15.75" customHeight="1">
      <c r="A85" s="3">
        <v>71</v>
      </c>
      <c r="B85" s="18" t="s">
        <v>63</v>
      </c>
      <c r="C85" s="3">
        <v>2143.6</v>
      </c>
      <c r="D85" s="3">
        <v>139.9</v>
      </c>
      <c r="E85" s="3">
        <f t="shared" si="29"/>
        <v>2283.5</v>
      </c>
      <c r="F85" s="51">
        <v>12.46</v>
      </c>
      <c r="G85" s="6">
        <f t="shared" si="30"/>
        <v>28452.410000000003</v>
      </c>
      <c r="H85" s="5">
        <f t="shared" si="34"/>
        <v>170714.46000000002</v>
      </c>
      <c r="I85" s="3">
        <v>12.97</v>
      </c>
      <c r="J85" s="6">
        <f t="shared" si="31"/>
        <v>29616.995000000003</v>
      </c>
      <c r="K85" s="5">
        <f t="shared" si="35"/>
        <v>177701.97000000003</v>
      </c>
      <c r="L85" s="54">
        <f t="shared" si="36"/>
        <v>348416.43000000005</v>
      </c>
      <c r="M85" s="125"/>
      <c r="N85" s="55">
        <f t="shared" si="32"/>
        <v>0</v>
      </c>
      <c r="O85" s="108">
        <f t="shared" si="37"/>
        <v>348416.43000000005</v>
      </c>
      <c r="P85" s="127"/>
      <c r="Q85" s="98"/>
      <c r="R85" s="144">
        <v>348257.5</v>
      </c>
      <c r="S85" s="144"/>
      <c r="T85" s="6">
        <f t="shared" si="38"/>
        <v>0</v>
      </c>
      <c r="U85" s="6">
        <f t="shared" si="39"/>
        <v>29021.458333333332</v>
      </c>
      <c r="V85" s="35">
        <v>0</v>
      </c>
      <c r="W85" s="35">
        <v>348257.5</v>
      </c>
      <c r="X85" s="3">
        <v>0</v>
      </c>
      <c r="Y85" s="3">
        <v>8877.79</v>
      </c>
      <c r="Z85" s="3">
        <v>0</v>
      </c>
      <c r="AA85" s="3">
        <v>10210.98</v>
      </c>
      <c r="AB85" s="3">
        <v>0</v>
      </c>
      <c r="AC85" s="3">
        <v>8877.79</v>
      </c>
      <c r="AD85" s="3">
        <v>0</v>
      </c>
      <c r="AE85" s="3">
        <v>146056.96</v>
      </c>
      <c r="AF85" s="3">
        <v>0</v>
      </c>
      <c r="AG85" s="3">
        <v>11903.67</v>
      </c>
      <c r="AH85" s="3">
        <v>0</v>
      </c>
      <c r="AI85" s="3">
        <v>14728.72</v>
      </c>
      <c r="AJ85" s="178">
        <v>0</v>
      </c>
      <c r="AK85" s="178">
        <v>43263.77</v>
      </c>
      <c r="AL85" s="178">
        <v>0</v>
      </c>
      <c r="AM85" s="178">
        <v>26476.26</v>
      </c>
      <c r="AN85" s="178">
        <v>0</v>
      </c>
      <c r="AO85" s="178">
        <v>12348.71</v>
      </c>
      <c r="AP85" s="3">
        <v>0</v>
      </c>
      <c r="AQ85" s="3">
        <v>10845.86</v>
      </c>
      <c r="AR85" s="3">
        <v>0</v>
      </c>
      <c r="AS85" s="3">
        <v>14639.27</v>
      </c>
      <c r="AT85" s="3">
        <v>0</v>
      </c>
      <c r="AU85" s="3">
        <v>35388.56</v>
      </c>
      <c r="AV85" s="39">
        <f t="shared" si="40"/>
        <v>0</v>
      </c>
      <c r="AW85" s="39">
        <f t="shared" si="41"/>
        <v>343618.34</v>
      </c>
      <c r="AX85" s="122">
        <f t="shared" si="42"/>
        <v>343618.34</v>
      </c>
      <c r="AY85" s="40"/>
      <c r="AZ85" s="40"/>
      <c r="BA85" s="40"/>
      <c r="BB85" s="40">
        <f t="shared" si="43"/>
        <v>343618.34</v>
      </c>
      <c r="BC85" s="108">
        <f t="shared" si="45"/>
        <v>4798.090000000026</v>
      </c>
      <c r="BD85" s="150"/>
      <c r="BE85" s="150"/>
      <c r="BF85" s="3">
        <v>67909.0134</v>
      </c>
      <c r="BG85" s="150">
        <f t="shared" si="33"/>
        <v>-63110.92339999997</v>
      </c>
      <c r="BH85" s="121">
        <v>109095.41</v>
      </c>
      <c r="BI85" s="156"/>
      <c r="BJ85" s="137"/>
      <c r="BK85" s="251"/>
      <c r="BL85" s="251">
        <f t="shared" si="22"/>
        <v>-63110.92339999997</v>
      </c>
      <c r="BM85" s="125">
        <v>70091.46</v>
      </c>
      <c r="BN85" s="121"/>
      <c r="BO85" s="121"/>
      <c r="BP85" s="121"/>
      <c r="BQ85" s="121">
        <f>BM85*0.02011617</f>
        <v>1409.9717249082</v>
      </c>
      <c r="BR85" s="277">
        <f>BM85-BN85-BO85-BQ85-BP85</f>
        <v>68681.4882750918</v>
      </c>
      <c r="BS85" s="125"/>
      <c r="BT85" s="3"/>
      <c r="BU85" s="3"/>
      <c r="BV85" s="251">
        <f t="shared" si="44"/>
        <v>5570.5648750918335</v>
      </c>
      <c r="BW85" s="108">
        <f t="shared" si="28"/>
        <v>5570.5648750918335</v>
      </c>
      <c r="BX85" s="150"/>
    </row>
    <row r="86" spans="1:76" ht="15.75">
      <c r="A86" s="3">
        <v>72</v>
      </c>
      <c r="B86" s="17" t="s">
        <v>64</v>
      </c>
      <c r="C86" s="3">
        <v>1290.2</v>
      </c>
      <c r="D86" s="3">
        <v>0</v>
      </c>
      <c r="E86" s="3">
        <f t="shared" si="29"/>
        <v>1290.2</v>
      </c>
      <c r="F86" s="51">
        <v>12.82</v>
      </c>
      <c r="G86" s="6">
        <f t="shared" si="30"/>
        <v>16540.364</v>
      </c>
      <c r="H86" s="5">
        <f t="shared" si="34"/>
        <v>99242.18400000001</v>
      </c>
      <c r="I86" s="3">
        <v>13.34</v>
      </c>
      <c r="J86" s="6">
        <f t="shared" si="31"/>
        <v>17211.268</v>
      </c>
      <c r="K86" s="5">
        <f t="shared" si="35"/>
        <v>103267.60800000001</v>
      </c>
      <c r="L86" s="54">
        <f t="shared" si="36"/>
        <v>202509.79200000002</v>
      </c>
      <c r="M86" s="138">
        <v>-249338.79</v>
      </c>
      <c r="N86" s="55">
        <f t="shared" si="32"/>
        <v>-1.2312431292211292</v>
      </c>
      <c r="O86" s="108">
        <f t="shared" si="37"/>
        <v>-46828.99799999999</v>
      </c>
      <c r="P86" s="127" t="s">
        <v>351</v>
      </c>
      <c r="Q86" s="98" t="s">
        <v>424</v>
      </c>
      <c r="R86" s="143">
        <v>84092.53</v>
      </c>
      <c r="S86" s="144">
        <f>O86-R86</f>
        <v>-130921.52799999999</v>
      </c>
      <c r="T86" s="6">
        <f t="shared" si="38"/>
        <v>4084.5833333333335</v>
      </c>
      <c r="U86" s="6">
        <f t="shared" si="39"/>
        <v>2923.1275</v>
      </c>
      <c r="V86" s="35">
        <v>49015</v>
      </c>
      <c r="W86" s="35">
        <v>35077.53</v>
      </c>
      <c r="X86" s="3">
        <v>5827.46</v>
      </c>
      <c r="Y86" s="3">
        <v>3551.16</v>
      </c>
      <c r="Z86" s="3">
        <v>1127.42</v>
      </c>
      <c r="AA86" s="3">
        <v>3144.19</v>
      </c>
      <c r="AB86" s="3">
        <v>1150.63</v>
      </c>
      <c r="AC86" s="3">
        <v>3144.19</v>
      </c>
      <c r="AD86" s="3">
        <v>1230.21</v>
      </c>
      <c r="AE86" s="3">
        <v>3729.85</v>
      </c>
      <c r="AF86" s="3">
        <v>0</v>
      </c>
      <c r="AG86" s="3">
        <v>3144.19</v>
      </c>
      <c r="AH86" s="3">
        <v>4358.56</v>
      </c>
      <c r="AI86" s="3">
        <v>3144.19</v>
      </c>
      <c r="AJ86" s="178">
        <v>15859.49</v>
      </c>
      <c r="AK86" s="178">
        <v>12448.99</v>
      </c>
      <c r="AL86" s="178">
        <v>1447.01</v>
      </c>
      <c r="AM86" s="178">
        <v>4535.48</v>
      </c>
      <c r="AN86" s="178">
        <v>0</v>
      </c>
      <c r="AO86" s="178">
        <v>5260.04</v>
      </c>
      <c r="AP86" s="3">
        <v>1786.35</v>
      </c>
      <c r="AQ86" s="3">
        <v>4233.29</v>
      </c>
      <c r="AR86" s="3">
        <v>752.29</v>
      </c>
      <c r="AS86" s="3">
        <v>3260.27</v>
      </c>
      <c r="AT86" s="3">
        <v>0</v>
      </c>
      <c r="AU86" s="3">
        <v>3260.27</v>
      </c>
      <c r="AV86" s="39">
        <f t="shared" si="40"/>
        <v>33539.420000000006</v>
      </c>
      <c r="AW86" s="39">
        <f t="shared" si="41"/>
        <v>52856.11</v>
      </c>
      <c r="AX86" s="122">
        <f t="shared" si="42"/>
        <v>86395.53</v>
      </c>
      <c r="AY86" s="40"/>
      <c r="AZ86" s="40"/>
      <c r="BA86" s="40"/>
      <c r="BB86" s="40">
        <f t="shared" si="43"/>
        <v>86395.53</v>
      </c>
      <c r="BC86" s="108">
        <f t="shared" si="45"/>
        <v>-133224.528</v>
      </c>
      <c r="BD86" s="150"/>
      <c r="BE86" s="150">
        <v>2064</v>
      </c>
      <c r="BF86" s="3">
        <v>72654.8952</v>
      </c>
      <c r="BG86" s="150">
        <f t="shared" si="33"/>
        <v>-203815.4232</v>
      </c>
      <c r="BH86" s="121">
        <v>84174.48</v>
      </c>
      <c r="BI86" s="159">
        <v>17512.35</v>
      </c>
      <c r="BJ86" s="137"/>
      <c r="BK86" s="251"/>
      <c r="BL86" s="251">
        <f t="shared" si="22"/>
        <v>-203815.4232</v>
      </c>
      <c r="BM86" s="138">
        <v>-249338.79</v>
      </c>
      <c r="BN86" s="140"/>
      <c r="BO86" s="140"/>
      <c r="BP86" s="140"/>
      <c r="BQ86" s="140"/>
      <c r="BR86" s="276">
        <v>0</v>
      </c>
      <c r="BS86" s="138">
        <v>-249338.79</v>
      </c>
      <c r="BT86" s="3"/>
      <c r="BU86" s="3"/>
      <c r="BV86" s="251">
        <f t="shared" si="44"/>
        <v>-203815.4232</v>
      </c>
      <c r="BW86" s="150"/>
      <c r="BX86" s="274">
        <f>BL86+BR86</f>
        <v>-203815.4232</v>
      </c>
    </row>
    <row r="87" spans="1:76" ht="15.75" customHeight="1">
      <c r="A87" s="3">
        <v>73</v>
      </c>
      <c r="B87" s="18" t="s">
        <v>65</v>
      </c>
      <c r="C87" s="3">
        <v>2007.5</v>
      </c>
      <c r="D87" s="3">
        <v>0</v>
      </c>
      <c r="E87" s="3">
        <f t="shared" si="29"/>
        <v>2007.5</v>
      </c>
      <c r="F87" s="51">
        <v>11.92</v>
      </c>
      <c r="G87" s="6">
        <f t="shared" si="30"/>
        <v>23929.4</v>
      </c>
      <c r="H87" s="5">
        <f t="shared" si="34"/>
        <v>143576.40000000002</v>
      </c>
      <c r="I87" s="3">
        <v>12.39</v>
      </c>
      <c r="J87" s="6">
        <f t="shared" si="31"/>
        <v>24872.925000000003</v>
      </c>
      <c r="K87" s="5">
        <f t="shared" si="35"/>
        <v>149237.55000000002</v>
      </c>
      <c r="L87" s="54">
        <f t="shared" si="36"/>
        <v>292813.95000000007</v>
      </c>
      <c r="M87" s="125"/>
      <c r="N87" s="55">
        <f t="shared" si="32"/>
        <v>0</v>
      </c>
      <c r="O87" s="108">
        <f t="shared" si="37"/>
        <v>292813.95000000007</v>
      </c>
      <c r="P87" s="98"/>
      <c r="Q87" s="98"/>
      <c r="R87" s="144">
        <v>292895.86</v>
      </c>
      <c r="S87" s="144"/>
      <c r="T87" s="6">
        <f t="shared" si="38"/>
        <v>0</v>
      </c>
      <c r="U87" s="6">
        <f t="shared" si="39"/>
        <v>24407.98833333333</v>
      </c>
      <c r="V87" s="35">
        <v>0</v>
      </c>
      <c r="W87" s="35">
        <v>292895.86</v>
      </c>
      <c r="X87" s="3">
        <v>0</v>
      </c>
      <c r="Y87" s="3">
        <v>39153.92</v>
      </c>
      <c r="Z87" s="3">
        <v>0</v>
      </c>
      <c r="AA87" s="3">
        <v>9158.27</v>
      </c>
      <c r="AB87" s="3">
        <v>0</v>
      </c>
      <c r="AC87" s="3">
        <v>53283.22</v>
      </c>
      <c r="AD87" s="3">
        <v>0</v>
      </c>
      <c r="AE87" s="3">
        <v>28678.09</v>
      </c>
      <c r="AF87" s="3">
        <v>0</v>
      </c>
      <c r="AG87" s="3">
        <v>10643.95</v>
      </c>
      <c r="AH87" s="3">
        <v>0</v>
      </c>
      <c r="AI87" s="3">
        <v>14505.92</v>
      </c>
      <c r="AJ87" s="178">
        <v>0</v>
      </c>
      <c r="AK87" s="178">
        <v>23861.83</v>
      </c>
      <c r="AL87" s="178">
        <v>0</v>
      </c>
      <c r="AM87" s="178">
        <v>31247.62</v>
      </c>
      <c r="AN87" s="178">
        <v>0</v>
      </c>
      <c r="AO87" s="178">
        <v>32917.75</v>
      </c>
      <c r="AP87" s="3">
        <v>0</v>
      </c>
      <c r="AQ87" s="3">
        <v>15381.66</v>
      </c>
      <c r="AR87" s="3">
        <v>0</v>
      </c>
      <c r="AS87" s="3">
        <v>12076.05</v>
      </c>
      <c r="AT87" s="3">
        <v>0</v>
      </c>
      <c r="AU87" s="3">
        <v>11221.2</v>
      </c>
      <c r="AV87" s="39">
        <f t="shared" si="40"/>
        <v>0</v>
      </c>
      <c r="AW87" s="39">
        <f t="shared" si="41"/>
        <v>282129.48000000004</v>
      </c>
      <c r="AX87" s="122">
        <f t="shared" si="42"/>
        <v>282129.48000000004</v>
      </c>
      <c r="AY87" s="40"/>
      <c r="AZ87" s="40"/>
      <c r="BA87" s="40"/>
      <c r="BB87" s="40">
        <f t="shared" si="43"/>
        <v>282129.48000000004</v>
      </c>
      <c r="BC87" s="108">
        <f t="shared" si="45"/>
        <v>10684.47000000003</v>
      </c>
      <c r="BD87" s="150"/>
      <c r="BE87" s="150"/>
      <c r="BF87" s="3">
        <v>19891.2018</v>
      </c>
      <c r="BG87" s="150">
        <f t="shared" si="33"/>
        <v>-9206.731799999969</v>
      </c>
      <c r="BH87" s="121">
        <v>142823.52</v>
      </c>
      <c r="BI87" s="156"/>
      <c r="BJ87" s="137"/>
      <c r="BK87" s="251"/>
      <c r="BL87" s="251">
        <f t="shared" si="22"/>
        <v>-9206.731799999969</v>
      </c>
      <c r="BM87" s="125">
        <v>39691.26</v>
      </c>
      <c r="BN87" s="121"/>
      <c r="BO87" s="121"/>
      <c r="BP87" s="121"/>
      <c r="BQ87" s="121">
        <f>BM87*0.02011617</f>
        <v>798.4361336742</v>
      </c>
      <c r="BR87" s="277">
        <f>BM87-BN87-BO87-BQ87-BP87</f>
        <v>38892.8238663258</v>
      </c>
      <c r="BS87" s="125"/>
      <c r="BT87" s="3"/>
      <c r="BU87" s="3"/>
      <c r="BV87" s="251">
        <f t="shared" si="44"/>
        <v>29686.092066325833</v>
      </c>
      <c r="BW87" s="108">
        <f>BL87+BR87</f>
        <v>29686.092066325833</v>
      </c>
      <c r="BX87" s="150"/>
    </row>
    <row r="88" spans="1:76" ht="15.75" customHeight="1">
      <c r="A88" s="3">
        <v>74</v>
      </c>
      <c r="B88" s="18" t="s">
        <v>66</v>
      </c>
      <c r="C88" s="3">
        <v>1066.3</v>
      </c>
      <c r="D88" s="3">
        <v>210.3</v>
      </c>
      <c r="E88" s="3">
        <f t="shared" si="29"/>
        <v>1276.6</v>
      </c>
      <c r="F88" s="51">
        <v>11.92</v>
      </c>
      <c r="G88" s="6">
        <f t="shared" si="30"/>
        <v>15217.071999999998</v>
      </c>
      <c r="H88" s="5">
        <f t="shared" si="34"/>
        <v>91302.43199999999</v>
      </c>
      <c r="I88" s="3">
        <v>12.39</v>
      </c>
      <c r="J88" s="6">
        <f t="shared" si="31"/>
        <v>15817.073999999999</v>
      </c>
      <c r="K88" s="5">
        <f t="shared" si="35"/>
        <v>94902.44399999999</v>
      </c>
      <c r="L88" s="54">
        <f t="shared" si="36"/>
        <v>186204.876</v>
      </c>
      <c r="M88" s="125"/>
      <c r="N88" s="55">
        <f t="shared" si="32"/>
        <v>0</v>
      </c>
      <c r="O88" s="108">
        <f t="shared" si="37"/>
        <v>186204.876</v>
      </c>
      <c r="P88" s="98"/>
      <c r="Q88" s="98"/>
      <c r="R88" s="144">
        <v>186256.96</v>
      </c>
      <c r="S88" s="144"/>
      <c r="T88" s="6">
        <f t="shared" si="38"/>
        <v>0</v>
      </c>
      <c r="U88" s="6">
        <f t="shared" si="39"/>
        <v>15521.413333333332</v>
      </c>
      <c r="V88" s="35">
        <v>0</v>
      </c>
      <c r="W88" s="35">
        <v>186256.96</v>
      </c>
      <c r="X88" s="3">
        <v>0</v>
      </c>
      <c r="Y88" s="3">
        <v>11369.32</v>
      </c>
      <c r="Z88" s="3">
        <v>0</v>
      </c>
      <c r="AA88" s="3">
        <v>7179.73</v>
      </c>
      <c r="AB88" s="3">
        <v>0</v>
      </c>
      <c r="AC88" s="3">
        <v>5996.62</v>
      </c>
      <c r="AD88" s="3">
        <v>0</v>
      </c>
      <c r="AE88" s="3">
        <v>6744.09</v>
      </c>
      <c r="AF88" s="3">
        <v>0</v>
      </c>
      <c r="AG88" s="3">
        <v>6748.34</v>
      </c>
      <c r="AH88" s="3">
        <v>0</v>
      </c>
      <c r="AI88" s="3">
        <v>8394.1</v>
      </c>
      <c r="AJ88" s="178">
        <v>0</v>
      </c>
      <c r="AK88" s="178">
        <v>18007.35</v>
      </c>
      <c r="AL88" s="178">
        <v>0</v>
      </c>
      <c r="AM88" s="178">
        <v>8035.87</v>
      </c>
      <c r="AN88" s="178">
        <v>0</v>
      </c>
      <c r="AO88" s="178">
        <v>12058.69</v>
      </c>
      <c r="AP88" s="3">
        <v>0</v>
      </c>
      <c r="AQ88" s="3">
        <v>31028.38</v>
      </c>
      <c r="AR88" s="3">
        <v>0</v>
      </c>
      <c r="AS88" s="3">
        <v>7407.28</v>
      </c>
      <c r="AT88" s="3">
        <v>0</v>
      </c>
      <c r="AU88" s="3">
        <v>12883.47</v>
      </c>
      <c r="AV88" s="39">
        <f t="shared" si="40"/>
        <v>0</v>
      </c>
      <c r="AW88" s="39">
        <f t="shared" si="41"/>
        <v>135853.24</v>
      </c>
      <c r="AX88" s="122">
        <f t="shared" si="42"/>
        <v>135853.24</v>
      </c>
      <c r="AY88" s="40"/>
      <c r="AZ88" s="40">
        <f>43935-16212.4</f>
        <v>27722.6</v>
      </c>
      <c r="BA88" s="40"/>
      <c r="BB88" s="40">
        <f t="shared" si="43"/>
        <v>163575.84</v>
      </c>
      <c r="BC88" s="108">
        <f t="shared" si="45"/>
        <v>22629.036</v>
      </c>
      <c r="BD88" s="150"/>
      <c r="BE88" s="150"/>
      <c r="BF88" s="3">
        <v>34857.6264</v>
      </c>
      <c r="BG88" s="150">
        <f t="shared" si="33"/>
        <v>-12228.590400000001</v>
      </c>
      <c r="BH88" s="121">
        <v>123043.38</v>
      </c>
      <c r="BI88" s="156"/>
      <c r="BJ88" s="137"/>
      <c r="BK88" s="251"/>
      <c r="BL88" s="251">
        <f t="shared" si="22"/>
        <v>-12228.590400000001</v>
      </c>
      <c r="BM88" s="125">
        <v>16545.23</v>
      </c>
      <c r="BN88" s="121"/>
      <c r="BO88" s="121">
        <v>16212</v>
      </c>
      <c r="BP88" s="121"/>
      <c r="BQ88" s="121">
        <f>BM88*0.02011617</f>
        <v>332.82665936909996</v>
      </c>
      <c r="BR88" s="277">
        <f>BM88-BN88-BO88-BQ88-BP88</f>
        <v>0.40334063089960637</v>
      </c>
      <c r="BS88" s="125"/>
      <c r="BT88" s="3"/>
      <c r="BU88" s="3"/>
      <c r="BV88" s="251">
        <f t="shared" si="44"/>
        <v>-12228.187059369102</v>
      </c>
      <c r="BW88" s="150"/>
      <c r="BX88" s="274">
        <f aca="true" t="shared" si="46" ref="BX88:BX96">BL88+BR88</f>
        <v>-12228.187059369102</v>
      </c>
    </row>
    <row r="89" spans="1:76" ht="15.75">
      <c r="A89" s="3">
        <v>75</v>
      </c>
      <c r="B89" s="17" t="s">
        <v>67</v>
      </c>
      <c r="C89" s="3">
        <v>2487.9</v>
      </c>
      <c r="D89" s="3">
        <v>0</v>
      </c>
      <c r="E89" s="3">
        <f t="shared" si="29"/>
        <v>2487.9</v>
      </c>
      <c r="F89" s="51">
        <v>13.37</v>
      </c>
      <c r="G89" s="6">
        <f t="shared" si="30"/>
        <v>33263.223</v>
      </c>
      <c r="H89" s="5">
        <f t="shared" si="34"/>
        <v>199579.338</v>
      </c>
      <c r="I89" s="3">
        <v>13.9</v>
      </c>
      <c r="J89" s="6">
        <f t="shared" si="31"/>
        <v>34581.810000000005</v>
      </c>
      <c r="K89" s="5">
        <f t="shared" si="35"/>
        <v>207490.86000000004</v>
      </c>
      <c r="L89" s="54">
        <f t="shared" si="36"/>
        <v>407070.19800000003</v>
      </c>
      <c r="M89" s="138">
        <v>-203124.87</v>
      </c>
      <c r="N89" s="55">
        <f t="shared" si="32"/>
        <v>-0.49899224015411703</v>
      </c>
      <c r="O89" s="108">
        <f t="shared" si="37"/>
        <v>203945.32800000004</v>
      </c>
      <c r="P89" s="127"/>
      <c r="Q89" s="98" t="s">
        <v>424</v>
      </c>
      <c r="R89" s="144">
        <v>204016.98</v>
      </c>
      <c r="S89" s="144"/>
      <c r="T89" s="6">
        <f t="shared" si="38"/>
        <v>9923.5725</v>
      </c>
      <c r="U89" s="6">
        <f t="shared" si="39"/>
        <v>7077.8425</v>
      </c>
      <c r="V89" s="35">
        <v>119082.87</v>
      </c>
      <c r="W89" s="35">
        <v>84934.11</v>
      </c>
      <c r="X89" s="3">
        <v>15178.51</v>
      </c>
      <c r="Y89" s="3">
        <v>9576.23</v>
      </c>
      <c r="Z89" s="3">
        <v>6749.01</v>
      </c>
      <c r="AA89" s="3">
        <v>8376.53</v>
      </c>
      <c r="AB89" s="3">
        <v>9595.28</v>
      </c>
      <c r="AC89" s="3">
        <v>6387.36</v>
      </c>
      <c r="AD89" s="3">
        <v>4579.79</v>
      </c>
      <c r="AE89" s="3">
        <v>18801.09</v>
      </c>
      <c r="AF89" s="3">
        <v>22103.87</v>
      </c>
      <c r="AG89" s="3">
        <v>10159.29</v>
      </c>
      <c r="AH89" s="3">
        <v>34127.07</v>
      </c>
      <c r="AI89" s="3">
        <v>6077.47</v>
      </c>
      <c r="AJ89" s="178">
        <v>12700.917</v>
      </c>
      <c r="AK89" s="178">
        <v>15570.65</v>
      </c>
      <c r="AL89" s="178">
        <v>22792.877</v>
      </c>
      <c r="AM89" s="178">
        <v>20561.32</v>
      </c>
      <c r="AN89" s="178">
        <v>10716.777</v>
      </c>
      <c r="AO89" s="178">
        <v>8555.65</v>
      </c>
      <c r="AP89" s="3">
        <v>30750.59</v>
      </c>
      <c r="AQ89" s="3">
        <v>17240</v>
      </c>
      <c r="AR89" s="3">
        <v>15983.69</v>
      </c>
      <c r="AS89" s="3">
        <v>11463.35</v>
      </c>
      <c r="AT89" s="3">
        <v>6719.51</v>
      </c>
      <c r="AU89" s="3">
        <v>19799.88</v>
      </c>
      <c r="AV89" s="39">
        <f t="shared" si="40"/>
        <v>191997.891</v>
      </c>
      <c r="AW89" s="39">
        <f t="shared" si="41"/>
        <v>152568.82</v>
      </c>
      <c r="AX89" s="122">
        <f t="shared" si="42"/>
        <v>344566.711</v>
      </c>
      <c r="AY89" s="40"/>
      <c r="AZ89" s="40">
        <f>73682-61778.31</f>
        <v>11903.690000000002</v>
      </c>
      <c r="BA89" s="40"/>
      <c r="BB89" s="40">
        <f t="shared" si="43"/>
        <v>356470.401</v>
      </c>
      <c r="BC89" s="108">
        <f t="shared" si="45"/>
        <v>-152525.07299999997</v>
      </c>
      <c r="BD89" s="150"/>
      <c r="BE89" s="150"/>
      <c r="BF89" s="3">
        <v>3592.4114</v>
      </c>
      <c r="BG89" s="150">
        <f t="shared" si="33"/>
        <v>-156117.4844</v>
      </c>
      <c r="BH89" s="121">
        <v>241137</v>
      </c>
      <c r="BI89" s="159">
        <v>0</v>
      </c>
      <c r="BJ89" s="137"/>
      <c r="BK89" s="251"/>
      <c r="BL89" s="251">
        <f t="shared" si="22"/>
        <v>-156117.4844</v>
      </c>
      <c r="BM89" s="138">
        <v>-203124.87</v>
      </c>
      <c r="BN89" s="140"/>
      <c r="BO89" s="140"/>
      <c r="BP89" s="140"/>
      <c r="BQ89" s="140"/>
      <c r="BR89" s="276">
        <v>0</v>
      </c>
      <c r="BS89" s="138">
        <v>-203124.87</v>
      </c>
      <c r="BT89" s="3"/>
      <c r="BU89" s="3"/>
      <c r="BV89" s="251">
        <f t="shared" si="44"/>
        <v>-156117.4844</v>
      </c>
      <c r="BW89" s="150"/>
      <c r="BX89" s="274">
        <f t="shared" si="46"/>
        <v>-156117.4844</v>
      </c>
    </row>
    <row r="90" spans="1:76" ht="15.75" customHeight="1">
      <c r="A90" s="3">
        <v>76</v>
      </c>
      <c r="B90" s="18" t="s">
        <v>68</v>
      </c>
      <c r="C90" s="3">
        <v>391.7</v>
      </c>
      <c r="D90" s="3">
        <v>0</v>
      </c>
      <c r="E90" s="3">
        <f t="shared" si="29"/>
        <v>391.7</v>
      </c>
      <c r="F90" s="51">
        <v>11.16</v>
      </c>
      <c r="G90" s="6">
        <f t="shared" si="30"/>
        <v>4371.372</v>
      </c>
      <c r="H90" s="5">
        <f t="shared" si="34"/>
        <v>26228.232000000004</v>
      </c>
      <c r="I90" s="3">
        <v>11.59</v>
      </c>
      <c r="J90" s="6">
        <f t="shared" si="31"/>
        <v>4539.803</v>
      </c>
      <c r="K90" s="5">
        <f t="shared" si="35"/>
        <v>27238.818</v>
      </c>
      <c r="L90" s="54">
        <f t="shared" si="36"/>
        <v>53467.05</v>
      </c>
      <c r="M90" s="138">
        <v>-90123.7</v>
      </c>
      <c r="N90" s="55">
        <f t="shared" si="32"/>
        <v>-1.6855932766068071</v>
      </c>
      <c r="O90" s="108">
        <f t="shared" si="37"/>
        <v>-36656.649999999994</v>
      </c>
      <c r="P90" s="127" t="s">
        <v>351</v>
      </c>
      <c r="Q90" s="98" t="s">
        <v>424</v>
      </c>
      <c r="R90" s="143">
        <v>24882.98</v>
      </c>
      <c r="S90" s="144">
        <f>O90-R90</f>
        <v>-61539.62999999999</v>
      </c>
      <c r="T90" s="6">
        <f t="shared" si="38"/>
        <v>0</v>
      </c>
      <c r="U90" s="6">
        <f t="shared" si="39"/>
        <v>2073.5816666666665</v>
      </c>
      <c r="V90" s="35">
        <v>0</v>
      </c>
      <c r="W90" s="35">
        <v>24882.98</v>
      </c>
      <c r="X90" s="3">
        <v>0</v>
      </c>
      <c r="Y90" s="3">
        <v>900.91</v>
      </c>
      <c r="Z90" s="3">
        <v>0</v>
      </c>
      <c r="AA90" s="3">
        <v>900.91</v>
      </c>
      <c r="AB90" s="3">
        <v>0</v>
      </c>
      <c r="AC90" s="3">
        <v>3173.37</v>
      </c>
      <c r="AD90" s="3">
        <v>0</v>
      </c>
      <c r="AE90" s="3">
        <v>2010.28</v>
      </c>
      <c r="AF90" s="3">
        <v>0</v>
      </c>
      <c r="AG90" s="3">
        <v>935.41</v>
      </c>
      <c r="AH90" s="3">
        <v>0</v>
      </c>
      <c r="AI90" s="3">
        <v>933.41</v>
      </c>
      <c r="AJ90" s="178">
        <v>0</v>
      </c>
      <c r="AK90" s="178">
        <v>936.16</v>
      </c>
      <c r="AL90" s="178">
        <v>0</v>
      </c>
      <c r="AM90" s="178">
        <v>3595.68</v>
      </c>
      <c r="AN90" s="178">
        <v>0</v>
      </c>
      <c r="AO90" s="178">
        <v>936.16</v>
      </c>
      <c r="AP90" s="3">
        <v>0</v>
      </c>
      <c r="AQ90" s="3">
        <v>1410.91</v>
      </c>
      <c r="AR90" s="3">
        <v>0</v>
      </c>
      <c r="AS90" s="3">
        <v>936.16</v>
      </c>
      <c r="AT90" s="3">
        <v>0</v>
      </c>
      <c r="AU90" s="3">
        <v>936.16</v>
      </c>
      <c r="AV90" s="39">
        <f t="shared" si="40"/>
        <v>0</v>
      </c>
      <c r="AW90" s="39">
        <f t="shared" si="41"/>
        <v>17605.52</v>
      </c>
      <c r="AX90" s="122">
        <f t="shared" si="42"/>
        <v>17605.52</v>
      </c>
      <c r="AY90" s="40"/>
      <c r="AZ90" s="40">
        <f>1491</f>
        <v>1491</v>
      </c>
      <c r="BA90" s="40">
        <v>46.18</v>
      </c>
      <c r="BB90" s="40">
        <f t="shared" si="43"/>
        <v>19142.7</v>
      </c>
      <c r="BC90" s="108">
        <f t="shared" si="45"/>
        <v>-55799.35</v>
      </c>
      <c r="BD90" s="150"/>
      <c r="BE90" s="150"/>
      <c r="BF90" s="3">
        <v>83698.3824</v>
      </c>
      <c r="BG90" s="150">
        <f t="shared" si="33"/>
        <v>-139497.7324</v>
      </c>
      <c r="BH90" s="121">
        <v>304539.76</v>
      </c>
      <c r="BI90" s="156"/>
      <c r="BJ90" s="137"/>
      <c r="BK90" s="251"/>
      <c r="BL90" s="251">
        <f t="shared" si="22"/>
        <v>-139497.7324</v>
      </c>
      <c r="BM90" s="138">
        <v>-90123.7</v>
      </c>
      <c r="BN90" s="139"/>
      <c r="BO90" s="139"/>
      <c r="BP90" s="139"/>
      <c r="BQ90" s="139"/>
      <c r="BR90" s="276">
        <v>0</v>
      </c>
      <c r="BS90" s="138">
        <v>-90123.7</v>
      </c>
      <c r="BT90" s="3"/>
      <c r="BU90" s="3"/>
      <c r="BV90" s="251">
        <f t="shared" si="44"/>
        <v>-139497.7324</v>
      </c>
      <c r="BW90" s="150"/>
      <c r="BX90" s="274">
        <f t="shared" si="46"/>
        <v>-139497.7324</v>
      </c>
    </row>
    <row r="91" spans="1:76" ht="15.75" customHeight="1">
      <c r="A91" s="3">
        <v>77</v>
      </c>
      <c r="B91" s="18" t="s">
        <v>69</v>
      </c>
      <c r="C91" s="3">
        <v>600.9</v>
      </c>
      <c r="D91" s="3">
        <v>0</v>
      </c>
      <c r="E91" s="3">
        <f t="shared" si="29"/>
        <v>600.9</v>
      </c>
      <c r="F91" s="94">
        <v>9.24</v>
      </c>
      <c r="G91" s="6">
        <f t="shared" si="30"/>
        <v>5552.316</v>
      </c>
      <c r="H91" s="5">
        <f t="shared" si="34"/>
        <v>33313.896</v>
      </c>
      <c r="I91" s="3">
        <v>11.77</v>
      </c>
      <c r="J91" s="6">
        <f t="shared" si="31"/>
        <v>7072.593</v>
      </c>
      <c r="K91" s="5">
        <f t="shared" si="35"/>
        <v>42435.558</v>
      </c>
      <c r="L91" s="54">
        <f t="shared" si="36"/>
        <v>75749.454</v>
      </c>
      <c r="M91" s="138">
        <v>-40759.41</v>
      </c>
      <c r="N91" s="55">
        <f t="shared" si="32"/>
        <v>-0.5380818982536826</v>
      </c>
      <c r="O91" s="108">
        <f t="shared" si="37"/>
        <v>34990.043999999994</v>
      </c>
      <c r="P91" s="127" t="s">
        <v>351</v>
      </c>
      <c r="Q91" s="98" t="s">
        <v>424</v>
      </c>
      <c r="R91" s="143">
        <v>38172.53</v>
      </c>
      <c r="S91" s="144">
        <f>O91-R91</f>
        <v>-3182.4860000000044</v>
      </c>
      <c r="T91" s="6">
        <f t="shared" si="38"/>
        <v>0</v>
      </c>
      <c r="U91" s="6">
        <f t="shared" si="39"/>
        <v>3181.0441666666666</v>
      </c>
      <c r="V91" s="35">
        <v>0</v>
      </c>
      <c r="W91" s="35">
        <v>38172.53</v>
      </c>
      <c r="X91" s="3">
        <v>0</v>
      </c>
      <c r="Y91" s="3">
        <v>5034</v>
      </c>
      <c r="Z91" s="3">
        <v>0</v>
      </c>
      <c r="AA91" s="3">
        <v>6000.22</v>
      </c>
      <c r="AB91" s="3">
        <v>0</v>
      </c>
      <c r="AC91" s="3">
        <v>6249.3</v>
      </c>
      <c r="AD91" s="3">
        <v>0</v>
      </c>
      <c r="AE91" s="3">
        <v>2442.48</v>
      </c>
      <c r="AF91" s="3">
        <v>0</v>
      </c>
      <c r="AG91" s="3">
        <v>1416.57</v>
      </c>
      <c r="AH91" s="3">
        <v>0</v>
      </c>
      <c r="AI91" s="3">
        <v>1414.57</v>
      </c>
      <c r="AJ91" s="178">
        <v>0</v>
      </c>
      <c r="AK91" s="178">
        <v>1436.15</v>
      </c>
      <c r="AL91" s="178">
        <v>0</v>
      </c>
      <c r="AM91" s="178">
        <v>8769.67</v>
      </c>
      <c r="AN91" s="178">
        <v>0</v>
      </c>
      <c r="AO91" s="178">
        <v>1436.15</v>
      </c>
      <c r="AP91" s="3">
        <v>0</v>
      </c>
      <c r="AQ91" s="3">
        <v>2298.26</v>
      </c>
      <c r="AR91" s="3">
        <v>0</v>
      </c>
      <c r="AS91" s="3">
        <v>1746.04</v>
      </c>
      <c r="AT91" s="3">
        <v>0</v>
      </c>
      <c r="AU91" s="3">
        <v>1594.27</v>
      </c>
      <c r="AV91" s="39">
        <f t="shared" si="40"/>
        <v>0</v>
      </c>
      <c r="AW91" s="39">
        <f t="shared" si="41"/>
        <v>39837.68</v>
      </c>
      <c r="AX91" s="122">
        <f t="shared" si="42"/>
        <v>39837.68</v>
      </c>
      <c r="AY91" s="40"/>
      <c r="AZ91" s="40"/>
      <c r="BA91" s="40"/>
      <c r="BB91" s="40">
        <f t="shared" si="43"/>
        <v>39837.68</v>
      </c>
      <c r="BC91" s="108">
        <f t="shared" si="45"/>
        <v>-4847.636000000006</v>
      </c>
      <c r="BD91" s="150"/>
      <c r="BE91" s="150"/>
      <c r="BF91" s="3">
        <v>59383.7928</v>
      </c>
      <c r="BG91" s="150">
        <f t="shared" si="33"/>
        <v>-64231.42880000001</v>
      </c>
      <c r="BH91" s="121">
        <v>386550.78</v>
      </c>
      <c r="BI91" s="156"/>
      <c r="BJ91" s="137"/>
      <c r="BK91" s="251"/>
      <c r="BL91" s="251">
        <f t="shared" si="22"/>
        <v>-64231.42880000001</v>
      </c>
      <c r="BM91" s="138">
        <v>-40759.41</v>
      </c>
      <c r="BN91" s="139"/>
      <c r="BO91" s="139"/>
      <c r="BP91" s="139"/>
      <c r="BQ91" s="139"/>
      <c r="BR91" s="276">
        <v>0</v>
      </c>
      <c r="BS91" s="138">
        <v>-40759.41</v>
      </c>
      <c r="BT91" s="3"/>
      <c r="BU91" s="3"/>
      <c r="BV91" s="251">
        <f t="shared" si="44"/>
        <v>-64231.42880000001</v>
      </c>
      <c r="BW91" s="150"/>
      <c r="BX91" s="274">
        <f t="shared" si="46"/>
        <v>-64231.42880000001</v>
      </c>
    </row>
    <row r="92" spans="1:76" ht="15.75">
      <c r="A92" s="3">
        <v>78</v>
      </c>
      <c r="B92" s="18" t="s">
        <v>70</v>
      </c>
      <c r="C92" s="3">
        <v>379.7</v>
      </c>
      <c r="D92" s="3">
        <v>0</v>
      </c>
      <c r="E92" s="3">
        <f t="shared" si="29"/>
        <v>379.7</v>
      </c>
      <c r="F92" s="51">
        <v>9.09</v>
      </c>
      <c r="G92" s="6">
        <f t="shared" si="30"/>
        <v>3451.473</v>
      </c>
      <c r="H92" s="5">
        <f t="shared" si="34"/>
        <v>20708.838</v>
      </c>
      <c r="I92" s="3">
        <v>9.46</v>
      </c>
      <c r="J92" s="6">
        <f t="shared" si="31"/>
        <v>3591.962</v>
      </c>
      <c r="K92" s="5">
        <f t="shared" si="35"/>
        <v>21551.772</v>
      </c>
      <c r="L92" s="54">
        <f t="shared" si="36"/>
        <v>42260.61</v>
      </c>
      <c r="M92" s="138">
        <v>-13293.75</v>
      </c>
      <c r="N92" s="55">
        <f t="shared" si="32"/>
        <v>-0.31456597526632957</v>
      </c>
      <c r="O92" s="108">
        <f t="shared" si="37"/>
        <v>28966.86</v>
      </c>
      <c r="P92" s="127" t="s">
        <v>351</v>
      </c>
      <c r="Q92" s="98" t="s">
        <v>424</v>
      </c>
      <c r="R92" s="144">
        <v>28952.28</v>
      </c>
      <c r="S92" s="144"/>
      <c r="T92" s="6">
        <f t="shared" si="38"/>
        <v>0</v>
      </c>
      <c r="U92" s="6">
        <f t="shared" si="39"/>
        <v>2412.69</v>
      </c>
      <c r="V92" s="35">
        <v>0</v>
      </c>
      <c r="W92" s="35">
        <v>28952.28</v>
      </c>
      <c r="X92" s="3">
        <v>0</v>
      </c>
      <c r="Y92" s="3">
        <v>1630.02</v>
      </c>
      <c r="Z92" s="3">
        <v>0</v>
      </c>
      <c r="AA92" s="3">
        <v>1050.96</v>
      </c>
      <c r="AB92" s="3">
        <v>0</v>
      </c>
      <c r="AC92" s="3">
        <v>7073.42</v>
      </c>
      <c r="AD92" s="3">
        <v>0</v>
      </c>
      <c r="AE92" s="3">
        <v>8475.59</v>
      </c>
      <c r="AF92" s="3">
        <v>0</v>
      </c>
      <c r="AG92" s="3">
        <v>1050.96</v>
      </c>
      <c r="AH92" s="3">
        <v>0</v>
      </c>
      <c r="AI92" s="3">
        <v>1050.96</v>
      </c>
      <c r="AJ92" s="178">
        <v>0</v>
      </c>
      <c r="AK92" s="178">
        <v>3076.62</v>
      </c>
      <c r="AL92" s="178">
        <v>0</v>
      </c>
      <c r="AM92" s="178">
        <v>2498.13</v>
      </c>
      <c r="AN92" s="178">
        <v>0</v>
      </c>
      <c r="AO92" s="178">
        <v>2248.85</v>
      </c>
      <c r="AP92" s="3">
        <v>0</v>
      </c>
      <c r="AQ92" s="3">
        <v>4623.66</v>
      </c>
      <c r="AR92" s="3">
        <v>0</v>
      </c>
      <c r="AS92" s="3">
        <v>1164.19</v>
      </c>
      <c r="AT92" s="3">
        <v>0</v>
      </c>
      <c r="AU92" s="3">
        <v>1085.13</v>
      </c>
      <c r="AV92" s="39">
        <f t="shared" si="40"/>
        <v>0</v>
      </c>
      <c r="AW92" s="39">
        <f t="shared" si="41"/>
        <v>35028.49</v>
      </c>
      <c r="AX92" s="122">
        <f t="shared" si="42"/>
        <v>35028.49</v>
      </c>
      <c r="AY92" s="40"/>
      <c r="AZ92" s="40">
        <v>13985.44</v>
      </c>
      <c r="BA92" s="40"/>
      <c r="BB92" s="40">
        <f t="shared" si="43"/>
        <v>49013.93</v>
      </c>
      <c r="BC92" s="108">
        <f t="shared" si="45"/>
        <v>-20047.07</v>
      </c>
      <c r="BD92" s="150"/>
      <c r="BE92" s="150"/>
      <c r="BF92" s="3">
        <v>-1823.58</v>
      </c>
      <c r="BG92" s="150">
        <f t="shared" si="33"/>
        <v>-18223.489999999998</v>
      </c>
      <c r="BH92" s="121">
        <v>113839.23</v>
      </c>
      <c r="BI92" s="156"/>
      <c r="BJ92" s="137"/>
      <c r="BK92" s="251"/>
      <c r="BL92" s="251">
        <f t="shared" si="22"/>
        <v>-18223.489999999998</v>
      </c>
      <c r="BM92" s="138">
        <v>-13293.75</v>
      </c>
      <c r="BN92" s="140"/>
      <c r="BO92" s="140"/>
      <c r="BP92" s="140"/>
      <c r="BQ92" s="140"/>
      <c r="BR92" s="276">
        <v>0</v>
      </c>
      <c r="BS92" s="138">
        <v>-13293.75</v>
      </c>
      <c r="BT92" s="3"/>
      <c r="BU92" s="3"/>
      <c r="BV92" s="251">
        <f t="shared" si="44"/>
        <v>-18223.489999999998</v>
      </c>
      <c r="BW92" s="150"/>
      <c r="BX92" s="274">
        <f t="shared" si="46"/>
        <v>-18223.489999999998</v>
      </c>
    </row>
    <row r="93" spans="1:76" ht="15.75" customHeight="1">
      <c r="A93" s="3">
        <v>79</v>
      </c>
      <c r="B93" s="18" t="s">
        <v>71</v>
      </c>
      <c r="C93" s="3">
        <v>377.8</v>
      </c>
      <c r="D93" s="3">
        <v>0</v>
      </c>
      <c r="E93" s="3">
        <f t="shared" si="29"/>
        <v>377.8</v>
      </c>
      <c r="F93" s="51">
        <v>9.09</v>
      </c>
      <c r="G93" s="6">
        <f t="shared" si="30"/>
        <v>3434.202</v>
      </c>
      <c r="H93" s="5">
        <f t="shared" si="34"/>
        <v>20605.212</v>
      </c>
      <c r="I93" s="3">
        <v>9.46</v>
      </c>
      <c r="J93" s="6">
        <f t="shared" si="31"/>
        <v>3573.9880000000003</v>
      </c>
      <c r="K93" s="5">
        <f t="shared" si="35"/>
        <v>21443.928</v>
      </c>
      <c r="L93" s="54">
        <f t="shared" si="36"/>
        <v>42049.14</v>
      </c>
      <c r="M93" s="125"/>
      <c r="N93" s="55">
        <f t="shared" si="32"/>
        <v>0</v>
      </c>
      <c r="O93" s="108">
        <f t="shared" si="37"/>
        <v>42049.14</v>
      </c>
      <c r="P93" s="127"/>
      <c r="Q93" s="98"/>
      <c r="R93" s="144">
        <v>42034.63</v>
      </c>
      <c r="S93" s="144"/>
      <c r="T93" s="6">
        <f t="shared" si="38"/>
        <v>0</v>
      </c>
      <c r="U93" s="6">
        <f t="shared" si="39"/>
        <v>3502.8858333333333</v>
      </c>
      <c r="V93" s="35">
        <v>0</v>
      </c>
      <c r="W93" s="35">
        <v>42034.63</v>
      </c>
      <c r="X93" s="3">
        <v>0</v>
      </c>
      <c r="Y93" s="3">
        <v>2117.07</v>
      </c>
      <c r="Z93" s="3">
        <v>0</v>
      </c>
      <c r="AA93" s="3">
        <v>1617.07</v>
      </c>
      <c r="AB93" s="3">
        <v>0</v>
      </c>
      <c r="AC93" s="3">
        <v>7014.53</v>
      </c>
      <c r="AD93" s="3">
        <v>0</v>
      </c>
      <c r="AE93" s="3">
        <v>2677.48</v>
      </c>
      <c r="AF93" s="3">
        <v>0</v>
      </c>
      <c r="AG93" s="3">
        <v>2111.99</v>
      </c>
      <c r="AH93" s="3">
        <v>0</v>
      </c>
      <c r="AI93" s="3">
        <v>2111.99</v>
      </c>
      <c r="AJ93" s="178">
        <v>0</v>
      </c>
      <c r="AK93" s="178">
        <v>4182.81</v>
      </c>
      <c r="AL93" s="178">
        <v>0</v>
      </c>
      <c r="AM93" s="178">
        <v>3700.32</v>
      </c>
      <c r="AN93" s="178">
        <v>0</v>
      </c>
      <c r="AO93" s="178">
        <v>2191.32</v>
      </c>
      <c r="AP93" s="3">
        <v>0</v>
      </c>
      <c r="AQ93" s="3">
        <v>4550.88</v>
      </c>
      <c r="AR93" s="3">
        <v>0</v>
      </c>
      <c r="AS93" s="3">
        <v>1835.63</v>
      </c>
      <c r="AT93" s="3">
        <v>0</v>
      </c>
      <c r="AU93" s="3">
        <v>1677.51</v>
      </c>
      <c r="AV93" s="39">
        <f t="shared" si="40"/>
        <v>0</v>
      </c>
      <c r="AW93" s="39">
        <f t="shared" si="41"/>
        <v>35788.6</v>
      </c>
      <c r="AX93" s="122">
        <f t="shared" si="42"/>
        <v>35788.6</v>
      </c>
      <c r="AY93" s="40"/>
      <c r="AZ93" s="40">
        <f>17481.8-9515.16</f>
        <v>7966.639999999999</v>
      </c>
      <c r="BA93" s="40"/>
      <c r="BB93" s="40">
        <f t="shared" si="43"/>
        <v>43755.24</v>
      </c>
      <c r="BC93" s="108">
        <f t="shared" si="45"/>
        <v>-1706.0999999999985</v>
      </c>
      <c r="BD93" s="150"/>
      <c r="BE93" s="150"/>
      <c r="BF93" s="3">
        <v>20692.368</v>
      </c>
      <c r="BG93" s="150">
        <f t="shared" si="33"/>
        <v>-22398.467999999997</v>
      </c>
      <c r="BH93" s="121">
        <v>400070.17</v>
      </c>
      <c r="BI93" s="156"/>
      <c r="BJ93" s="137"/>
      <c r="BK93" s="251"/>
      <c r="BL93" s="251">
        <f t="shared" si="22"/>
        <v>-22398.467999999997</v>
      </c>
      <c r="BM93" s="125">
        <v>9710.5</v>
      </c>
      <c r="BN93" s="3"/>
      <c r="BO93" s="3">
        <v>9515.16</v>
      </c>
      <c r="BP93" s="3"/>
      <c r="BQ93" s="121">
        <f>BM93*0.02011617</f>
        <v>195.338068785</v>
      </c>
      <c r="BR93" s="277">
        <f>BM93-BN93-BO93-BQ93-BP93</f>
        <v>0.0019312150001553618</v>
      </c>
      <c r="BS93" s="125"/>
      <c r="BT93" s="3"/>
      <c r="BU93" s="3"/>
      <c r="BV93" s="251">
        <f t="shared" si="44"/>
        <v>-22398.466068784997</v>
      </c>
      <c r="BW93" s="150"/>
      <c r="BX93" s="274">
        <f t="shared" si="46"/>
        <v>-22398.466068784997</v>
      </c>
    </row>
    <row r="94" spans="1:76" ht="15.75">
      <c r="A94" s="3">
        <v>80</v>
      </c>
      <c r="B94" s="18" t="s">
        <v>72</v>
      </c>
      <c r="C94" s="3">
        <v>363.5</v>
      </c>
      <c r="D94" s="3">
        <v>0</v>
      </c>
      <c r="E94" s="3">
        <f t="shared" si="29"/>
        <v>363.5</v>
      </c>
      <c r="F94" s="51">
        <v>9.09</v>
      </c>
      <c r="G94" s="6">
        <f t="shared" si="30"/>
        <v>3304.215</v>
      </c>
      <c r="H94" s="5">
        <f t="shared" si="34"/>
        <v>19825.29</v>
      </c>
      <c r="I94" s="3">
        <v>9.46</v>
      </c>
      <c r="J94" s="6">
        <f t="shared" si="31"/>
        <v>3438.7100000000005</v>
      </c>
      <c r="K94" s="5">
        <f t="shared" si="35"/>
        <v>20632.260000000002</v>
      </c>
      <c r="L94" s="54">
        <f t="shared" si="36"/>
        <v>40457.55</v>
      </c>
      <c r="M94" s="138">
        <v>-8251.92</v>
      </c>
      <c r="N94" s="55">
        <f t="shared" si="32"/>
        <v>-0.20396489653970643</v>
      </c>
      <c r="O94" s="108">
        <f t="shared" si="37"/>
        <v>32205.630000000005</v>
      </c>
      <c r="P94" s="127" t="s">
        <v>351</v>
      </c>
      <c r="Q94" s="98" t="s">
        <v>424</v>
      </c>
      <c r="R94" s="144">
        <v>32191.67</v>
      </c>
      <c r="S94" s="144"/>
      <c r="T94" s="6">
        <f t="shared" si="38"/>
        <v>0</v>
      </c>
      <c r="U94" s="6">
        <f t="shared" si="39"/>
        <v>2682.6391666666664</v>
      </c>
      <c r="V94" s="35">
        <v>0</v>
      </c>
      <c r="W94" s="35">
        <v>32191.67</v>
      </c>
      <c r="X94" s="3">
        <v>0</v>
      </c>
      <c r="Y94" s="3">
        <v>1513.7</v>
      </c>
      <c r="Z94" s="3">
        <v>0</v>
      </c>
      <c r="AA94" s="3">
        <v>4776.73</v>
      </c>
      <c r="AB94" s="3">
        <v>0</v>
      </c>
      <c r="AC94" s="3">
        <v>6411.16</v>
      </c>
      <c r="AD94" s="3">
        <v>0</v>
      </c>
      <c r="AE94" s="3">
        <v>2074.11</v>
      </c>
      <c r="AF94" s="3">
        <v>0</v>
      </c>
      <c r="AG94" s="3">
        <v>1013.7</v>
      </c>
      <c r="AH94" s="3">
        <v>0</v>
      </c>
      <c r="AI94" s="3">
        <v>1013.7</v>
      </c>
      <c r="AJ94" s="178">
        <v>0</v>
      </c>
      <c r="AK94" s="178">
        <v>1046.42</v>
      </c>
      <c r="AL94" s="178">
        <v>0</v>
      </c>
      <c r="AM94" s="178">
        <v>2261.42</v>
      </c>
      <c r="AN94" s="178">
        <v>0</v>
      </c>
      <c r="AO94" s="178">
        <v>1046.42</v>
      </c>
      <c r="AP94" s="3">
        <v>0</v>
      </c>
      <c r="AQ94" s="3">
        <v>2264.95</v>
      </c>
      <c r="AR94" s="3">
        <v>0</v>
      </c>
      <c r="AS94" s="3">
        <v>1046.42</v>
      </c>
      <c r="AT94" s="3">
        <v>0</v>
      </c>
      <c r="AU94" s="3">
        <v>1046.42</v>
      </c>
      <c r="AV94" s="39">
        <f t="shared" si="40"/>
        <v>0</v>
      </c>
      <c r="AW94" s="39">
        <f t="shared" si="41"/>
        <v>25515.15</v>
      </c>
      <c r="AX94" s="122">
        <f t="shared" si="42"/>
        <v>25515.15</v>
      </c>
      <c r="AY94" s="40"/>
      <c r="AZ94" s="40">
        <v>20978.16</v>
      </c>
      <c r="BA94" s="40"/>
      <c r="BB94" s="40">
        <f t="shared" si="43"/>
        <v>46493.31</v>
      </c>
      <c r="BC94" s="108">
        <f t="shared" si="45"/>
        <v>-14287.679999999997</v>
      </c>
      <c r="BD94" s="150"/>
      <c r="BE94" s="150"/>
      <c r="BF94" s="3">
        <v>-3118.752</v>
      </c>
      <c r="BG94" s="150">
        <f t="shared" si="33"/>
        <v>-11168.927999999996</v>
      </c>
      <c r="BH94" s="121">
        <v>188605.83</v>
      </c>
      <c r="BI94" s="156"/>
      <c r="BJ94" s="137"/>
      <c r="BK94" s="251"/>
      <c r="BL94" s="251">
        <f t="shared" si="22"/>
        <v>-11168.927999999996</v>
      </c>
      <c r="BM94" s="138">
        <v>-8251.92</v>
      </c>
      <c r="BN94" s="140"/>
      <c r="BO94" s="140"/>
      <c r="BP94" s="140"/>
      <c r="BQ94" s="140"/>
      <c r="BR94" s="276">
        <v>0</v>
      </c>
      <c r="BS94" s="138">
        <v>-8251.92</v>
      </c>
      <c r="BT94" s="3"/>
      <c r="BU94" s="3"/>
      <c r="BV94" s="251">
        <f t="shared" si="44"/>
        <v>-11168.927999999996</v>
      </c>
      <c r="BW94" s="150"/>
      <c r="BX94" s="274">
        <f t="shared" si="46"/>
        <v>-11168.927999999996</v>
      </c>
    </row>
    <row r="95" spans="1:76" ht="15.75">
      <c r="A95" s="3">
        <v>81</v>
      </c>
      <c r="B95" s="18" t="s">
        <v>73</v>
      </c>
      <c r="C95" s="3">
        <v>609.2</v>
      </c>
      <c r="D95" s="3">
        <v>0</v>
      </c>
      <c r="E95" s="3">
        <f t="shared" si="29"/>
        <v>609.2</v>
      </c>
      <c r="F95" s="51">
        <v>10.96</v>
      </c>
      <c r="G95" s="6">
        <f t="shared" si="30"/>
        <v>6676.832000000001</v>
      </c>
      <c r="H95" s="5">
        <f t="shared" si="34"/>
        <v>40060.992000000006</v>
      </c>
      <c r="I95" s="3">
        <v>11.4</v>
      </c>
      <c r="J95" s="6">
        <f t="shared" si="31"/>
        <v>6944.880000000001</v>
      </c>
      <c r="K95" s="5">
        <f t="shared" si="35"/>
        <v>41669.280000000006</v>
      </c>
      <c r="L95" s="54">
        <f t="shared" si="36"/>
        <v>81730.27200000001</v>
      </c>
      <c r="M95" s="138">
        <v>-82682.7</v>
      </c>
      <c r="N95" s="55">
        <f t="shared" si="32"/>
        <v>-1.0116533076018637</v>
      </c>
      <c r="O95" s="108">
        <f t="shared" si="37"/>
        <v>-952.4279999999853</v>
      </c>
      <c r="P95" s="127" t="s">
        <v>351</v>
      </c>
      <c r="Q95" s="98" t="s">
        <v>424</v>
      </c>
      <c r="R95" s="143">
        <v>40831.6</v>
      </c>
      <c r="S95" s="144">
        <f>O95-R95</f>
        <v>-41784.027999999984</v>
      </c>
      <c r="T95" s="6">
        <f t="shared" si="38"/>
        <v>0</v>
      </c>
      <c r="U95" s="6">
        <f t="shared" si="39"/>
        <v>3402.633333333333</v>
      </c>
      <c r="V95" s="35">
        <v>0</v>
      </c>
      <c r="W95" s="35">
        <v>40831.6</v>
      </c>
      <c r="X95" s="3">
        <v>0</v>
      </c>
      <c r="Y95" s="3">
        <v>1985.78</v>
      </c>
      <c r="Z95" s="3">
        <v>0</v>
      </c>
      <c r="AA95" s="3">
        <v>1578.81</v>
      </c>
      <c r="AB95" s="3">
        <v>0</v>
      </c>
      <c r="AC95" s="3">
        <v>1578.81</v>
      </c>
      <c r="AD95" s="3">
        <v>0</v>
      </c>
      <c r="AE95" s="3">
        <v>5317.71</v>
      </c>
      <c r="AF95" s="3">
        <v>0</v>
      </c>
      <c r="AG95" s="3">
        <v>1578.81</v>
      </c>
      <c r="AH95" s="3">
        <v>0</v>
      </c>
      <c r="AI95" s="3">
        <v>1578.81</v>
      </c>
      <c r="AJ95" s="178">
        <v>0</v>
      </c>
      <c r="AK95" s="178">
        <v>8625.13</v>
      </c>
      <c r="AL95" s="178">
        <v>0</v>
      </c>
      <c r="AM95" s="178">
        <v>3706.64</v>
      </c>
      <c r="AN95" s="178">
        <v>0</v>
      </c>
      <c r="AO95" s="178">
        <v>13670.75</v>
      </c>
      <c r="AP95" s="3">
        <v>0</v>
      </c>
      <c r="AQ95" s="3">
        <v>12489.32</v>
      </c>
      <c r="AR95" s="3">
        <v>0</v>
      </c>
      <c r="AS95" s="3">
        <v>11634.52</v>
      </c>
      <c r="AT95" s="3">
        <v>0</v>
      </c>
      <c r="AU95" s="3">
        <v>1870.82</v>
      </c>
      <c r="AV95" s="39">
        <f t="shared" si="40"/>
        <v>0</v>
      </c>
      <c r="AW95" s="39">
        <f t="shared" si="41"/>
        <v>65615.91</v>
      </c>
      <c r="AX95" s="122">
        <f t="shared" si="42"/>
        <v>65615.91</v>
      </c>
      <c r="AY95" s="40"/>
      <c r="AZ95" s="40">
        <f>38459.96-9083.37</f>
        <v>29376.589999999997</v>
      </c>
      <c r="BA95" s="40"/>
      <c r="BB95" s="40">
        <f t="shared" si="43"/>
        <v>94992.5</v>
      </c>
      <c r="BC95" s="108">
        <f t="shared" si="45"/>
        <v>-95944.92799999999</v>
      </c>
      <c r="BD95" s="150"/>
      <c r="BE95" s="150"/>
      <c r="BF95" s="3">
        <v>5799.8482</v>
      </c>
      <c r="BG95" s="150">
        <f t="shared" si="33"/>
        <v>-101744.7762</v>
      </c>
      <c r="BH95" s="121">
        <v>38600.46</v>
      </c>
      <c r="BI95" s="156"/>
      <c r="BJ95" s="137"/>
      <c r="BK95" s="251"/>
      <c r="BL95" s="251">
        <f t="shared" si="22"/>
        <v>-101744.7762</v>
      </c>
      <c r="BM95" s="138">
        <v>-82682.7</v>
      </c>
      <c r="BN95" s="140"/>
      <c r="BO95" s="140"/>
      <c r="BP95" s="140"/>
      <c r="BQ95" s="140"/>
      <c r="BR95" s="276">
        <v>0</v>
      </c>
      <c r="BS95" s="138">
        <v>-82682.7</v>
      </c>
      <c r="BT95" s="3"/>
      <c r="BU95" s="3"/>
      <c r="BV95" s="251">
        <f t="shared" si="44"/>
        <v>-101744.7762</v>
      </c>
      <c r="BW95" s="150"/>
      <c r="BX95" s="274">
        <f t="shared" si="46"/>
        <v>-101744.7762</v>
      </c>
    </row>
    <row r="96" spans="1:76" ht="15.75">
      <c r="A96" s="3">
        <v>82</v>
      </c>
      <c r="B96" s="18" t="s">
        <v>74</v>
      </c>
      <c r="C96" s="3">
        <v>465</v>
      </c>
      <c r="D96" s="3">
        <v>0</v>
      </c>
      <c r="E96" s="3">
        <f t="shared" si="29"/>
        <v>465</v>
      </c>
      <c r="F96" s="51">
        <v>10.96</v>
      </c>
      <c r="G96" s="6">
        <f t="shared" si="30"/>
        <v>5096.400000000001</v>
      </c>
      <c r="H96" s="5">
        <f t="shared" si="34"/>
        <v>30578.4</v>
      </c>
      <c r="I96" s="3">
        <v>11.4</v>
      </c>
      <c r="J96" s="6">
        <f t="shared" si="31"/>
        <v>5301</v>
      </c>
      <c r="K96" s="5">
        <f t="shared" si="35"/>
        <v>31806</v>
      </c>
      <c r="L96" s="54">
        <f t="shared" si="36"/>
        <v>62384.4</v>
      </c>
      <c r="M96" s="138">
        <v>-75511.57</v>
      </c>
      <c r="N96" s="55">
        <f t="shared" si="32"/>
        <v>-1.2104239200825848</v>
      </c>
      <c r="O96" s="108">
        <f t="shared" si="37"/>
        <v>-13127.170000000006</v>
      </c>
      <c r="P96" s="127" t="s">
        <v>351</v>
      </c>
      <c r="Q96" s="98" t="s">
        <v>424</v>
      </c>
      <c r="R96" s="143">
        <v>31671.2</v>
      </c>
      <c r="S96" s="144">
        <f>O96-R96</f>
        <v>-44798.37000000001</v>
      </c>
      <c r="T96" s="6">
        <f t="shared" si="38"/>
        <v>0</v>
      </c>
      <c r="U96" s="6">
        <f t="shared" si="39"/>
        <v>2639.266666666667</v>
      </c>
      <c r="V96" s="35">
        <v>0</v>
      </c>
      <c r="W96" s="35">
        <v>31671.2</v>
      </c>
      <c r="X96" s="3">
        <v>0</v>
      </c>
      <c r="Y96" s="3">
        <v>1244.16</v>
      </c>
      <c r="Z96" s="3">
        <v>0</v>
      </c>
      <c r="AA96" s="3">
        <v>3767.47</v>
      </c>
      <c r="AB96" s="3">
        <v>0</v>
      </c>
      <c r="AC96" s="3">
        <v>3265.2</v>
      </c>
      <c r="AD96" s="3">
        <v>0</v>
      </c>
      <c r="AE96" s="3">
        <v>2304.57</v>
      </c>
      <c r="AF96" s="3">
        <v>0</v>
      </c>
      <c r="AG96" s="3">
        <v>1244.16</v>
      </c>
      <c r="AH96" s="3">
        <v>0</v>
      </c>
      <c r="AI96" s="3">
        <v>1244.16</v>
      </c>
      <c r="AJ96" s="178">
        <v>0</v>
      </c>
      <c r="AK96" s="178">
        <v>45237.98</v>
      </c>
      <c r="AL96" s="178">
        <v>0</v>
      </c>
      <c r="AM96" s="178">
        <v>42523.87</v>
      </c>
      <c r="AN96" s="178">
        <v>0</v>
      </c>
      <c r="AO96" s="178">
        <v>1285.89</v>
      </c>
      <c r="AP96" s="3">
        <v>0</v>
      </c>
      <c r="AQ96" s="3">
        <v>35738.53</v>
      </c>
      <c r="AR96" s="3">
        <v>0</v>
      </c>
      <c r="AS96" s="3">
        <v>1285.89</v>
      </c>
      <c r="AT96" s="3">
        <v>0</v>
      </c>
      <c r="AU96" s="3">
        <v>1523.07</v>
      </c>
      <c r="AV96" s="39">
        <f t="shared" si="40"/>
        <v>0</v>
      </c>
      <c r="AW96" s="39">
        <f t="shared" si="41"/>
        <v>140664.95</v>
      </c>
      <c r="AX96" s="122">
        <f t="shared" si="42"/>
        <v>140664.95</v>
      </c>
      <c r="AY96" s="40">
        <v>4080</v>
      </c>
      <c r="AZ96" s="40">
        <f>20978.16+11336.4</f>
        <v>32314.559999999998</v>
      </c>
      <c r="BA96" s="40"/>
      <c r="BB96" s="40">
        <f t="shared" si="43"/>
        <v>177059.51</v>
      </c>
      <c r="BC96" s="108">
        <f t="shared" si="45"/>
        <v>-190186.68000000002</v>
      </c>
      <c r="BD96" s="150"/>
      <c r="BE96" s="150"/>
      <c r="BF96" s="3">
        <v>-1926.408</v>
      </c>
      <c r="BG96" s="150">
        <f t="shared" si="33"/>
        <v>-188260.27200000003</v>
      </c>
      <c r="BH96" s="121">
        <v>43582.43</v>
      </c>
      <c r="BI96" s="156"/>
      <c r="BJ96" s="137"/>
      <c r="BK96" s="251"/>
      <c r="BL96" s="251">
        <f t="shared" si="22"/>
        <v>-188260.27200000003</v>
      </c>
      <c r="BM96" s="138">
        <v>-75511.57</v>
      </c>
      <c r="BN96" s="140"/>
      <c r="BO96" s="140"/>
      <c r="BP96" s="140"/>
      <c r="BQ96" s="140"/>
      <c r="BR96" s="276">
        <v>0</v>
      </c>
      <c r="BS96" s="138">
        <v>-75511.57</v>
      </c>
      <c r="BT96" s="3"/>
      <c r="BU96" s="3"/>
      <c r="BV96" s="251">
        <f t="shared" si="44"/>
        <v>-188260.27200000003</v>
      </c>
      <c r="BW96" s="150"/>
      <c r="BX96" s="274">
        <f t="shared" si="46"/>
        <v>-188260.27200000003</v>
      </c>
    </row>
    <row r="97" spans="1:76" ht="15.75">
      <c r="A97" s="3">
        <v>83</v>
      </c>
      <c r="B97" s="18" t="s">
        <v>75</v>
      </c>
      <c r="C97" s="3">
        <v>5598.6</v>
      </c>
      <c r="D97" s="3">
        <v>251.2</v>
      </c>
      <c r="E97" s="3">
        <f t="shared" si="29"/>
        <v>5849.8</v>
      </c>
      <c r="F97" s="51">
        <v>13.36</v>
      </c>
      <c r="G97" s="6">
        <f t="shared" si="30"/>
        <v>78153.328</v>
      </c>
      <c r="H97" s="5">
        <f t="shared" si="34"/>
        <v>468919.968</v>
      </c>
      <c r="I97" s="3">
        <v>13.89</v>
      </c>
      <c r="J97" s="6">
        <f t="shared" si="31"/>
        <v>81253.72200000001</v>
      </c>
      <c r="K97" s="5">
        <f t="shared" si="35"/>
        <v>487522.33200000005</v>
      </c>
      <c r="L97" s="54">
        <f t="shared" si="36"/>
        <v>956442.3</v>
      </c>
      <c r="M97" s="125"/>
      <c r="N97" s="55">
        <f t="shared" si="32"/>
        <v>0</v>
      </c>
      <c r="O97" s="108">
        <f t="shared" si="37"/>
        <v>956442.3</v>
      </c>
      <c r="P97" s="127"/>
      <c r="Q97" s="98"/>
      <c r="R97" s="144">
        <v>956596.73</v>
      </c>
      <c r="S97" s="144"/>
      <c r="T97" s="6">
        <f t="shared" si="38"/>
        <v>0</v>
      </c>
      <c r="U97" s="6">
        <f t="shared" si="39"/>
        <v>79716.39416666667</v>
      </c>
      <c r="V97" s="35">
        <v>0</v>
      </c>
      <c r="W97" s="35">
        <v>956596.73</v>
      </c>
      <c r="X97" s="3">
        <v>0</v>
      </c>
      <c r="Y97" s="3">
        <v>24438.32</v>
      </c>
      <c r="Z97" s="3">
        <v>0</v>
      </c>
      <c r="AA97" s="3">
        <v>63439.77</v>
      </c>
      <c r="AB97" s="3">
        <v>0</v>
      </c>
      <c r="AC97" s="3">
        <v>75234.94</v>
      </c>
      <c r="AD97" s="3">
        <v>0</v>
      </c>
      <c r="AE97" s="3">
        <v>35998.82</v>
      </c>
      <c r="AF97" s="3">
        <v>0</v>
      </c>
      <c r="AG97" s="3">
        <v>79454.6</v>
      </c>
      <c r="AH97" s="3">
        <v>0</v>
      </c>
      <c r="AI97" s="3">
        <v>62509.37</v>
      </c>
      <c r="AJ97" s="178">
        <v>0</v>
      </c>
      <c r="AK97" s="178">
        <v>48806.22</v>
      </c>
      <c r="AL97" s="178">
        <v>0</v>
      </c>
      <c r="AM97" s="178">
        <v>57603.41</v>
      </c>
      <c r="AN97" s="178">
        <v>0</v>
      </c>
      <c r="AO97" s="178">
        <v>74358.03</v>
      </c>
      <c r="AP97" s="3">
        <v>0</v>
      </c>
      <c r="AQ97" s="3">
        <v>45285.63</v>
      </c>
      <c r="AR97" s="3">
        <v>0</v>
      </c>
      <c r="AS97" s="3">
        <v>33897.56</v>
      </c>
      <c r="AT97" s="3">
        <v>0</v>
      </c>
      <c r="AU97" s="3">
        <v>54811.62</v>
      </c>
      <c r="AV97" s="39">
        <f t="shared" si="40"/>
        <v>0</v>
      </c>
      <c r="AW97" s="39">
        <f t="shared" si="41"/>
        <v>655838.2900000002</v>
      </c>
      <c r="AX97" s="122">
        <f t="shared" si="42"/>
        <v>655838.2900000002</v>
      </c>
      <c r="AY97" s="40">
        <v>12694</v>
      </c>
      <c r="AZ97" s="40">
        <v>156002</v>
      </c>
      <c r="BA97" s="40">
        <v>689.71</v>
      </c>
      <c r="BB97" s="40">
        <f t="shared" si="43"/>
        <v>825224.0000000001</v>
      </c>
      <c r="BC97" s="108">
        <f t="shared" si="45"/>
        <v>131218.2999999999</v>
      </c>
      <c r="BD97" s="150"/>
      <c r="BE97" s="150"/>
      <c r="BF97" s="3">
        <v>-44727.3336</v>
      </c>
      <c r="BG97" s="150">
        <f t="shared" si="33"/>
        <v>175945.63359999988</v>
      </c>
      <c r="BH97" s="121">
        <v>369665.6</v>
      </c>
      <c r="BI97" s="159">
        <v>4898.29</v>
      </c>
      <c r="BJ97" s="137">
        <v>404348.84</v>
      </c>
      <c r="BK97" s="251">
        <v>147159.61</v>
      </c>
      <c r="BL97" s="251">
        <f t="shared" si="22"/>
        <v>727454.0835999999</v>
      </c>
      <c r="BM97" s="125">
        <v>0</v>
      </c>
      <c r="BN97" s="3"/>
      <c r="BO97" s="3"/>
      <c r="BP97" s="3"/>
      <c r="BQ97" s="121">
        <f>BM97*0.02011617</f>
        <v>0</v>
      </c>
      <c r="BR97" s="277">
        <f>BM97-BN97-BO97-BQ97-BP97</f>
        <v>0</v>
      </c>
      <c r="BS97" s="125"/>
      <c r="BT97" s="3"/>
      <c r="BU97" s="3"/>
      <c r="BV97" s="251">
        <f t="shared" si="44"/>
        <v>727454.0835999999</v>
      </c>
      <c r="BW97" s="108">
        <f>BL97+BR97</f>
        <v>727454.0835999999</v>
      </c>
      <c r="BX97" s="150"/>
    </row>
    <row r="98" spans="1:76" ht="15.75">
      <c r="A98" s="3">
        <v>84</v>
      </c>
      <c r="B98" s="18" t="s">
        <v>76</v>
      </c>
      <c r="C98" s="3">
        <v>471.7</v>
      </c>
      <c r="D98" s="3">
        <v>0</v>
      </c>
      <c r="E98" s="3">
        <f t="shared" si="29"/>
        <v>471.7</v>
      </c>
      <c r="F98" s="51">
        <v>9.08</v>
      </c>
      <c r="G98" s="6">
        <f t="shared" si="30"/>
        <v>4283.036</v>
      </c>
      <c r="H98" s="5">
        <f t="shared" si="34"/>
        <v>25698.216</v>
      </c>
      <c r="I98" s="3">
        <v>9.45</v>
      </c>
      <c r="J98" s="6">
        <f t="shared" si="31"/>
        <v>4457.565</v>
      </c>
      <c r="K98" s="5">
        <f t="shared" si="35"/>
        <v>26745.39</v>
      </c>
      <c r="L98" s="54">
        <f t="shared" si="36"/>
        <v>52443.606</v>
      </c>
      <c r="M98" s="125"/>
      <c r="N98" s="55">
        <f t="shared" si="32"/>
        <v>0</v>
      </c>
      <c r="O98" s="108">
        <f t="shared" si="37"/>
        <v>52443.606</v>
      </c>
      <c r="P98" s="127" t="s">
        <v>354</v>
      </c>
      <c r="Q98" s="98"/>
      <c r="R98" s="144">
        <v>52424.36</v>
      </c>
      <c r="S98" s="144"/>
      <c r="T98" s="6">
        <f t="shared" si="38"/>
        <v>0</v>
      </c>
      <c r="U98" s="6">
        <f t="shared" si="39"/>
        <v>4368.696666666667</v>
      </c>
      <c r="V98" s="35">
        <v>0</v>
      </c>
      <c r="W98" s="35">
        <v>52424.36</v>
      </c>
      <c r="X98" s="3">
        <v>0</v>
      </c>
      <c r="Y98" s="3">
        <v>1262.56</v>
      </c>
      <c r="Z98" s="3">
        <v>0</v>
      </c>
      <c r="AA98" s="3">
        <v>1262.56</v>
      </c>
      <c r="AB98" s="3">
        <v>0</v>
      </c>
      <c r="AC98" s="3">
        <v>1262.56</v>
      </c>
      <c r="AD98" s="3">
        <v>0</v>
      </c>
      <c r="AE98" s="3">
        <v>6112.75</v>
      </c>
      <c r="AF98" s="3">
        <v>0</v>
      </c>
      <c r="AG98" s="3">
        <v>1297.06</v>
      </c>
      <c r="AH98" s="3">
        <v>0</v>
      </c>
      <c r="AI98" s="3">
        <v>1262.56</v>
      </c>
      <c r="AJ98" s="178">
        <v>0</v>
      </c>
      <c r="AK98" s="178">
        <v>3296.5</v>
      </c>
      <c r="AL98" s="178">
        <v>0</v>
      </c>
      <c r="AM98" s="178">
        <v>3474.34</v>
      </c>
      <c r="AN98" s="178">
        <v>0</v>
      </c>
      <c r="AO98" s="178">
        <v>44175.48</v>
      </c>
      <c r="AP98" s="3">
        <v>0</v>
      </c>
      <c r="AQ98" s="3">
        <v>6957.85</v>
      </c>
      <c r="AR98" s="3">
        <v>0</v>
      </c>
      <c r="AS98" s="3">
        <v>1305.01</v>
      </c>
      <c r="AT98" s="3">
        <v>0</v>
      </c>
      <c r="AU98" s="3">
        <v>3428.64</v>
      </c>
      <c r="AV98" s="39">
        <f t="shared" si="40"/>
        <v>0</v>
      </c>
      <c r="AW98" s="39">
        <f t="shared" si="41"/>
        <v>75097.87</v>
      </c>
      <c r="AX98" s="122">
        <f t="shared" si="42"/>
        <v>75097.87</v>
      </c>
      <c r="AY98" s="40"/>
      <c r="AZ98" s="40">
        <f>24474.52-9873.66</f>
        <v>14600.86</v>
      </c>
      <c r="BA98" s="40"/>
      <c r="BB98" s="40">
        <f t="shared" si="43"/>
        <v>89698.73</v>
      </c>
      <c r="BC98" s="108">
        <f t="shared" si="45"/>
        <v>-37255.123999999996</v>
      </c>
      <c r="BD98" s="150"/>
      <c r="BE98" s="150"/>
      <c r="BF98" s="3">
        <v>-4218.0672</v>
      </c>
      <c r="BG98" s="150">
        <f t="shared" si="33"/>
        <v>-33037.0568</v>
      </c>
      <c r="BH98" s="121">
        <v>129997.61</v>
      </c>
      <c r="BI98" s="156"/>
      <c r="BJ98" s="137"/>
      <c r="BK98" s="251"/>
      <c r="BL98" s="251">
        <f t="shared" si="22"/>
        <v>-33037.0568</v>
      </c>
      <c r="BM98" s="125">
        <v>10076.36</v>
      </c>
      <c r="BN98" s="3"/>
      <c r="BO98" s="3">
        <v>9873.66</v>
      </c>
      <c r="BP98" s="3"/>
      <c r="BQ98" s="121">
        <f>BM98*0.02011617</f>
        <v>202.6977707412</v>
      </c>
      <c r="BR98" s="277">
        <f>BM98-BN98-BO98-BQ98-BP98</f>
        <v>0.002229258800724665</v>
      </c>
      <c r="BS98" s="125"/>
      <c r="BT98" s="3"/>
      <c r="BU98" s="3"/>
      <c r="BV98" s="251">
        <f t="shared" si="44"/>
        <v>-33037.054570741195</v>
      </c>
      <c r="BW98" s="150"/>
      <c r="BX98" s="274">
        <f>BL98+BR98</f>
        <v>-33037.054570741195</v>
      </c>
    </row>
    <row r="99" spans="1:76" ht="15.75" customHeight="1">
      <c r="A99" s="3">
        <v>85</v>
      </c>
      <c r="B99" s="18" t="s">
        <v>77</v>
      </c>
      <c r="C99" s="3">
        <v>475.5</v>
      </c>
      <c r="D99" s="3">
        <v>0</v>
      </c>
      <c r="E99" s="3">
        <f t="shared" si="29"/>
        <v>475.5</v>
      </c>
      <c r="F99" s="51">
        <v>8.73</v>
      </c>
      <c r="G99" s="6">
        <f t="shared" si="30"/>
        <v>4151.115</v>
      </c>
      <c r="H99" s="5">
        <f t="shared" si="34"/>
        <v>24906.69</v>
      </c>
      <c r="I99" s="3">
        <v>9.08</v>
      </c>
      <c r="J99" s="6">
        <f t="shared" si="31"/>
        <v>4317.54</v>
      </c>
      <c r="K99" s="5">
        <f t="shared" si="35"/>
        <v>25905.239999999998</v>
      </c>
      <c r="L99" s="54">
        <f t="shared" si="36"/>
        <v>50811.92999999999</v>
      </c>
      <c r="M99" s="125"/>
      <c r="N99" s="55">
        <f t="shared" si="32"/>
        <v>0</v>
      </c>
      <c r="O99" s="108">
        <f t="shared" si="37"/>
        <v>50811.92999999999</v>
      </c>
      <c r="P99" s="127" t="s">
        <v>354</v>
      </c>
      <c r="Q99" s="98"/>
      <c r="R99" s="144">
        <v>50809.65</v>
      </c>
      <c r="S99" s="144"/>
      <c r="T99" s="6">
        <f t="shared" si="38"/>
        <v>0</v>
      </c>
      <c r="U99" s="6">
        <f t="shared" si="39"/>
        <v>4234.1375</v>
      </c>
      <c r="V99" s="35">
        <v>0</v>
      </c>
      <c r="W99" s="35">
        <v>50809.65</v>
      </c>
      <c r="X99" s="3">
        <v>0</v>
      </c>
      <c r="Y99" s="3">
        <v>1271.3</v>
      </c>
      <c r="Z99" s="3">
        <v>0</v>
      </c>
      <c r="AA99" s="3">
        <v>1271.3</v>
      </c>
      <c r="AB99" s="3">
        <v>0</v>
      </c>
      <c r="AC99" s="3">
        <v>1271.3</v>
      </c>
      <c r="AD99" s="3">
        <v>0</v>
      </c>
      <c r="AE99" s="3">
        <v>2331.71</v>
      </c>
      <c r="AF99" s="3">
        <v>0</v>
      </c>
      <c r="AG99" s="3">
        <v>1305.8</v>
      </c>
      <c r="AH99" s="3">
        <v>0</v>
      </c>
      <c r="AI99" s="3">
        <v>1271.3</v>
      </c>
      <c r="AJ99" s="178">
        <v>0</v>
      </c>
      <c r="AK99" s="178">
        <v>3305.59</v>
      </c>
      <c r="AL99" s="178">
        <v>0</v>
      </c>
      <c r="AM99" s="178">
        <v>3036.1</v>
      </c>
      <c r="AN99" s="178">
        <v>0</v>
      </c>
      <c r="AO99" s="178">
        <v>1314.1</v>
      </c>
      <c r="AP99" s="3">
        <v>0</v>
      </c>
      <c r="AQ99" s="3">
        <v>2453.57</v>
      </c>
      <c r="AR99" s="3">
        <v>0</v>
      </c>
      <c r="AS99" s="3">
        <v>1314.1</v>
      </c>
      <c r="AT99" s="3">
        <v>0</v>
      </c>
      <c r="AU99" s="3">
        <v>1314.1</v>
      </c>
      <c r="AV99" s="39">
        <f t="shared" si="40"/>
        <v>0</v>
      </c>
      <c r="AW99" s="39">
        <f t="shared" si="41"/>
        <v>21460.269999999997</v>
      </c>
      <c r="AX99" s="122">
        <f t="shared" si="42"/>
        <v>21460.269999999997</v>
      </c>
      <c r="AY99" s="40"/>
      <c r="AZ99" s="40"/>
      <c r="BA99" s="40"/>
      <c r="BB99" s="40">
        <f t="shared" si="43"/>
        <v>21460.269999999997</v>
      </c>
      <c r="BC99" s="108">
        <f t="shared" si="45"/>
        <v>29351.659999999996</v>
      </c>
      <c r="BD99" s="150"/>
      <c r="BE99" s="150"/>
      <c r="BF99" s="3">
        <v>-3303.5904</v>
      </c>
      <c r="BG99" s="150">
        <f t="shared" si="33"/>
        <v>32655.250399999997</v>
      </c>
      <c r="BH99" s="121">
        <v>92321.05</v>
      </c>
      <c r="BI99" s="156"/>
      <c r="BJ99" s="137"/>
      <c r="BK99" s="251"/>
      <c r="BL99" s="251">
        <f t="shared" si="22"/>
        <v>32655.250399999997</v>
      </c>
      <c r="BM99" s="125">
        <v>45544.73</v>
      </c>
      <c r="BN99" s="121"/>
      <c r="BO99" s="121">
        <v>20978.16</v>
      </c>
      <c r="BP99" s="121"/>
      <c r="BQ99" s="121">
        <f>BM99*0.02011617</f>
        <v>916.1855312841001</v>
      </c>
      <c r="BR99" s="277">
        <f>BM99-BN99-BO99-BQ99-BP99</f>
        <v>23650.384468715903</v>
      </c>
      <c r="BS99" s="125"/>
      <c r="BT99" s="3"/>
      <c r="BU99" s="3"/>
      <c r="BV99" s="251">
        <f t="shared" si="44"/>
        <v>56305.634868715904</v>
      </c>
      <c r="BW99" s="108">
        <f>BL99+BR99</f>
        <v>56305.634868715904</v>
      </c>
      <c r="BX99" s="150"/>
    </row>
    <row r="100" spans="1:76" ht="15.75">
      <c r="A100" s="3">
        <v>86</v>
      </c>
      <c r="B100" s="18" t="s">
        <v>78</v>
      </c>
      <c r="C100" s="3">
        <v>7839.8</v>
      </c>
      <c r="D100" s="3">
        <v>0</v>
      </c>
      <c r="E100" s="3">
        <f t="shared" si="29"/>
        <v>7839.8</v>
      </c>
      <c r="F100" s="51">
        <v>13.37</v>
      </c>
      <c r="G100" s="6">
        <f t="shared" si="30"/>
        <v>104818.12599999999</v>
      </c>
      <c r="H100" s="5">
        <f t="shared" si="34"/>
        <v>628908.7559999999</v>
      </c>
      <c r="I100" s="3">
        <v>13.9</v>
      </c>
      <c r="J100" s="6">
        <f t="shared" si="31"/>
        <v>108973.22</v>
      </c>
      <c r="K100" s="5">
        <f t="shared" si="35"/>
        <v>653839.3200000001</v>
      </c>
      <c r="L100" s="54">
        <f t="shared" si="36"/>
        <v>1282748.076</v>
      </c>
      <c r="M100" s="125"/>
      <c r="N100" s="55">
        <f t="shared" si="32"/>
        <v>0</v>
      </c>
      <c r="O100" s="108">
        <f t="shared" si="37"/>
        <v>1282748.076</v>
      </c>
      <c r="P100" s="127"/>
      <c r="Q100" s="98"/>
      <c r="R100" s="144">
        <v>1282973.86</v>
      </c>
      <c r="S100" s="144"/>
      <c r="T100" s="6">
        <f t="shared" si="38"/>
        <v>0</v>
      </c>
      <c r="U100" s="6">
        <f t="shared" si="39"/>
        <v>106914.48833333334</v>
      </c>
      <c r="V100" s="35">
        <v>0</v>
      </c>
      <c r="W100" s="35">
        <v>1282973.86</v>
      </c>
      <c r="X100" s="3">
        <v>0</v>
      </c>
      <c r="Y100" s="3">
        <v>70315.08</v>
      </c>
      <c r="Z100" s="3">
        <v>0</v>
      </c>
      <c r="AA100" s="3">
        <v>68155.48</v>
      </c>
      <c r="AB100" s="3">
        <v>0</v>
      </c>
      <c r="AC100" s="3">
        <v>119980.36</v>
      </c>
      <c r="AD100" s="3">
        <v>0</v>
      </c>
      <c r="AE100" s="3">
        <v>58371.84</v>
      </c>
      <c r="AF100" s="3">
        <v>0</v>
      </c>
      <c r="AG100" s="3">
        <v>59760.44</v>
      </c>
      <c r="AH100" s="3">
        <v>0</v>
      </c>
      <c r="AI100" s="3">
        <v>140497.02</v>
      </c>
      <c r="AJ100" s="178">
        <v>0</v>
      </c>
      <c r="AK100" s="178">
        <v>102453.73</v>
      </c>
      <c r="AL100" s="178">
        <v>0</v>
      </c>
      <c r="AM100" s="178">
        <v>93072.53</v>
      </c>
      <c r="AN100" s="178">
        <v>0</v>
      </c>
      <c r="AO100" s="178">
        <v>80994.73</v>
      </c>
      <c r="AP100" s="3">
        <v>0</v>
      </c>
      <c r="AQ100" s="3">
        <v>137685.13</v>
      </c>
      <c r="AR100" s="3">
        <v>0</v>
      </c>
      <c r="AS100" s="3">
        <v>49618.81</v>
      </c>
      <c r="AT100" s="3">
        <v>0</v>
      </c>
      <c r="AU100" s="3">
        <v>56574.21</v>
      </c>
      <c r="AV100" s="39">
        <f t="shared" si="40"/>
        <v>0</v>
      </c>
      <c r="AW100" s="39">
        <f t="shared" si="41"/>
        <v>1037479.3599999999</v>
      </c>
      <c r="AX100" s="122">
        <f t="shared" si="42"/>
        <v>1037479.3599999999</v>
      </c>
      <c r="AY100" s="40"/>
      <c r="AZ100" s="40"/>
      <c r="BA100" s="40"/>
      <c r="BB100" s="40">
        <f t="shared" si="43"/>
        <v>1037479.3599999999</v>
      </c>
      <c r="BC100" s="108">
        <f t="shared" si="45"/>
        <v>245268.71600000001</v>
      </c>
      <c r="BD100" s="150"/>
      <c r="BE100" s="150"/>
      <c r="BF100" s="3">
        <v>-39031.5284</v>
      </c>
      <c r="BG100" s="150">
        <f t="shared" si="33"/>
        <v>284300.2444</v>
      </c>
      <c r="BH100" s="121">
        <v>427115.57</v>
      </c>
      <c r="BI100" s="159">
        <v>29378.51</v>
      </c>
      <c r="BJ100" s="137">
        <f>214223.91-99192</f>
        <v>115031.91</v>
      </c>
      <c r="BK100" s="251">
        <v>141608.31</v>
      </c>
      <c r="BL100" s="251">
        <f t="shared" si="22"/>
        <v>540940.4643999999</v>
      </c>
      <c r="BM100" s="125">
        <v>0</v>
      </c>
      <c r="BN100" s="3"/>
      <c r="BO100" s="3"/>
      <c r="BP100" s="3"/>
      <c r="BQ100" s="121">
        <f>BM100*0.02011617</f>
        <v>0</v>
      </c>
      <c r="BR100" s="277">
        <f>BM100-BN100-BO100-BQ100-BP100</f>
        <v>0</v>
      </c>
      <c r="BS100" s="125"/>
      <c r="BT100" s="3"/>
      <c r="BU100" s="3"/>
      <c r="BV100" s="251">
        <f t="shared" si="44"/>
        <v>540940.4643999999</v>
      </c>
      <c r="BW100" s="108">
        <f>BL100+BR100</f>
        <v>540940.4643999999</v>
      </c>
      <c r="BX100" s="150"/>
    </row>
    <row r="101" spans="1:146" s="93" customFormat="1" ht="15.75">
      <c r="A101" s="3">
        <v>87</v>
      </c>
      <c r="B101" s="57" t="s">
        <v>79</v>
      </c>
      <c r="C101" s="3">
        <v>471.4</v>
      </c>
      <c r="D101" s="3">
        <v>0</v>
      </c>
      <c r="E101" s="3">
        <f t="shared" si="29"/>
        <v>471.4</v>
      </c>
      <c r="F101" s="51">
        <v>10.96</v>
      </c>
      <c r="G101" s="6">
        <f t="shared" si="30"/>
        <v>5166.544</v>
      </c>
      <c r="H101" s="5">
        <f t="shared" si="34"/>
        <v>30999.264</v>
      </c>
      <c r="I101" s="3">
        <v>11.4</v>
      </c>
      <c r="J101" s="6">
        <f t="shared" si="31"/>
        <v>5373.96</v>
      </c>
      <c r="K101" s="5">
        <f t="shared" si="35"/>
        <v>32243.760000000002</v>
      </c>
      <c r="L101" s="54">
        <f t="shared" si="36"/>
        <v>63243.024000000005</v>
      </c>
      <c r="M101" s="138">
        <v>-63970.21</v>
      </c>
      <c r="N101" s="55">
        <f t="shared" si="32"/>
        <v>-1.011498280031644</v>
      </c>
      <c r="O101" s="108">
        <f t="shared" si="37"/>
        <v>-727.1859999999942</v>
      </c>
      <c r="P101" s="127" t="s">
        <v>351</v>
      </c>
      <c r="Q101" s="98" t="s">
        <v>424</v>
      </c>
      <c r="R101" s="143">
        <v>32077.77</v>
      </c>
      <c r="S101" s="144">
        <f>O101-R101</f>
        <v>-32804.95599999999</v>
      </c>
      <c r="T101" s="6">
        <f t="shared" si="38"/>
        <v>0</v>
      </c>
      <c r="U101" s="6">
        <f t="shared" si="39"/>
        <v>2673.1475</v>
      </c>
      <c r="V101" s="35">
        <v>0</v>
      </c>
      <c r="W101" s="35">
        <v>32077.77</v>
      </c>
      <c r="X101" s="3">
        <v>0</v>
      </c>
      <c r="Y101" s="3">
        <v>1261.87</v>
      </c>
      <c r="Z101" s="3">
        <v>0</v>
      </c>
      <c r="AA101" s="3">
        <v>1261.87</v>
      </c>
      <c r="AB101" s="3">
        <v>0</v>
      </c>
      <c r="AC101" s="3">
        <v>1261.87</v>
      </c>
      <c r="AD101" s="3">
        <v>0</v>
      </c>
      <c r="AE101" s="3">
        <v>2322.28</v>
      </c>
      <c r="AF101" s="3">
        <v>0</v>
      </c>
      <c r="AG101" s="3">
        <v>1261.87</v>
      </c>
      <c r="AH101" s="3">
        <v>0</v>
      </c>
      <c r="AI101" s="3">
        <v>1261.87</v>
      </c>
      <c r="AJ101" s="178">
        <v>0</v>
      </c>
      <c r="AK101" s="178">
        <v>1304.3</v>
      </c>
      <c r="AL101" s="178">
        <v>0</v>
      </c>
      <c r="AM101" s="178">
        <v>3098.3</v>
      </c>
      <c r="AN101" s="178">
        <v>0</v>
      </c>
      <c r="AO101" s="178">
        <v>1304.3</v>
      </c>
      <c r="AP101" s="3">
        <v>0</v>
      </c>
      <c r="AQ101" s="3">
        <v>1779.05</v>
      </c>
      <c r="AR101" s="3">
        <v>0</v>
      </c>
      <c r="AS101" s="3">
        <v>1304.3</v>
      </c>
      <c r="AT101" s="3">
        <v>0</v>
      </c>
      <c r="AU101" s="3">
        <v>1304.3</v>
      </c>
      <c r="AV101" s="39">
        <f t="shared" si="40"/>
        <v>0</v>
      </c>
      <c r="AW101" s="39">
        <f t="shared" si="41"/>
        <v>18726.179999999997</v>
      </c>
      <c r="AX101" s="122">
        <f t="shared" si="42"/>
        <v>18726.179999999997</v>
      </c>
      <c r="AY101" s="40"/>
      <c r="AZ101" s="40">
        <f>24474.52-10241.32</f>
        <v>14233.2</v>
      </c>
      <c r="BA101" s="40"/>
      <c r="BB101" s="40">
        <f t="shared" si="43"/>
        <v>32959.38</v>
      </c>
      <c r="BC101" s="108">
        <f t="shared" si="45"/>
        <v>-33686.56599999999</v>
      </c>
      <c r="BD101" s="150"/>
      <c r="BE101" s="150"/>
      <c r="BF101" s="3">
        <v>-3694.5216</v>
      </c>
      <c r="BG101" s="150">
        <f t="shared" si="33"/>
        <v>-29992.04439999999</v>
      </c>
      <c r="BH101" s="121">
        <v>239926.58</v>
      </c>
      <c r="BI101" s="156"/>
      <c r="BJ101" s="137"/>
      <c r="BK101" s="251"/>
      <c r="BL101" s="251">
        <f t="shared" si="22"/>
        <v>-29992.04439999999</v>
      </c>
      <c r="BM101" s="138">
        <v>-63970.21</v>
      </c>
      <c r="BN101" s="140"/>
      <c r="BO101" s="140"/>
      <c r="BP101" s="140"/>
      <c r="BQ101" s="140"/>
      <c r="BR101" s="276">
        <v>0</v>
      </c>
      <c r="BS101" s="138">
        <v>-63970.21</v>
      </c>
      <c r="BT101" s="3"/>
      <c r="BU101" s="3"/>
      <c r="BV101" s="251">
        <f t="shared" si="44"/>
        <v>-29992.04439999999</v>
      </c>
      <c r="BW101" s="150"/>
      <c r="BX101" s="274">
        <f>BL101+BR101</f>
        <v>-29992.04439999999</v>
      </c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</row>
    <row r="102" spans="1:76" ht="15.75" customHeight="1">
      <c r="A102" s="3">
        <v>88</v>
      </c>
      <c r="B102" s="18" t="s">
        <v>80</v>
      </c>
      <c r="C102" s="3">
        <v>361.2</v>
      </c>
      <c r="D102" s="3">
        <v>0</v>
      </c>
      <c r="E102" s="3">
        <f t="shared" si="29"/>
        <v>361.2</v>
      </c>
      <c r="F102" s="51">
        <v>10.96</v>
      </c>
      <c r="G102" s="6">
        <f t="shared" si="30"/>
        <v>3958.7520000000004</v>
      </c>
      <c r="H102" s="5">
        <f t="shared" si="34"/>
        <v>23752.512000000002</v>
      </c>
      <c r="I102" s="3">
        <v>11.4</v>
      </c>
      <c r="J102" s="6">
        <f t="shared" si="31"/>
        <v>4117.68</v>
      </c>
      <c r="K102" s="5">
        <f t="shared" si="35"/>
        <v>24706.08</v>
      </c>
      <c r="L102" s="54">
        <f t="shared" si="36"/>
        <v>48458.592000000004</v>
      </c>
      <c r="M102" s="125"/>
      <c r="N102" s="55">
        <f t="shared" si="32"/>
        <v>0</v>
      </c>
      <c r="O102" s="108">
        <f t="shared" si="37"/>
        <v>48458.592000000004</v>
      </c>
      <c r="P102" s="98"/>
      <c r="Q102" s="98"/>
      <c r="R102" s="144">
        <v>48455.12</v>
      </c>
      <c r="S102" s="144"/>
      <c r="T102" s="6">
        <f t="shared" si="38"/>
        <v>0</v>
      </c>
      <c r="U102" s="6">
        <f t="shared" si="39"/>
        <v>4037.9266666666667</v>
      </c>
      <c r="V102" s="35">
        <v>0</v>
      </c>
      <c r="W102" s="35">
        <v>48455.12</v>
      </c>
      <c r="X102" s="3">
        <v>0</v>
      </c>
      <c r="Y102" s="3">
        <v>1553.82</v>
      </c>
      <c r="Z102" s="3">
        <v>0</v>
      </c>
      <c r="AA102" s="3">
        <v>1553.82</v>
      </c>
      <c r="AB102" s="3">
        <v>0</v>
      </c>
      <c r="AC102" s="3">
        <v>1553.82</v>
      </c>
      <c r="AD102" s="3">
        <v>0</v>
      </c>
      <c r="AE102" s="3">
        <v>2614.23</v>
      </c>
      <c r="AF102" s="3">
        <v>0</v>
      </c>
      <c r="AG102" s="3">
        <v>2181.93</v>
      </c>
      <c r="AH102" s="3">
        <v>0</v>
      </c>
      <c r="AI102" s="3">
        <v>2026.99</v>
      </c>
      <c r="AJ102" s="178">
        <v>0</v>
      </c>
      <c r="AK102" s="178">
        <v>2102.85</v>
      </c>
      <c r="AL102" s="178">
        <v>0</v>
      </c>
      <c r="AM102" s="178">
        <v>5137.98</v>
      </c>
      <c r="AN102" s="178">
        <v>0</v>
      </c>
      <c r="AO102" s="178">
        <v>6804.71</v>
      </c>
      <c r="AP102" s="3">
        <v>0</v>
      </c>
      <c r="AQ102" s="3">
        <v>2830.15</v>
      </c>
      <c r="AR102" s="3">
        <v>0</v>
      </c>
      <c r="AS102" s="3">
        <v>1690.68</v>
      </c>
      <c r="AT102" s="3">
        <v>0</v>
      </c>
      <c r="AU102" s="3">
        <v>1611.62</v>
      </c>
      <c r="AV102" s="39">
        <f t="shared" si="40"/>
        <v>0</v>
      </c>
      <c r="AW102" s="39">
        <f t="shared" si="41"/>
        <v>31662.600000000002</v>
      </c>
      <c r="AX102" s="122">
        <f t="shared" si="42"/>
        <v>31662.600000000002</v>
      </c>
      <c r="AY102" s="40"/>
      <c r="AZ102" s="40"/>
      <c r="BA102" s="40"/>
      <c r="BB102" s="40">
        <f t="shared" si="43"/>
        <v>31662.600000000002</v>
      </c>
      <c r="BC102" s="108">
        <f t="shared" si="45"/>
        <v>16795.992000000002</v>
      </c>
      <c r="BD102" s="150"/>
      <c r="BE102" s="150"/>
      <c r="BF102" s="3">
        <v>-2888.436</v>
      </c>
      <c r="BG102" s="150">
        <f t="shared" si="33"/>
        <v>19684.428000000004</v>
      </c>
      <c r="BH102" s="121">
        <v>36148.09</v>
      </c>
      <c r="BI102" s="156"/>
      <c r="BJ102" s="137"/>
      <c r="BK102" s="251"/>
      <c r="BL102" s="251">
        <f t="shared" si="22"/>
        <v>19684.428000000004</v>
      </c>
      <c r="BM102" s="125">
        <v>48445.8</v>
      </c>
      <c r="BN102" s="121"/>
      <c r="BO102" s="121">
        <v>20978.16</v>
      </c>
      <c r="BP102" s="121"/>
      <c r="BQ102" s="121">
        <f>BM102*0.02011617</f>
        <v>974.543948586</v>
      </c>
      <c r="BR102" s="277">
        <f>BM102-BN102-BO102-BQ102-BP102</f>
        <v>26493.096051414002</v>
      </c>
      <c r="BS102" s="125"/>
      <c r="BT102" s="3"/>
      <c r="BU102" s="3"/>
      <c r="BV102" s="251">
        <f t="shared" si="44"/>
        <v>46177.524051414</v>
      </c>
      <c r="BW102" s="108">
        <f>BL102+BR102</f>
        <v>46177.524051414</v>
      </c>
      <c r="BX102" s="150"/>
    </row>
    <row r="103" spans="1:76" ht="15.75" customHeight="1">
      <c r="A103" s="3">
        <v>89</v>
      </c>
      <c r="B103" s="18" t="s">
        <v>81</v>
      </c>
      <c r="C103" s="3">
        <v>692.1</v>
      </c>
      <c r="D103" s="3">
        <v>0</v>
      </c>
      <c r="E103" s="3">
        <f t="shared" si="29"/>
        <v>692.1</v>
      </c>
      <c r="F103" s="51">
        <v>13.28</v>
      </c>
      <c r="G103" s="6">
        <f t="shared" si="30"/>
        <v>9191.088</v>
      </c>
      <c r="H103" s="5">
        <f t="shared" si="34"/>
        <v>55146.528</v>
      </c>
      <c r="I103" s="3">
        <v>13.81</v>
      </c>
      <c r="J103" s="6">
        <f t="shared" si="31"/>
        <v>9557.901</v>
      </c>
      <c r="K103" s="5">
        <f t="shared" si="35"/>
        <v>57347.406</v>
      </c>
      <c r="L103" s="54">
        <f t="shared" si="36"/>
        <v>112493.93400000001</v>
      </c>
      <c r="M103" s="138">
        <v>-35193.89</v>
      </c>
      <c r="N103" s="55">
        <f t="shared" si="32"/>
        <v>-0.3128514467277853</v>
      </c>
      <c r="O103" s="108">
        <f t="shared" si="37"/>
        <v>77300.04400000001</v>
      </c>
      <c r="P103" s="127" t="s">
        <v>351</v>
      </c>
      <c r="Q103" s="98" t="s">
        <v>424</v>
      </c>
      <c r="R103" s="144">
        <v>77305.03</v>
      </c>
      <c r="S103" s="144"/>
      <c r="T103" s="6">
        <f t="shared" si="38"/>
        <v>0</v>
      </c>
      <c r="U103" s="6">
        <f t="shared" si="39"/>
        <v>6442.0858333333335</v>
      </c>
      <c r="V103" s="35">
        <v>0</v>
      </c>
      <c r="W103" s="35">
        <v>77305.03</v>
      </c>
      <c r="X103" s="3">
        <v>0</v>
      </c>
      <c r="Y103" s="3">
        <v>6034.93</v>
      </c>
      <c r="Z103" s="3">
        <v>0</v>
      </c>
      <c r="AA103" s="3">
        <v>11792.4</v>
      </c>
      <c r="AB103" s="3">
        <v>0</v>
      </c>
      <c r="AC103" s="3">
        <v>32032.36</v>
      </c>
      <c r="AD103" s="3">
        <v>0</v>
      </c>
      <c r="AE103" s="3">
        <v>3874.96</v>
      </c>
      <c r="AF103" s="3">
        <v>0</v>
      </c>
      <c r="AG103" s="3">
        <v>3755.7</v>
      </c>
      <c r="AH103" s="3">
        <v>0</v>
      </c>
      <c r="AI103" s="3">
        <v>4421.38</v>
      </c>
      <c r="AJ103" s="178">
        <v>0</v>
      </c>
      <c r="AK103" s="178">
        <v>18133.55</v>
      </c>
      <c r="AL103" s="178">
        <v>0</v>
      </c>
      <c r="AM103" s="178">
        <v>13298.29</v>
      </c>
      <c r="AN103" s="178">
        <v>0</v>
      </c>
      <c r="AO103" s="178">
        <v>5199.73</v>
      </c>
      <c r="AP103" s="3">
        <v>0</v>
      </c>
      <c r="AQ103" s="3">
        <v>12512.14</v>
      </c>
      <c r="AR103" s="3">
        <v>0</v>
      </c>
      <c r="AS103" s="3">
        <v>11482.51</v>
      </c>
      <c r="AT103" s="3">
        <v>0</v>
      </c>
      <c r="AU103" s="3">
        <v>16562.95</v>
      </c>
      <c r="AV103" s="39">
        <f t="shared" si="40"/>
        <v>0</v>
      </c>
      <c r="AW103" s="39">
        <f t="shared" si="41"/>
        <v>139100.9</v>
      </c>
      <c r="AX103" s="122">
        <f t="shared" si="42"/>
        <v>139100.9</v>
      </c>
      <c r="AY103" s="40"/>
      <c r="AZ103" s="40"/>
      <c r="BA103" s="40"/>
      <c r="BB103" s="40">
        <f t="shared" si="43"/>
        <v>139100.9</v>
      </c>
      <c r="BC103" s="108">
        <f t="shared" si="45"/>
        <v>-61800.855999999985</v>
      </c>
      <c r="BD103" s="150"/>
      <c r="BE103" s="150"/>
      <c r="BF103" s="3">
        <v>15035.695</v>
      </c>
      <c r="BG103" s="150">
        <f t="shared" si="33"/>
        <v>-76836.55099999998</v>
      </c>
      <c r="BH103" s="121">
        <v>167342.99</v>
      </c>
      <c r="BI103" s="156"/>
      <c r="BJ103" s="137"/>
      <c r="BK103" s="251"/>
      <c r="BL103" s="251">
        <f t="shared" si="22"/>
        <v>-76836.55099999998</v>
      </c>
      <c r="BM103" s="138">
        <v>-35193.89</v>
      </c>
      <c r="BN103" s="139"/>
      <c r="BO103" s="139"/>
      <c r="BP103" s="139"/>
      <c r="BQ103" s="139"/>
      <c r="BR103" s="276">
        <v>0</v>
      </c>
      <c r="BS103" s="138">
        <v>-35193.89</v>
      </c>
      <c r="BT103" s="3"/>
      <c r="BU103" s="3"/>
      <c r="BV103" s="251">
        <f t="shared" si="44"/>
        <v>-76836.55099999998</v>
      </c>
      <c r="BW103" s="150"/>
      <c r="BX103" s="274">
        <f>BL103+BR103</f>
        <v>-76836.55099999998</v>
      </c>
    </row>
    <row r="104" spans="1:76" ht="15.75">
      <c r="A104" s="3">
        <v>90</v>
      </c>
      <c r="B104" s="18" t="s">
        <v>82</v>
      </c>
      <c r="C104" s="3">
        <v>613.3</v>
      </c>
      <c r="D104" s="3">
        <v>0</v>
      </c>
      <c r="E104" s="3">
        <f t="shared" si="29"/>
        <v>613.3</v>
      </c>
      <c r="F104" s="51">
        <v>10.96</v>
      </c>
      <c r="G104" s="6">
        <f t="shared" si="30"/>
        <v>6721.768</v>
      </c>
      <c r="H104" s="5">
        <f t="shared" si="34"/>
        <v>40330.608</v>
      </c>
      <c r="I104" s="3">
        <v>11.4</v>
      </c>
      <c r="J104" s="6">
        <f t="shared" si="31"/>
        <v>6991.62</v>
      </c>
      <c r="K104" s="5">
        <f t="shared" si="35"/>
        <v>41949.72</v>
      </c>
      <c r="L104" s="54">
        <f t="shared" si="36"/>
        <v>82280.32800000001</v>
      </c>
      <c r="M104" s="125"/>
      <c r="N104" s="55">
        <f t="shared" si="32"/>
        <v>0</v>
      </c>
      <c r="O104" s="108">
        <f t="shared" si="37"/>
        <v>82280.32800000001</v>
      </c>
      <c r="P104" s="98"/>
      <c r="Q104" s="98"/>
      <c r="R104" s="144">
        <v>82274.44</v>
      </c>
      <c r="S104" s="144"/>
      <c r="T104" s="6">
        <f t="shared" si="38"/>
        <v>0</v>
      </c>
      <c r="U104" s="6">
        <f t="shared" si="39"/>
        <v>6856.203333333334</v>
      </c>
      <c r="V104" s="35">
        <v>0</v>
      </c>
      <c r="W104" s="35">
        <v>82274.44</v>
      </c>
      <c r="X104" s="3">
        <v>0</v>
      </c>
      <c r="Y104" s="3">
        <v>2514.32</v>
      </c>
      <c r="Z104" s="3">
        <v>0</v>
      </c>
      <c r="AA104" s="3">
        <v>7886.81</v>
      </c>
      <c r="AB104" s="3">
        <v>0</v>
      </c>
      <c r="AC104" s="3">
        <v>2514.32</v>
      </c>
      <c r="AD104" s="3">
        <v>0</v>
      </c>
      <c r="AE104" s="3">
        <v>4738.45</v>
      </c>
      <c r="AF104" s="3">
        <v>0</v>
      </c>
      <c r="AG104" s="3">
        <v>3317.75</v>
      </c>
      <c r="AH104" s="3">
        <v>0</v>
      </c>
      <c r="AI104" s="3">
        <v>3317.75</v>
      </c>
      <c r="AJ104" s="178">
        <v>0</v>
      </c>
      <c r="AK104" s="178">
        <v>3446.54</v>
      </c>
      <c r="AL104" s="178">
        <v>0</v>
      </c>
      <c r="AM104" s="178">
        <v>7603.58</v>
      </c>
      <c r="AN104" s="178">
        <v>0</v>
      </c>
      <c r="AO104" s="178">
        <v>3446.54</v>
      </c>
      <c r="AP104" s="3">
        <v>0</v>
      </c>
      <c r="AQ104" s="3">
        <v>4546.43</v>
      </c>
      <c r="AR104" s="3">
        <v>0</v>
      </c>
      <c r="AS104" s="3">
        <v>2612.45</v>
      </c>
      <c r="AT104" s="3">
        <v>0</v>
      </c>
      <c r="AU104" s="3">
        <v>3850.7</v>
      </c>
      <c r="AV104" s="39">
        <f t="shared" si="40"/>
        <v>0</v>
      </c>
      <c r="AW104" s="39">
        <f t="shared" si="41"/>
        <v>49795.64</v>
      </c>
      <c r="AX104" s="122">
        <f t="shared" si="42"/>
        <v>49795.64</v>
      </c>
      <c r="AY104" s="40"/>
      <c r="AZ104" s="40">
        <f>34963.6-3944.45</f>
        <v>31019.149999999998</v>
      </c>
      <c r="BA104" s="40"/>
      <c r="BB104" s="40">
        <f t="shared" si="43"/>
        <v>80814.79</v>
      </c>
      <c r="BC104" s="108">
        <f t="shared" si="45"/>
        <v>1465.5380000000114</v>
      </c>
      <c r="BD104" s="150"/>
      <c r="BE104" s="150"/>
      <c r="BF104" s="3">
        <v>8964.96</v>
      </c>
      <c r="BG104" s="150">
        <f t="shared" si="33"/>
        <v>-7499.421999999988</v>
      </c>
      <c r="BH104" s="121">
        <v>153984.04</v>
      </c>
      <c r="BI104" s="156"/>
      <c r="BJ104" s="137"/>
      <c r="BK104" s="251"/>
      <c r="BL104" s="251">
        <f t="shared" si="22"/>
        <v>-7499.421999999988</v>
      </c>
      <c r="BM104" s="125">
        <v>4025.43</v>
      </c>
      <c r="BN104" s="3"/>
      <c r="BO104" s="3">
        <v>3944.45</v>
      </c>
      <c r="BP104" s="3"/>
      <c r="BQ104" s="121">
        <f>BM104*0.02011617</f>
        <v>80.97623420309999</v>
      </c>
      <c r="BR104" s="277">
        <f>BM104-BN104-BO104-BQ104-BP104</f>
        <v>0.00376579690002643</v>
      </c>
      <c r="BS104" s="125"/>
      <c r="BT104" s="3"/>
      <c r="BU104" s="3"/>
      <c r="BV104" s="251">
        <f t="shared" si="44"/>
        <v>-7499.418234203088</v>
      </c>
      <c r="BW104" s="150"/>
      <c r="BX104" s="274">
        <f>BL104+BR104</f>
        <v>-7499.418234203088</v>
      </c>
    </row>
    <row r="105" spans="1:76" ht="15.75" customHeight="1">
      <c r="A105" s="3">
        <v>91</v>
      </c>
      <c r="B105" s="18" t="s">
        <v>83</v>
      </c>
      <c r="C105" s="3">
        <v>533.6</v>
      </c>
      <c r="D105" s="3">
        <v>0</v>
      </c>
      <c r="E105" s="3">
        <f t="shared" si="29"/>
        <v>533.6</v>
      </c>
      <c r="F105" s="51">
        <v>8.82</v>
      </c>
      <c r="G105" s="6">
        <f t="shared" si="30"/>
        <v>4706.352000000001</v>
      </c>
      <c r="H105" s="5">
        <f t="shared" si="34"/>
        <v>28238.112000000005</v>
      </c>
      <c r="I105" s="3">
        <v>9.17</v>
      </c>
      <c r="J105" s="6">
        <f t="shared" si="31"/>
        <v>4893.112</v>
      </c>
      <c r="K105" s="5">
        <f t="shared" si="35"/>
        <v>29358.672</v>
      </c>
      <c r="L105" s="54">
        <f t="shared" si="36"/>
        <v>57596.784</v>
      </c>
      <c r="M105" s="125"/>
      <c r="N105" s="55">
        <f t="shared" si="32"/>
        <v>0</v>
      </c>
      <c r="O105" s="108">
        <f t="shared" si="37"/>
        <v>57596.784</v>
      </c>
      <c r="P105" s="127" t="s">
        <v>354</v>
      </c>
      <c r="Q105" s="98"/>
      <c r="R105" s="144">
        <v>57605.75</v>
      </c>
      <c r="S105" s="144"/>
      <c r="T105" s="6">
        <f t="shared" si="38"/>
        <v>0</v>
      </c>
      <c r="U105" s="6">
        <f t="shared" si="39"/>
        <v>4800.479166666667</v>
      </c>
      <c r="V105" s="35">
        <v>0</v>
      </c>
      <c r="W105" s="35">
        <v>57605.75</v>
      </c>
      <c r="X105" s="3">
        <v>0</v>
      </c>
      <c r="Y105" s="3">
        <v>1404.93</v>
      </c>
      <c r="Z105" s="3">
        <v>0</v>
      </c>
      <c r="AA105" s="3">
        <v>1636.45</v>
      </c>
      <c r="AB105" s="3">
        <v>0</v>
      </c>
      <c r="AC105" s="3">
        <v>1404.93</v>
      </c>
      <c r="AD105" s="3">
        <v>0</v>
      </c>
      <c r="AE105" s="3">
        <v>2465.34</v>
      </c>
      <c r="AF105" s="3">
        <v>0</v>
      </c>
      <c r="AG105" s="3">
        <v>2946.31</v>
      </c>
      <c r="AH105" s="3">
        <v>0</v>
      </c>
      <c r="AI105" s="3">
        <v>3052.69</v>
      </c>
      <c r="AJ105" s="178">
        <v>0</v>
      </c>
      <c r="AK105" s="178">
        <v>3444.44</v>
      </c>
      <c r="AL105" s="178">
        <v>0</v>
      </c>
      <c r="AM105" s="178">
        <v>1952.95</v>
      </c>
      <c r="AN105" s="178">
        <v>0</v>
      </c>
      <c r="AO105" s="178">
        <v>3084.96</v>
      </c>
      <c r="AP105" s="3">
        <v>0</v>
      </c>
      <c r="AQ105" s="3">
        <v>2513.36</v>
      </c>
      <c r="AR105" s="3">
        <v>0</v>
      </c>
      <c r="AS105" s="3">
        <v>1867.28</v>
      </c>
      <c r="AT105" s="3">
        <v>0</v>
      </c>
      <c r="AU105" s="3">
        <v>1452.95</v>
      </c>
      <c r="AV105" s="39">
        <f t="shared" si="40"/>
        <v>0</v>
      </c>
      <c r="AW105" s="39">
        <f t="shared" si="41"/>
        <v>27226.59</v>
      </c>
      <c r="AX105" s="122">
        <f t="shared" si="42"/>
        <v>27226.59</v>
      </c>
      <c r="AY105" s="40"/>
      <c r="AZ105" s="40"/>
      <c r="BA105" s="40"/>
      <c r="BB105" s="40">
        <f t="shared" si="43"/>
        <v>27226.59</v>
      </c>
      <c r="BC105" s="108">
        <f t="shared" si="45"/>
        <v>30370.194</v>
      </c>
      <c r="BD105" s="150"/>
      <c r="BE105" s="150"/>
      <c r="BF105" s="3">
        <v>-2854.135</v>
      </c>
      <c r="BG105" s="150">
        <f t="shared" si="33"/>
        <v>33224.329</v>
      </c>
      <c r="BH105" s="121">
        <v>77871.22</v>
      </c>
      <c r="BI105" s="156"/>
      <c r="BJ105" s="137"/>
      <c r="BK105" s="251"/>
      <c r="BL105" s="251">
        <f t="shared" si="22"/>
        <v>33224.329</v>
      </c>
      <c r="BM105" s="125">
        <v>44029.07</v>
      </c>
      <c r="BN105" s="121"/>
      <c r="BO105" s="121"/>
      <c r="BP105" s="121"/>
      <c r="BQ105" s="121">
        <f>BM105*0.02011617</f>
        <v>885.6962570618999</v>
      </c>
      <c r="BR105" s="277">
        <f>BM105-BN105-BO105-BQ105-BP105</f>
        <v>43143.3737429381</v>
      </c>
      <c r="BS105" s="125"/>
      <c r="BT105" s="3"/>
      <c r="BU105" s="3"/>
      <c r="BV105" s="251">
        <f t="shared" si="44"/>
        <v>76367.7027429381</v>
      </c>
      <c r="BW105" s="108">
        <f>BL105+BR105</f>
        <v>76367.7027429381</v>
      </c>
      <c r="BX105" s="150"/>
    </row>
    <row r="106" spans="1:76" ht="15.75" customHeight="1">
      <c r="A106" s="3">
        <v>92</v>
      </c>
      <c r="B106" s="18" t="s">
        <v>84</v>
      </c>
      <c r="C106" s="3">
        <v>358.3</v>
      </c>
      <c r="D106" s="3">
        <v>0</v>
      </c>
      <c r="E106" s="3">
        <f t="shared" si="29"/>
        <v>358.3</v>
      </c>
      <c r="F106" s="51">
        <v>10.96</v>
      </c>
      <c r="G106" s="6">
        <f t="shared" si="30"/>
        <v>3926.9680000000003</v>
      </c>
      <c r="H106" s="5">
        <f t="shared" si="34"/>
        <v>23561.808</v>
      </c>
      <c r="I106" s="3">
        <v>11.4</v>
      </c>
      <c r="J106" s="6">
        <f t="shared" si="31"/>
        <v>4084.6200000000003</v>
      </c>
      <c r="K106" s="5">
        <f t="shared" si="35"/>
        <v>24507.72</v>
      </c>
      <c r="L106" s="54">
        <f t="shared" si="36"/>
        <v>48069.528000000006</v>
      </c>
      <c r="M106" s="138">
        <v>-100546.78</v>
      </c>
      <c r="N106" s="55">
        <f t="shared" si="32"/>
        <v>-2.091694763468449</v>
      </c>
      <c r="O106" s="108">
        <f t="shared" si="37"/>
        <v>-52477.25199999999</v>
      </c>
      <c r="P106" s="127" t="s">
        <v>351</v>
      </c>
      <c r="Q106" s="98" t="s">
        <v>424</v>
      </c>
      <c r="R106" s="144">
        <v>24893.02</v>
      </c>
      <c r="S106" s="144">
        <f>O106-R106</f>
        <v>-77370.272</v>
      </c>
      <c r="T106" s="6">
        <f t="shared" si="38"/>
        <v>0</v>
      </c>
      <c r="U106" s="6">
        <f t="shared" si="39"/>
        <v>2074.4183333333335</v>
      </c>
      <c r="V106" s="35">
        <v>0</v>
      </c>
      <c r="W106" s="35">
        <v>24893.02</v>
      </c>
      <c r="X106" s="3">
        <v>0</v>
      </c>
      <c r="Y106" s="3">
        <v>1001.74</v>
      </c>
      <c r="Z106" s="3">
        <v>0</v>
      </c>
      <c r="AA106" s="3">
        <v>1001.74</v>
      </c>
      <c r="AB106" s="3">
        <v>0</v>
      </c>
      <c r="AC106" s="3">
        <v>1001.74</v>
      </c>
      <c r="AD106" s="3">
        <v>0</v>
      </c>
      <c r="AE106" s="3">
        <v>1476.49</v>
      </c>
      <c r="AF106" s="3">
        <v>0</v>
      </c>
      <c r="AG106" s="3">
        <v>2165.46</v>
      </c>
      <c r="AH106" s="3">
        <v>0</v>
      </c>
      <c r="AI106" s="3">
        <v>1001.74</v>
      </c>
      <c r="AJ106" s="178">
        <v>0</v>
      </c>
      <c r="AK106" s="178">
        <v>3025.48</v>
      </c>
      <c r="AL106" s="178">
        <v>0</v>
      </c>
      <c r="AM106" s="178">
        <v>13390.65</v>
      </c>
      <c r="AN106" s="178">
        <v>0</v>
      </c>
      <c r="AO106" s="178">
        <v>1033.99</v>
      </c>
      <c r="AP106" s="3">
        <v>0</v>
      </c>
      <c r="AQ106" s="3">
        <v>1772.21</v>
      </c>
      <c r="AR106" s="3">
        <v>0</v>
      </c>
      <c r="AS106" s="3">
        <v>1113.05</v>
      </c>
      <c r="AT106" s="3">
        <v>0</v>
      </c>
      <c r="AU106" s="3">
        <v>1033.99</v>
      </c>
      <c r="AV106" s="39">
        <f t="shared" si="40"/>
        <v>0</v>
      </c>
      <c r="AW106" s="39">
        <f t="shared" si="41"/>
        <v>29018.280000000002</v>
      </c>
      <c r="AX106" s="122">
        <f t="shared" si="42"/>
        <v>29018.280000000002</v>
      </c>
      <c r="AY106" s="40"/>
      <c r="AZ106" s="40"/>
      <c r="BA106" s="40"/>
      <c r="BB106" s="40">
        <f t="shared" si="43"/>
        <v>29018.280000000002</v>
      </c>
      <c r="BC106" s="108">
        <f t="shared" si="45"/>
        <v>-81495.53199999999</v>
      </c>
      <c r="BD106" s="150"/>
      <c r="BE106" s="150"/>
      <c r="BF106" s="3">
        <v>-2424.5208</v>
      </c>
      <c r="BG106" s="150">
        <f t="shared" si="33"/>
        <v>-79071.0112</v>
      </c>
      <c r="BH106" s="121">
        <v>233216</v>
      </c>
      <c r="BI106" s="156"/>
      <c r="BJ106" s="137"/>
      <c r="BK106" s="251"/>
      <c r="BL106" s="251">
        <f t="shared" si="22"/>
        <v>-79071.0112</v>
      </c>
      <c r="BM106" s="138">
        <v>-100546.78</v>
      </c>
      <c r="BN106" s="139"/>
      <c r="BO106" s="139"/>
      <c r="BP106" s="139"/>
      <c r="BQ106" s="139"/>
      <c r="BR106" s="276">
        <v>0</v>
      </c>
      <c r="BS106" s="138">
        <v>-100546.78</v>
      </c>
      <c r="BT106" s="3"/>
      <c r="BU106" s="3"/>
      <c r="BV106" s="251">
        <f t="shared" si="44"/>
        <v>-79071.0112</v>
      </c>
      <c r="BW106" s="150"/>
      <c r="BX106" s="274">
        <f>BL106+BR106</f>
        <v>-79071.0112</v>
      </c>
    </row>
    <row r="107" spans="1:76" ht="15.75" customHeight="1">
      <c r="A107" s="3">
        <v>93</v>
      </c>
      <c r="B107" s="18" t="s">
        <v>85</v>
      </c>
      <c r="C107" s="3">
        <v>520.8</v>
      </c>
      <c r="D107" s="3">
        <v>0</v>
      </c>
      <c r="E107" s="3">
        <f t="shared" si="29"/>
        <v>520.8</v>
      </c>
      <c r="F107" s="51">
        <v>8.82</v>
      </c>
      <c r="G107" s="6">
        <f t="shared" si="30"/>
        <v>4593.456</v>
      </c>
      <c r="H107" s="5">
        <f t="shared" si="34"/>
        <v>27560.736</v>
      </c>
      <c r="I107" s="3">
        <v>9.17</v>
      </c>
      <c r="J107" s="6">
        <f t="shared" si="31"/>
        <v>4775.736</v>
      </c>
      <c r="K107" s="5">
        <f t="shared" si="35"/>
        <v>28654.415999999997</v>
      </c>
      <c r="L107" s="54">
        <f t="shared" si="36"/>
        <v>56215.152</v>
      </c>
      <c r="M107" s="125"/>
      <c r="N107" s="55">
        <f t="shared" si="32"/>
        <v>0</v>
      </c>
      <c r="O107" s="108">
        <f t="shared" si="37"/>
        <v>56215.152</v>
      </c>
      <c r="P107" s="127" t="s">
        <v>354</v>
      </c>
      <c r="Q107" s="98"/>
      <c r="R107" s="144">
        <v>56223.9</v>
      </c>
      <c r="S107" s="144"/>
      <c r="T107" s="6">
        <f t="shared" si="38"/>
        <v>0</v>
      </c>
      <c r="U107" s="6">
        <f t="shared" si="39"/>
        <v>4685.325</v>
      </c>
      <c r="V107" s="35">
        <v>0</v>
      </c>
      <c r="W107" s="35">
        <v>56223.9</v>
      </c>
      <c r="X107" s="3">
        <v>0</v>
      </c>
      <c r="Y107" s="3">
        <v>1374.57</v>
      </c>
      <c r="Z107" s="3">
        <v>0</v>
      </c>
      <c r="AA107" s="3">
        <v>1606.09</v>
      </c>
      <c r="AB107" s="3">
        <v>0</v>
      </c>
      <c r="AC107" s="3">
        <v>1374.57</v>
      </c>
      <c r="AD107" s="3">
        <v>0</v>
      </c>
      <c r="AE107" s="3">
        <v>2434.98</v>
      </c>
      <c r="AF107" s="3">
        <v>0</v>
      </c>
      <c r="AG107" s="3">
        <v>2915.95</v>
      </c>
      <c r="AH107" s="3">
        <v>0</v>
      </c>
      <c r="AI107" s="3">
        <v>2000.21</v>
      </c>
      <c r="AJ107" s="178">
        <v>0</v>
      </c>
      <c r="AK107" s="178">
        <v>3412.9</v>
      </c>
      <c r="AL107" s="178">
        <v>0</v>
      </c>
      <c r="AM107" s="178">
        <v>1921.41</v>
      </c>
      <c r="AN107" s="178">
        <v>0</v>
      </c>
      <c r="AO107" s="178">
        <v>1421.41</v>
      </c>
      <c r="AP107" s="3">
        <v>0</v>
      </c>
      <c r="AQ107" s="3">
        <v>2481.82</v>
      </c>
      <c r="AR107" s="3">
        <v>0</v>
      </c>
      <c r="AS107" s="3">
        <v>1421.41</v>
      </c>
      <c r="AT107" s="3">
        <v>0</v>
      </c>
      <c r="AU107" s="3">
        <v>1421.41</v>
      </c>
      <c r="AV107" s="39">
        <f t="shared" si="40"/>
        <v>0</v>
      </c>
      <c r="AW107" s="39">
        <f t="shared" si="41"/>
        <v>23786.73</v>
      </c>
      <c r="AX107" s="122">
        <f t="shared" si="42"/>
        <v>23786.73</v>
      </c>
      <c r="AY107" s="40"/>
      <c r="AZ107" s="40"/>
      <c r="BA107" s="40"/>
      <c r="BB107" s="40">
        <f t="shared" si="43"/>
        <v>23786.73</v>
      </c>
      <c r="BC107" s="108">
        <f t="shared" si="45"/>
        <v>32428.422000000002</v>
      </c>
      <c r="BD107" s="150"/>
      <c r="BE107" s="150"/>
      <c r="BF107" s="3">
        <v>-4185.6624</v>
      </c>
      <c r="BG107" s="150">
        <f t="shared" si="33"/>
        <v>36614.0844</v>
      </c>
      <c r="BH107" s="121">
        <v>9440.31</v>
      </c>
      <c r="BI107" s="156"/>
      <c r="BJ107" s="137"/>
      <c r="BK107" s="251"/>
      <c r="BL107" s="251">
        <f t="shared" si="22"/>
        <v>36614.0844</v>
      </c>
      <c r="BM107" s="125">
        <v>52099.2</v>
      </c>
      <c r="BN107" s="121"/>
      <c r="BO107" s="121"/>
      <c r="BP107" s="121"/>
      <c r="BQ107" s="121">
        <f>BM107*0.02011617</f>
        <v>1048.0363640639998</v>
      </c>
      <c r="BR107" s="277">
        <f>BM107-BN107-BO107-BQ107-BP107</f>
        <v>51051.163635936</v>
      </c>
      <c r="BS107" s="125"/>
      <c r="BT107" s="3"/>
      <c r="BU107" s="3"/>
      <c r="BV107" s="251">
        <f t="shared" si="44"/>
        <v>87665.248035936</v>
      </c>
      <c r="BW107" s="108">
        <f>BL107+BR107</f>
        <v>87665.248035936</v>
      </c>
      <c r="BX107" s="150"/>
    </row>
    <row r="108" spans="1:76" ht="15.75">
      <c r="A108" s="3">
        <v>94</v>
      </c>
      <c r="B108" s="18" t="s">
        <v>86</v>
      </c>
      <c r="C108" s="3">
        <v>406.1</v>
      </c>
      <c r="D108" s="3">
        <v>0</v>
      </c>
      <c r="E108" s="3">
        <f t="shared" si="29"/>
        <v>406.1</v>
      </c>
      <c r="F108" s="51">
        <v>11.16</v>
      </c>
      <c r="G108" s="6">
        <f t="shared" si="30"/>
        <v>4532.076</v>
      </c>
      <c r="H108" s="5">
        <f t="shared" si="34"/>
        <v>27192.456</v>
      </c>
      <c r="I108" s="3">
        <v>11.59</v>
      </c>
      <c r="J108" s="6">
        <f t="shared" si="31"/>
        <v>4706.6990000000005</v>
      </c>
      <c r="K108" s="5">
        <f t="shared" si="35"/>
        <v>28240.194000000003</v>
      </c>
      <c r="L108" s="54">
        <f t="shared" si="36"/>
        <v>55432.65</v>
      </c>
      <c r="M108" s="138">
        <v>-77281.67</v>
      </c>
      <c r="N108" s="55">
        <f t="shared" si="32"/>
        <v>-1.3941543476633356</v>
      </c>
      <c r="O108" s="108">
        <f t="shared" si="37"/>
        <v>-21849.019999999997</v>
      </c>
      <c r="P108" s="127" t="s">
        <v>351</v>
      </c>
      <c r="Q108" s="98" t="s">
        <v>424</v>
      </c>
      <c r="R108" s="144">
        <v>13564.33</v>
      </c>
      <c r="S108" s="144">
        <f>O108-R108</f>
        <v>-35413.35</v>
      </c>
      <c r="T108" s="6">
        <f t="shared" si="38"/>
        <v>0</v>
      </c>
      <c r="U108" s="6">
        <f t="shared" si="39"/>
        <v>1130.3608333333334</v>
      </c>
      <c r="V108" s="35">
        <v>0</v>
      </c>
      <c r="W108" s="35">
        <v>13564.33</v>
      </c>
      <c r="X108" s="3">
        <v>0</v>
      </c>
      <c r="Y108" s="3">
        <v>1111.68</v>
      </c>
      <c r="Z108" s="3">
        <v>0</v>
      </c>
      <c r="AA108" s="3">
        <v>1111.68</v>
      </c>
      <c r="AB108" s="3">
        <v>0</v>
      </c>
      <c r="AC108" s="3">
        <v>1111.68</v>
      </c>
      <c r="AD108" s="3">
        <v>0</v>
      </c>
      <c r="AE108" s="3">
        <v>2172.09</v>
      </c>
      <c r="AF108" s="3">
        <v>0</v>
      </c>
      <c r="AG108" s="3">
        <v>1111.68</v>
      </c>
      <c r="AH108" s="3">
        <v>0</v>
      </c>
      <c r="AI108" s="3">
        <v>1111.68</v>
      </c>
      <c r="AJ108" s="178">
        <v>0</v>
      </c>
      <c r="AK108" s="178">
        <v>1148.23</v>
      </c>
      <c r="AL108" s="178">
        <v>0</v>
      </c>
      <c r="AM108" s="178">
        <v>1505.23</v>
      </c>
      <c r="AN108" s="178">
        <v>0</v>
      </c>
      <c r="AO108" s="178">
        <v>1148.23</v>
      </c>
      <c r="AP108" s="3">
        <v>0</v>
      </c>
      <c r="AQ108" s="3">
        <v>1622.98</v>
      </c>
      <c r="AR108" s="3">
        <v>0</v>
      </c>
      <c r="AS108" s="3">
        <v>1385.41</v>
      </c>
      <c r="AT108" s="3">
        <v>0</v>
      </c>
      <c r="AU108" s="3">
        <v>7050.61</v>
      </c>
      <c r="AV108" s="39">
        <f t="shared" si="40"/>
        <v>0</v>
      </c>
      <c r="AW108" s="39">
        <f t="shared" si="41"/>
        <v>21591.18</v>
      </c>
      <c r="AX108" s="122">
        <f t="shared" si="42"/>
        <v>21591.18</v>
      </c>
      <c r="AY108" s="40"/>
      <c r="AZ108" s="51"/>
      <c r="BA108" s="51">
        <v>47.88</v>
      </c>
      <c r="BB108" s="40">
        <f t="shared" si="43"/>
        <v>21639.06</v>
      </c>
      <c r="BC108" s="108">
        <f t="shared" si="45"/>
        <v>-43488.079999999994</v>
      </c>
      <c r="BD108" s="150"/>
      <c r="BE108" s="150"/>
      <c r="BF108" s="3">
        <v>8137.4808</v>
      </c>
      <c r="BG108" s="150">
        <f t="shared" si="33"/>
        <v>-51625.56079999999</v>
      </c>
      <c r="BH108" s="121">
        <v>96708.86</v>
      </c>
      <c r="BI108" s="156"/>
      <c r="BJ108" s="137"/>
      <c r="BK108" s="251"/>
      <c r="BL108" s="251">
        <f t="shared" si="22"/>
        <v>-51625.56079999999</v>
      </c>
      <c r="BM108" s="138">
        <v>-77281.67</v>
      </c>
      <c r="BN108" s="140"/>
      <c r="BO108" s="140"/>
      <c r="BP108" s="140"/>
      <c r="BQ108" s="140"/>
      <c r="BR108" s="276">
        <v>0</v>
      </c>
      <c r="BS108" s="138">
        <v>-77281.67</v>
      </c>
      <c r="BT108" s="3"/>
      <c r="BU108" s="3"/>
      <c r="BV108" s="251">
        <f t="shared" si="44"/>
        <v>-51625.56079999999</v>
      </c>
      <c r="BW108" s="150"/>
      <c r="BX108" s="274">
        <f>BL108+BR108</f>
        <v>-51625.56079999999</v>
      </c>
    </row>
    <row r="109" spans="1:76" ht="15.75" customHeight="1">
      <c r="A109" s="3">
        <v>95</v>
      </c>
      <c r="B109" s="18" t="s">
        <v>87</v>
      </c>
      <c r="C109" s="3">
        <v>527.1</v>
      </c>
      <c r="D109" s="3">
        <v>0</v>
      </c>
      <c r="E109" s="3">
        <f t="shared" si="29"/>
        <v>527.1</v>
      </c>
      <c r="F109" s="51">
        <v>10.01</v>
      </c>
      <c r="G109" s="6">
        <f t="shared" si="30"/>
        <v>5276.271</v>
      </c>
      <c r="H109" s="5">
        <f t="shared" si="34"/>
        <v>31657.625999999997</v>
      </c>
      <c r="I109" s="3">
        <v>10.41</v>
      </c>
      <c r="J109" s="6">
        <f t="shared" si="31"/>
        <v>5487.111</v>
      </c>
      <c r="K109" s="5">
        <f t="shared" si="35"/>
        <v>32922.666</v>
      </c>
      <c r="L109" s="54">
        <f t="shared" si="36"/>
        <v>64580.291999999994</v>
      </c>
      <c r="M109" s="125"/>
      <c r="N109" s="55">
        <f t="shared" si="32"/>
        <v>0</v>
      </c>
      <c r="O109" s="108">
        <f t="shared" si="37"/>
        <v>64580.291999999994</v>
      </c>
      <c r="P109" s="127" t="s">
        <v>354</v>
      </c>
      <c r="Q109" s="98"/>
      <c r="R109" s="144">
        <v>64581.56</v>
      </c>
      <c r="S109" s="144"/>
      <c r="T109" s="6">
        <f t="shared" si="38"/>
        <v>0</v>
      </c>
      <c r="U109" s="6">
        <f t="shared" si="39"/>
        <v>5381.796666666666</v>
      </c>
      <c r="V109" s="35">
        <v>0</v>
      </c>
      <c r="W109" s="35">
        <v>64581.56</v>
      </c>
      <c r="X109" s="3">
        <v>0</v>
      </c>
      <c r="Y109" s="3">
        <v>1389.98</v>
      </c>
      <c r="Z109" s="3">
        <v>0</v>
      </c>
      <c r="AA109" s="3">
        <v>3321.45</v>
      </c>
      <c r="AB109" s="3">
        <v>0</v>
      </c>
      <c r="AC109" s="3">
        <v>1389.98</v>
      </c>
      <c r="AD109" s="3">
        <v>0</v>
      </c>
      <c r="AE109" s="3">
        <v>2450.39</v>
      </c>
      <c r="AF109" s="3">
        <v>0</v>
      </c>
      <c r="AG109" s="3">
        <v>4561.66</v>
      </c>
      <c r="AH109" s="3">
        <v>0</v>
      </c>
      <c r="AI109" s="3">
        <v>2015.62</v>
      </c>
      <c r="AJ109" s="178">
        <v>0</v>
      </c>
      <c r="AK109" s="178">
        <v>3428.91</v>
      </c>
      <c r="AL109" s="178">
        <v>0</v>
      </c>
      <c r="AM109" s="178">
        <v>1937.42</v>
      </c>
      <c r="AN109" s="178">
        <v>0</v>
      </c>
      <c r="AO109" s="178">
        <v>1437.42</v>
      </c>
      <c r="AP109" s="3">
        <v>0</v>
      </c>
      <c r="AQ109" s="3">
        <v>2497.83</v>
      </c>
      <c r="AR109" s="3">
        <v>0</v>
      </c>
      <c r="AS109" s="3">
        <v>1437.42</v>
      </c>
      <c r="AT109" s="3">
        <v>0</v>
      </c>
      <c r="AU109" s="3">
        <v>7754.13</v>
      </c>
      <c r="AV109" s="39">
        <f t="shared" si="40"/>
        <v>0</v>
      </c>
      <c r="AW109" s="39">
        <f t="shared" si="41"/>
        <v>33622.20999999999</v>
      </c>
      <c r="AX109" s="122">
        <f t="shared" si="42"/>
        <v>33622.20999999999</v>
      </c>
      <c r="AY109" s="40"/>
      <c r="AZ109" s="40"/>
      <c r="BA109" s="40"/>
      <c r="BB109" s="40">
        <f t="shared" si="43"/>
        <v>33622.20999999999</v>
      </c>
      <c r="BC109" s="108">
        <f t="shared" si="45"/>
        <v>30958.082000000002</v>
      </c>
      <c r="BD109" s="150"/>
      <c r="BE109" s="150"/>
      <c r="BF109" s="3">
        <v>24029.0442</v>
      </c>
      <c r="BG109" s="150">
        <f t="shared" si="33"/>
        <v>6929.037800000002</v>
      </c>
      <c r="BH109" s="121">
        <v>35033.27</v>
      </c>
      <c r="BI109" s="156"/>
      <c r="BJ109" s="137"/>
      <c r="BK109" s="251"/>
      <c r="BL109" s="251">
        <f t="shared" si="22"/>
        <v>6929.037800000002</v>
      </c>
      <c r="BM109" s="125">
        <v>36895.73</v>
      </c>
      <c r="BN109" s="121"/>
      <c r="BO109" s="121"/>
      <c r="BP109" s="121"/>
      <c r="BQ109" s="121">
        <f>BM109*0.02011617</f>
        <v>742.2007769541</v>
      </c>
      <c r="BR109" s="277">
        <f>BM109-BN109-BO109-BQ109-BP109</f>
        <v>36153.5292230459</v>
      </c>
      <c r="BS109" s="125"/>
      <c r="BT109" s="3"/>
      <c r="BU109" s="3"/>
      <c r="BV109" s="251">
        <f t="shared" si="44"/>
        <v>43082.56702304591</v>
      </c>
      <c r="BW109" s="108">
        <f>BL109+BR109</f>
        <v>43082.56702304591</v>
      </c>
      <c r="BX109" s="150"/>
    </row>
    <row r="110" spans="1:76" ht="15.75" customHeight="1">
      <c r="A110" s="3">
        <v>96</v>
      </c>
      <c r="B110" s="18" t="s">
        <v>88</v>
      </c>
      <c r="C110" s="3">
        <v>626.5</v>
      </c>
      <c r="D110" s="3">
        <v>0</v>
      </c>
      <c r="E110" s="3">
        <f t="shared" si="29"/>
        <v>626.5</v>
      </c>
      <c r="F110" s="51">
        <v>10.96</v>
      </c>
      <c r="G110" s="6">
        <f t="shared" si="30"/>
        <v>6866.4400000000005</v>
      </c>
      <c r="H110" s="5">
        <f t="shared" si="34"/>
        <v>41198.64</v>
      </c>
      <c r="I110" s="3">
        <v>11.4</v>
      </c>
      <c r="J110" s="6">
        <f t="shared" si="31"/>
        <v>7142.1</v>
      </c>
      <c r="K110" s="5">
        <f t="shared" si="35"/>
        <v>42852.600000000006</v>
      </c>
      <c r="L110" s="54">
        <f t="shared" si="36"/>
        <v>84051.24</v>
      </c>
      <c r="M110" s="138">
        <v>-75437.25</v>
      </c>
      <c r="N110" s="55">
        <f t="shared" si="32"/>
        <v>-0.8975150158403373</v>
      </c>
      <c r="O110" s="108">
        <f t="shared" si="37"/>
        <v>8613.990000000005</v>
      </c>
      <c r="P110" s="127" t="s">
        <v>351</v>
      </c>
      <c r="Q110" s="98" t="s">
        <v>424</v>
      </c>
      <c r="R110" s="143">
        <v>44062.39</v>
      </c>
      <c r="S110" s="144">
        <f>O110-R110</f>
        <v>-35448.399999999994</v>
      </c>
      <c r="T110" s="6">
        <f t="shared" si="38"/>
        <v>0</v>
      </c>
      <c r="U110" s="6">
        <f t="shared" si="39"/>
        <v>3671.8658333333333</v>
      </c>
      <c r="V110" s="35">
        <v>0</v>
      </c>
      <c r="W110" s="35">
        <v>44062.39</v>
      </c>
      <c r="X110" s="3">
        <v>0</v>
      </c>
      <c r="Y110" s="3">
        <v>1796.25</v>
      </c>
      <c r="Z110" s="3">
        <v>0</v>
      </c>
      <c r="AA110" s="3">
        <v>1796.25</v>
      </c>
      <c r="AB110" s="3">
        <v>0</v>
      </c>
      <c r="AC110" s="3">
        <v>20431.01</v>
      </c>
      <c r="AD110" s="3">
        <v>0</v>
      </c>
      <c r="AE110" s="3">
        <v>2856.66</v>
      </c>
      <c r="AF110" s="3">
        <v>0</v>
      </c>
      <c r="AG110" s="3">
        <v>1796.25</v>
      </c>
      <c r="AH110" s="3">
        <v>0</v>
      </c>
      <c r="AI110" s="3">
        <v>1796.25</v>
      </c>
      <c r="AJ110" s="178">
        <v>0</v>
      </c>
      <c r="AK110" s="178">
        <v>1852.64</v>
      </c>
      <c r="AL110" s="178">
        <v>0</v>
      </c>
      <c r="AM110" s="178">
        <v>1852.64</v>
      </c>
      <c r="AN110" s="178">
        <v>0</v>
      </c>
      <c r="AO110" s="178">
        <v>1852.64</v>
      </c>
      <c r="AP110" s="3">
        <v>0</v>
      </c>
      <c r="AQ110" s="3">
        <v>3571.81</v>
      </c>
      <c r="AR110" s="3">
        <v>0</v>
      </c>
      <c r="AS110" s="3">
        <v>1852.64</v>
      </c>
      <c r="AT110" s="3">
        <v>0</v>
      </c>
      <c r="AU110" s="3">
        <v>9496.18</v>
      </c>
      <c r="AV110" s="39">
        <f t="shared" si="40"/>
        <v>0</v>
      </c>
      <c r="AW110" s="39">
        <f t="shared" si="41"/>
        <v>50951.219999999994</v>
      </c>
      <c r="AX110" s="122">
        <f t="shared" si="42"/>
        <v>50951.219999999994</v>
      </c>
      <c r="AY110" s="40"/>
      <c r="AZ110" s="40"/>
      <c r="BA110" s="40"/>
      <c r="BB110" s="40">
        <f t="shared" si="43"/>
        <v>50951.219999999994</v>
      </c>
      <c r="BC110" s="108">
        <f t="shared" si="45"/>
        <v>-42337.22999999999</v>
      </c>
      <c r="BD110" s="150"/>
      <c r="BE110" s="150"/>
      <c r="BF110" s="3">
        <v>34762.8816</v>
      </c>
      <c r="BG110" s="150">
        <f t="shared" si="33"/>
        <v>-77100.11159999999</v>
      </c>
      <c r="BH110" s="121">
        <v>197372.08</v>
      </c>
      <c r="BI110" s="156"/>
      <c r="BJ110" s="137"/>
      <c r="BK110" s="251"/>
      <c r="BL110" s="251">
        <f aca="true" t="shared" si="47" ref="BL110:BL173">BG110+BJ110+BK110</f>
        <v>-77100.11159999999</v>
      </c>
      <c r="BM110" s="138">
        <v>-75437.25</v>
      </c>
      <c r="BN110" s="139"/>
      <c r="BO110" s="139"/>
      <c r="BP110" s="139"/>
      <c r="BQ110" s="139"/>
      <c r="BR110" s="276">
        <v>0</v>
      </c>
      <c r="BS110" s="138">
        <v>-75437.25</v>
      </c>
      <c r="BT110" s="3"/>
      <c r="BU110" s="3"/>
      <c r="BV110" s="251">
        <f t="shared" si="44"/>
        <v>-77100.11159999999</v>
      </c>
      <c r="BW110" s="150"/>
      <c r="BX110" s="274">
        <f>BL110+BR110</f>
        <v>-77100.11159999999</v>
      </c>
    </row>
    <row r="111" spans="1:76" ht="15.75" customHeight="1">
      <c r="A111" s="3">
        <v>97</v>
      </c>
      <c r="B111" s="21" t="s">
        <v>296</v>
      </c>
      <c r="C111" s="3">
        <v>520</v>
      </c>
      <c r="D111" s="3">
        <v>0</v>
      </c>
      <c r="E111" s="3">
        <f t="shared" si="29"/>
        <v>520</v>
      </c>
      <c r="F111" s="51">
        <v>10.92</v>
      </c>
      <c r="G111" s="6">
        <f t="shared" si="30"/>
        <v>5678.4</v>
      </c>
      <c r="H111" s="5">
        <f t="shared" si="34"/>
        <v>34070.399999999994</v>
      </c>
      <c r="I111" s="3">
        <v>11.36</v>
      </c>
      <c r="J111" s="6">
        <f t="shared" si="31"/>
        <v>5907.2</v>
      </c>
      <c r="K111" s="5">
        <f t="shared" si="35"/>
        <v>35443.2</v>
      </c>
      <c r="L111" s="54">
        <f t="shared" si="36"/>
        <v>69513.59999999999</v>
      </c>
      <c r="M111" s="138">
        <v>-96207.85</v>
      </c>
      <c r="N111" s="55">
        <f t="shared" si="32"/>
        <v>-1.3840147827187776</v>
      </c>
      <c r="O111" s="108">
        <f t="shared" si="37"/>
        <v>-26694.250000000015</v>
      </c>
      <c r="P111" s="127" t="s">
        <v>354</v>
      </c>
      <c r="Q111" s="98" t="s">
        <v>424</v>
      </c>
      <c r="R111" s="143">
        <v>14639.04</v>
      </c>
      <c r="S111" s="144">
        <f>O111-R111</f>
        <v>-41333.290000000015</v>
      </c>
      <c r="T111" s="6">
        <f t="shared" si="38"/>
        <v>712.5933333333334</v>
      </c>
      <c r="U111" s="6">
        <f t="shared" si="39"/>
        <v>507.32666666666665</v>
      </c>
      <c r="V111" s="35">
        <v>8551.12</v>
      </c>
      <c r="W111" s="35">
        <v>6087.92</v>
      </c>
      <c r="X111" s="3">
        <v>0</v>
      </c>
      <c r="Y111" s="3">
        <v>1196</v>
      </c>
      <c r="Z111" s="3">
        <v>3395.22</v>
      </c>
      <c r="AA111" s="3">
        <v>1196</v>
      </c>
      <c r="AB111" s="3">
        <v>0</v>
      </c>
      <c r="AC111" s="3">
        <v>1196</v>
      </c>
      <c r="AD111" s="3">
        <v>10908.4</v>
      </c>
      <c r="AE111" s="3">
        <v>1196</v>
      </c>
      <c r="AF111" s="3">
        <v>0</v>
      </c>
      <c r="AG111" s="3">
        <v>1196</v>
      </c>
      <c r="AH111" s="3">
        <v>0</v>
      </c>
      <c r="AI111" s="3">
        <v>1196</v>
      </c>
      <c r="AJ111" s="178">
        <v>0</v>
      </c>
      <c r="AK111" s="178">
        <v>1242.8</v>
      </c>
      <c r="AL111" s="178">
        <v>0</v>
      </c>
      <c r="AM111" s="178">
        <v>1242.8</v>
      </c>
      <c r="AN111" s="178">
        <v>0</v>
      </c>
      <c r="AO111" s="178">
        <v>1242.8</v>
      </c>
      <c r="AP111" s="3">
        <v>474.75</v>
      </c>
      <c r="AQ111" s="3">
        <v>1242.8</v>
      </c>
      <c r="AR111" s="3">
        <v>0</v>
      </c>
      <c r="AS111" s="3">
        <v>1242.8</v>
      </c>
      <c r="AT111" s="3">
        <v>0</v>
      </c>
      <c r="AU111" s="3">
        <v>1242.8</v>
      </c>
      <c r="AV111" s="39">
        <f t="shared" si="40"/>
        <v>14778.369999999999</v>
      </c>
      <c r="AW111" s="39">
        <f t="shared" si="41"/>
        <v>14632.799999999996</v>
      </c>
      <c r="AX111" s="122">
        <f t="shared" si="42"/>
        <v>29411.169999999995</v>
      </c>
      <c r="AY111" s="40"/>
      <c r="AZ111" s="51"/>
      <c r="BA111" s="51"/>
      <c r="BB111" s="40">
        <f t="shared" si="43"/>
        <v>29411.169999999995</v>
      </c>
      <c r="BC111" s="108">
        <f t="shared" si="45"/>
        <v>-56105.42000000001</v>
      </c>
      <c r="BD111" s="150"/>
      <c r="BE111" s="150"/>
      <c r="BF111" s="3">
        <v>-1583.856</v>
      </c>
      <c r="BG111" s="150">
        <f t="shared" si="33"/>
        <v>-54521.56400000001</v>
      </c>
      <c r="BH111" s="121">
        <v>215713.42</v>
      </c>
      <c r="BI111" s="156"/>
      <c r="BJ111" s="137"/>
      <c r="BK111" s="251"/>
      <c r="BL111" s="251">
        <f t="shared" si="47"/>
        <v>-54521.56400000001</v>
      </c>
      <c r="BM111" s="138">
        <v>-96207.85</v>
      </c>
      <c r="BN111" s="139"/>
      <c r="BO111" s="139"/>
      <c r="BP111" s="139"/>
      <c r="BQ111" s="139"/>
      <c r="BR111" s="276">
        <v>0</v>
      </c>
      <c r="BS111" s="138">
        <v>-96207.85</v>
      </c>
      <c r="BT111" s="3"/>
      <c r="BU111" s="3"/>
      <c r="BV111" s="251">
        <f t="shared" si="44"/>
        <v>-54521.56400000001</v>
      </c>
      <c r="BW111" s="150"/>
      <c r="BX111" s="274">
        <f>BL111+BR111</f>
        <v>-54521.56400000001</v>
      </c>
    </row>
    <row r="112" spans="1:76" ht="15.75" customHeight="1">
      <c r="A112" s="3">
        <v>98</v>
      </c>
      <c r="B112" s="18" t="s">
        <v>89</v>
      </c>
      <c r="C112" s="3">
        <v>783.2</v>
      </c>
      <c r="D112" s="3">
        <v>0</v>
      </c>
      <c r="E112" s="3">
        <f t="shared" si="29"/>
        <v>783.2</v>
      </c>
      <c r="F112" s="51">
        <v>7.53</v>
      </c>
      <c r="G112" s="6">
        <f t="shared" si="30"/>
        <v>5897.496</v>
      </c>
      <c r="H112" s="5">
        <f t="shared" si="34"/>
        <v>35384.976</v>
      </c>
      <c r="I112" s="3">
        <v>7.84</v>
      </c>
      <c r="J112" s="6">
        <f t="shared" si="31"/>
        <v>6140.2880000000005</v>
      </c>
      <c r="K112" s="5">
        <f t="shared" si="35"/>
        <v>36841.728</v>
      </c>
      <c r="L112" s="54">
        <f t="shared" si="36"/>
        <v>72226.704</v>
      </c>
      <c r="M112" s="138">
        <v>-110446.53</v>
      </c>
      <c r="N112" s="55">
        <f t="shared" si="32"/>
        <v>-1.5291647532469432</v>
      </c>
      <c r="O112" s="108">
        <f t="shared" si="37"/>
        <v>-38219.826</v>
      </c>
      <c r="P112" s="127" t="s">
        <v>354</v>
      </c>
      <c r="Q112" s="98" t="s">
        <v>424</v>
      </c>
      <c r="R112" s="143">
        <v>24180.45</v>
      </c>
      <c r="S112" s="144">
        <f>O112-R112</f>
        <v>-62400.276</v>
      </c>
      <c r="T112" s="6">
        <f t="shared" si="38"/>
        <v>0</v>
      </c>
      <c r="U112" s="6">
        <f t="shared" si="39"/>
        <v>2015.0375000000001</v>
      </c>
      <c r="V112" s="35">
        <v>0</v>
      </c>
      <c r="W112" s="35">
        <v>24180.45</v>
      </c>
      <c r="X112" s="3">
        <v>0</v>
      </c>
      <c r="Y112" s="3">
        <v>1979.01</v>
      </c>
      <c r="Z112" s="3">
        <v>0</v>
      </c>
      <c r="AA112" s="3">
        <v>1979.01</v>
      </c>
      <c r="AB112" s="3">
        <v>0</v>
      </c>
      <c r="AC112" s="3">
        <v>1979.01</v>
      </c>
      <c r="AD112" s="3">
        <v>0</v>
      </c>
      <c r="AE112" s="3">
        <v>3039.42</v>
      </c>
      <c r="AF112" s="3">
        <v>0</v>
      </c>
      <c r="AG112" s="3">
        <v>1979.01</v>
      </c>
      <c r="AH112" s="3">
        <v>0</v>
      </c>
      <c r="AI112" s="3">
        <v>1979.01</v>
      </c>
      <c r="AJ112" s="178">
        <v>0</v>
      </c>
      <c r="AK112" s="178">
        <v>4040.99</v>
      </c>
      <c r="AL112" s="178">
        <v>0</v>
      </c>
      <c r="AM112" s="178">
        <v>13649.94</v>
      </c>
      <c r="AN112" s="178">
        <v>0</v>
      </c>
      <c r="AO112" s="178">
        <v>2049.5</v>
      </c>
      <c r="AP112" s="3">
        <v>0</v>
      </c>
      <c r="AQ112" s="3">
        <v>2524.25</v>
      </c>
      <c r="AR112" s="3">
        <v>0</v>
      </c>
      <c r="AS112" s="3">
        <v>10099.04</v>
      </c>
      <c r="AT112" s="3">
        <v>0</v>
      </c>
      <c r="AU112" s="3">
        <v>87963.51</v>
      </c>
      <c r="AV112" s="39">
        <f t="shared" si="40"/>
        <v>0</v>
      </c>
      <c r="AW112" s="39">
        <f t="shared" si="41"/>
        <v>133261.7</v>
      </c>
      <c r="AX112" s="122">
        <f t="shared" si="42"/>
        <v>133261.7</v>
      </c>
      <c r="AY112" s="40"/>
      <c r="AZ112" s="40"/>
      <c r="BA112" s="40"/>
      <c r="BB112" s="40">
        <f t="shared" si="43"/>
        <v>133261.7</v>
      </c>
      <c r="BC112" s="108">
        <f t="shared" si="45"/>
        <v>-171481.526</v>
      </c>
      <c r="BD112" s="150"/>
      <c r="BE112" s="150"/>
      <c r="BF112" s="3">
        <v>163249.0608</v>
      </c>
      <c r="BG112" s="150">
        <f t="shared" si="33"/>
        <v>-334730.58680000005</v>
      </c>
      <c r="BH112" s="121">
        <v>370473.18</v>
      </c>
      <c r="BI112" s="156"/>
      <c r="BJ112" s="137"/>
      <c r="BK112" s="251"/>
      <c r="BL112" s="251">
        <f t="shared" si="47"/>
        <v>-334730.58680000005</v>
      </c>
      <c r="BM112" s="138">
        <v>-110446.53</v>
      </c>
      <c r="BN112" s="139"/>
      <c r="BO112" s="139"/>
      <c r="BP112" s="139"/>
      <c r="BQ112" s="139"/>
      <c r="BR112" s="276">
        <v>0</v>
      </c>
      <c r="BS112" s="138">
        <v>-110446.53</v>
      </c>
      <c r="BT112" s="3"/>
      <c r="BU112" s="3"/>
      <c r="BV112" s="251">
        <f t="shared" si="44"/>
        <v>-334730.58680000005</v>
      </c>
      <c r="BW112" s="150"/>
      <c r="BX112" s="274">
        <f>BL112+BR112</f>
        <v>-334730.58680000005</v>
      </c>
    </row>
    <row r="113" spans="1:76" ht="15.75" customHeight="1">
      <c r="A113" s="3">
        <v>99</v>
      </c>
      <c r="B113" s="18" t="s">
        <v>90</v>
      </c>
      <c r="C113" s="3">
        <v>721.2</v>
      </c>
      <c r="D113" s="3">
        <v>72.3</v>
      </c>
      <c r="E113" s="3">
        <f t="shared" si="29"/>
        <v>793.5</v>
      </c>
      <c r="F113" s="51">
        <v>11.61</v>
      </c>
      <c r="G113" s="6">
        <f t="shared" si="30"/>
        <v>9212.535</v>
      </c>
      <c r="H113" s="5">
        <f t="shared" si="34"/>
        <v>55275.21</v>
      </c>
      <c r="I113" s="3">
        <v>12.07</v>
      </c>
      <c r="J113" s="6">
        <f t="shared" si="31"/>
        <v>9577.545</v>
      </c>
      <c r="K113" s="5">
        <f t="shared" si="35"/>
        <v>57465.270000000004</v>
      </c>
      <c r="L113" s="54">
        <f t="shared" si="36"/>
        <v>112740.48000000001</v>
      </c>
      <c r="M113" s="125"/>
      <c r="N113" s="55">
        <f t="shared" si="32"/>
        <v>0</v>
      </c>
      <c r="O113" s="108">
        <f t="shared" si="37"/>
        <v>112740.48000000001</v>
      </c>
      <c r="P113" s="98"/>
      <c r="Q113" s="98"/>
      <c r="R113" s="144">
        <v>112761.43</v>
      </c>
      <c r="S113" s="144"/>
      <c r="T113" s="6">
        <f t="shared" si="38"/>
        <v>0</v>
      </c>
      <c r="U113" s="6">
        <f t="shared" si="39"/>
        <v>9396.785833333333</v>
      </c>
      <c r="V113" s="35">
        <v>0</v>
      </c>
      <c r="W113" s="35">
        <v>112761.43</v>
      </c>
      <c r="X113" s="3">
        <v>0</v>
      </c>
      <c r="Y113" s="3">
        <v>3023.24</v>
      </c>
      <c r="Z113" s="3">
        <v>0</v>
      </c>
      <c r="AA113" s="3">
        <v>3023.24</v>
      </c>
      <c r="AB113" s="3">
        <v>0</v>
      </c>
      <c r="AC113" s="3">
        <v>44443.63</v>
      </c>
      <c r="AD113" s="3">
        <v>0</v>
      </c>
      <c r="AE113" s="3">
        <v>4083.65</v>
      </c>
      <c r="AF113" s="3">
        <v>0</v>
      </c>
      <c r="AG113" s="3">
        <v>4062.72</v>
      </c>
      <c r="AH113" s="3">
        <v>0</v>
      </c>
      <c r="AI113" s="3">
        <v>4062.72</v>
      </c>
      <c r="AJ113" s="178">
        <v>0</v>
      </c>
      <c r="AK113" s="178">
        <v>4229.36</v>
      </c>
      <c r="AL113" s="178">
        <v>0</v>
      </c>
      <c r="AM113" s="178">
        <v>10943.46</v>
      </c>
      <c r="AN113" s="178">
        <v>0</v>
      </c>
      <c r="AO113" s="178">
        <v>4229.36</v>
      </c>
      <c r="AP113" s="3">
        <v>0</v>
      </c>
      <c r="AQ113" s="3">
        <v>11283.15</v>
      </c>
      <c r="AR113" s="3">
        <v>0</v>
      </c>
      <c r="AS113" s="3">
        <v>3150.2</v>
      </c>
      <c r="AT113" s="3">
        <v>0</v>
      </c>
      <c r="AU113" s="3">
        <v>29019.38</v>
      </c>
      <c r="AV113" s="39">
        <f t="shared" si="40"/>
        <v>0</v>
      </c>
      <c r="AW113" s="39">
        <f t="shared" si="41"/>
        <v>125554.10999999999</v>
      </c>
      <c r="AX113" s="122">
        <f t="shared" si="42"/>
        <v>125554.10999999999</v>
      </c>
      <c r="AY113" s="40"/>
      <c r="AZ113" s="40"/>
      <c r="BA113" s="40"/>
      <c r="BB113" s="40">
        <f t="shared" si="43"/>
        <v>125554.10999999999</v>
      </c>
      <c r="BC113" s="108">
        <f t="shared" si="45"/>
        <v>-12813.629999999976</v>
      </c>
      <c r="BD113" s="150"/>
      <c r="BE113" s="150"/>
      <c r="BF113" s="3">
        <v>33264.8164</v>
      </c>
      <c r="BG113" s="150">
        <f t="shared" si="33"/>
        <v>-46078.44639999998</v>
      </c>
      <c r="BH113" s="121">
        <v>15410.59</v>
      </c>
      <c r="BI113" s="156"/>
      <c r="BJ113" s="137"/>
      <c r="BK113" s="251"/>
      <c r="BL113" s="251">
        <f t="shared" si="47"/>
        <v>-46078.44639999998</v>
      </c>
      <c r="BM113" s="125">
        <v>65433.7</v>
      </c>
      <c r="BN113" s="121"/>
      <c r="BO113" s="121"/>
      <c r="BP113" s="121"/>
      <c r="BQ113" s="121">
        <f>BM113*0.02011617</f>
        <v>1316.2754329289999</v>
      </c>
      <c r="BR113" s="277">
        <f>BM113-BN113-BO113-BQ113-BP113</f>
        <v>64117.424567071</v>
      </c>
      <c r="BS113" s="125"/>
      <c r="BT113" s="3"/>
      <c r="BU113" s="3"/>
      <c r="BV113" s="251">
        <f t="shared" si="44"/>
        <v>18038.97816707102</v>
      </c>
      <c r="BW113" s="108">
        <f>BL113+BR113</f>
        <v>18038.97816707102</v>
      </c>
      <c r="BX113" s="150"/>
    </row>
    <row r="114" spans="1:76" ht="15.75">
      <c r="A114" s="3">
        <v>100</v>
      </c>
      <c r="B114" s="18" t="s">
        <v>91</v>
      </c>
      <c r="C114" s="3">
        <v>782.5</v>
      </c>
      <c r="D114" s="3">
        <v>0</v>
      </c>
      <c r="E114" s="3">
        <f t="shared" si="29"/>
        <v>782.5</v>
      </c>
      <c r="F114" s="51">
        <v>8.24</v>
      </c>
      <c r="G114" s="6">
        <f t="shared" si="30"/>
        <v>6447.8</v>
      </c>
      <c r="H114" s="5">
        <f t="shared" si="34"/>
        <v>38686.8</v>
      </c>
      <c r="I114" s="3">
        <v>8.57</v>
      </c>
      <c r="J114" s="6">
        <f t="shared" si="31"/>
        <v>6706.025000000001</v>
      </c>
      <c r="K114" s="5">
        <f t="shared" si="35"/>
        <v>40236.15</v>
      </c>
      <c r="L114" s="54">
        <f t="shared" si="36"/>
        <v>78922.95000000001</v>
      </c>
      <c r="M114" s="125"/>
      <c r="N114" s="55">
        <f t="shared" si="32"/>
        <v>0</v>
      </c>
      <c r="O114" s="108">
        <f t="shared" si="37"/>
        <v>78922.95000000001</v>
      </c>
      <c r="P114" s="127" t="s">
        <v>354</v>
      </c>
      <c r="Q114" s="98"/>
      <c r="R114" s="144">
        <v>78921.07</v>
      </c>
      <c r="S114" s="144"/>
      <c r="T114" s="6">
        <f t="shared" si="38"/>
        <v>0</v>
      </c>
      <c r="U114" s="6">
        <f t="shared" si="39"/>
        <v>6576.755833333334</v>
      </c>
      <c r="V114" s="35">
        <v>0</v>
      </c>
      <c r="W114" s="35">
        <v>78921.07</v>
      </c>
      <c r="X114" s="3">
        <v>0</v>
      </c>
      <c r="Y114" s="3">
        <v>1799.75</v>
      </c>
      <c r="Z114" s="3">
        <v>0</v>
      </c>
      <c r="AA114" s="3">
        <v>1799.75</v>
      </c>
      <c r="AB114" s="3">
        <v>0</v>
      </c>
      <c r="AC114" s="3">
        <v>3177.6</v>
      </c>
      <c r="AD114" s="3">
        <v>0</v>
      </c>
      <c r="AE114" s="3">
        <v>2860.16</v>
      </c>
      <c r="AF114" s="3">
        <v>0</v>
      </c>
      <c r="AG114" s="3">
        <v>1834.25</v>
      </c>
      <c r="AH114" s="3">
        <v>0</v>
      </c>
      <c r="AI114" s="3">
        <v>1799.75</v>
      </c>
      <c r="AJ114" s="178">
        <v>0</v>
      </c>
      <c r="AK114" s="178">
        <v>1870.18</v>
      </c>
      <c r="AL114" s="178">
        <v>0</v>
      </c>
      <c r="AM114" s="178">
        <v>16782.41</v>
      </c>
      <c r="AN114" s="178">
        <v>0</v>
      </c>
      <c r="AO114" s="178">
        <v>1870.18</v>
      </c>
      <c r="AP114" s="3">
        <v>0</v>
      </c>
      <c r="AQ114" s="3">
        <v>2930.59</v>
      </c>
      <c r="AR114" s="3">
        <v>0</v>
      </c>
      <c r="AS114" s="3">
        <v>1870.18</v>
      </c>
      <c r="AT114" s="3">
        <v>0</v>
      </c>
      <c r="AU114" s="3">
        <v>1870.18</v>
      </c>
      <c r="AV114" s="39">
        <f t="shared" si="40"/>
        <v>0</v>
      </c>
      <c r="AW114" s="39">
        <f t="shared" si="41"/>
        <v>40464.979999999996</v>
      </c>
      <c r="AX114" s="122">
        <f t="shared" si="42"/>
        <v>40464.979999999996</v>
      </c>
      <c r="AY114" s="40"/>
      <c r="AZ114" s="40"/>
      <c r="BA114" s="40"/>
      <c r="BB114" s="40">
        <f t="shared" si="43"/>
        <v>40464.979999999996</v>
      </c>
      <c r="BC114" s="108">
        <f t="shared" si="45"/>
        <v>38457.970000000016</v>
      </c>
      <c r="BD114" s="150"/>
      <c r="BE114" s="150"/>
      <c r="BF114" s="3">
        <v>15702.849</v>
      </c>
      <c r="BG114" s="150">
        <f t="shared" si="33"/>
        <v>22755.121000000014</v>
      </c>
      <c r="BH114" s="121">
        <v>15765.56</v>
      </c>
      <c r="BI114" s="156"/>
      <c r="BJ114" s="137"/>
      <c r="BK114" s="251"/>
      <c r="BL114" s="251">
        <f t="shared" si="47"/>
        <v>22755.121000000014</v>
      </c>
      <c r="BM114" s="125">
        <v>4515.67</v>
      </c>
      <c r="BN114" s="3"/>
      <c r="BO114" s="3"/>
      <c r="BP114" s="3"/>
      <c r="BQ114" s="121">
        <f>BM114*0.02011617</f>
        <v>90.8379853839</v>
      </c>
      <c r="BR114" s="277">
        <f>BM114-BN114-BO114-BQ114-BP114</f>
        <v>4424.8320146161</v>
      </c>
      <c r="BS114" s="125"/>
      <c r="BT114" s="3"/>
      <c r="BU114" s="3"/>
      <c r="BV114" s="251">
        <f t="shared" si="44"/>
        <v>27179.953014616112</v>
      </c>
      <c r="BW114" s="108">
        <f>BL114+BR114</f>
        <v>27179.953014616112</v>
      </c>
      <c r="BX114" s="150"/>
    </row>
    <row r="115" spans="1:76" ht="15.75">
      <c r="A115" s="3">
        <v>101</v>
      </c>
      <c r="B115" s="18" t="s">
        <v>92</v>
      </c>
      <c r="C115" s="3">
        <v>475.4</v>
      </c>
      <c r="D115" s="3">
        <v>0</v>
      </c>
      <c r="E115" s="3">
        <f t="shared" si="29"/>
        <v>475.4</v>
      </c>
      <c r="F115" s="51">
        <v>11.61</v>
      </c>
      <c r="G115" s="6">
        <f t="shared" si="30"/>
        <v>5519.393999999999</v>
      </c>
      <c r="H115" s="5">
        <f t="shared" si="34"/>
        <v>33116.363999999994</v>
      </c>
      <c r="I115" s="3">
        <v>12.07</v>
      </c>
      <c r="J115" s="6">
        <f t="shared" si="31"/>
        <v>5738.0779999999995</v>
      </c>
      <c r="K115" s="5">
        <f t="shared" si="35"/>
        <v>34428.46799999999</v>
      </c>
      <c r="L115" s="54">
        <f t="shared" si="36"/>
        <v>67544.832</v>
      </c>
      <c r="M115" s="138">
        <v>-114509.77</v>
      </c>
      <c r="N115" s="55">
        <f t="shared" si="32"/>
        <v>-1.6953150464568483</v>
      </c>
      <c r="O115" s="108">
        <f t="shared" si="37"/>
        <v>-46964.93800000001</v>
      </c>
      <c r="P115" s="127" t="s">
        <v>351</v>
      </c>
      <c r="Q115" s="98" t="s">
        <v>424</v>
      </c>
      <c r="R115" s="143">
        <v>30200.07</v>
      </c>
      <c r="S115" s="144">
        <f>O115-R115</f>
        <v>-77165.008</v>
      </c>
      <c r="T115" s="6">
        <f t="shared" si="38"/>
        <v>0</v>
      </c>
      <c r="U115" s="6">
        <f t="shared" si="39"/>
        <v>2516.6725</v>
      </c>
      <c r="V115" s="35">
        <v>0</v>
      </c>
      <c r="W115" s="35">
        <v>30200.07</v>
      </c>
      <c r="X115" s="3">
        <v>0</v>
      </c>
      <c r="Y115" s="3">
        <v>1647.9</v>
      </c>
      <c r="Z115" s="3">
        <v>0</v>
      </c>
      <c r="AA115" s="3">
        <v>1172.48</v>
      </c>
      <c r="AB115" s="3">
        <v>0</v>
      </c>
      <c r="AC115" s="3">
        <v>2854.59</v>
      </c>
      <c r="AD115" s="3">
        <v>0</v>
      </c>
      <c r="AE115" s="3">
        <v>2153.83</v>
      </c>
      <c r="AF115" s="3">
        <v>0</v>
      </c>
      <c r="AG115" s="3">
        <v>1093.42</v>
      </c>
      <c r="AH115" s="3">
        <v>0</v>
      </c>
      <c r="AI115" s="3">
        <v>1125.92</v>
      </c>
      <c r="AJ115" s="178">
        <v>0</v>
      </c>
      <c r="AK115" s="178">
        <v>3127.7</v>
      </c>
      <c r="AL115" s="178">
        <v>0</v>
      </c>
      <c r="AM115" s="178">
        <v>6322.53</v>
      </c>
      <c r="AN115" s="178">
        <v>0</v>
      </c>
      <c r="AO115" s="178">
        <v>1136.21</v>
      </c>
      <c r="AP115" s="3">
        <v>0</v>
      </c>
      <c r="AQ115" s="3">
        <v>1610.96</v>
      </c>
      <c r="AR115" s="3">
        <v>0</v>
      </c>
      <c r="AS115" s="3">
        <v>1136.21</v>
      </c>
      <c r="AT115" s="3">
        <v>0</v>
      </c>
      <c r="AU115" s="3">
        <v>1136.21</v>
      </c>
      <c r="AV115" s="39">
        <f t="shared" si="40"/>
        <v>0</v>
      </c>
      <c r="AW115" s="39">
        <f t="shared" si="41"/>
        <v>24517.959999999995</v>
      </c>
      <c r="AX115" s="122">
        <f t="shared" si="42"/>
        <v>24517.959999999995</v>
      </c>
      <c r="AY115" s="40"/>
      <c r="AZ115" s="40"/>
      <c r="BA115" s="40"/>
      <c r="BB115" s="40">
        <f t="shared" si="43"/>
        <v>24517.959999999995</v>
      </c>
      <c r="BC115" s="108">
        <f t="shared" si="45"/>
        <v>-71482.898</v>
      </c>
      <c r="BD115" s="150"/>
      <c r="BE115" s="150">
        <v>4128</v>
      </c>
      <c r="BF115" s="3">
        <v>2755.5984</v>
      </c>
      <c r="BG115" s="150">
        <f t="shared" si="33"/>
        <v>-70110.4964</v>
      </c>
      <c r="BH115" s="121">
        <v>147969.3</v>
      </c>
      <c r="BI115" s="159">
        <v>0</v>
      </c>
      <c r="BJ115" s="137"/>
      <c r="BK115" s="251"/>
      <c r="BL115" s="251">
        <f t="shared" si="47"/>
        <v>-70110.4964</v>
      </c>
      <c r="BM115" s="138">
        <v>-114509.77</v>
      </c>
      <c r="BN115" s="140"/>
      <c r="BO115" s="140"/>
      <c r="BP115" s="140"/>
      <c r="BQ115" s="140"/>
      <c r="BR115" s="276">
        <v>0</v>
      </c>
      <c r="BS115" s="138">
        <v>-114509.77</v>
      </c>
      <c r="BT115" s="3"/>
      <c r="BU115" s="3"/>
      <c r="BV115" s="251">
        <f t="shared" si="44"/>
        <v>-70110.4964</v>
      </c>
      <c r="BW115" s="150"/>
      <c r="BX115" s="274">
        <f>BL115+BR115</f>
        <v>-70110.4964</v>
      </c>
    </row>
    <row r="116" spans="1:76" ht="15.75" customHeight="1">
      <c r="A116" s="3">
        <v>102</v>
      </c>
      <c r="B116" s="18" t="s">
        <v>93</v>
      </c>
      <c r="C116" s="3">
        <v>455.1</v>
      </c>
      <c r="D116" s="3">
        <v>0</v>
      </c>
      <c r="E116" s="3">
        <f t="shared" si="29"/>
        <v>455.1</v>
      </c>
      <c r="F116" s="51">
        <v>8.18</v>
      </c>
      <c r="G116" s="6">
        <f t="shared" si="30"/>
        <v>3722.718</v>
      </c>
      <c r="H116" s="5">
        <f t="shared" si="34"/>
        <v>22336.307999999997</v>
      </c>
      <c r="I116" s="3">
        <v>8.51</v>
      </c>
      <c r="J116" s="6">
        <f t="shared" si="31"/>
        <v>3872.9010000000003</v>
      </c>
      <c r="K116" s="5">
        <f t="shared" si="35"/>
        <v>23237.406000000003</v>
      </c>
      <c r="L116" s="54">
        <f t="shared" si="36"/>
        <v>45573.714</v>
      </c>
      <c r="M116" s="125"/>
      <c r="N116" s="55">
        <f t="shared" si="32"/>
        <v>0</v>
      </c>
      <c r="O116" s="108">
        <f t="shared" si="37"/>
        <v>45573.714</v>
      </c>
      <c r="P116" s="127"/>
      <c r="Q116" s="98"/>
      <c r="R116" s="144">
        <v>45566.07</v>
      </c>
      <c r="S116" s="144"/>
      <c r="T116" s="6">
        <f t="shared" si="38"/>
        <v>0</v>
      </c>
      <c r="U116" s="6">
        <f t="shared" si="39"/>
        <v>3797.1725</v>
      </c>
      <c r="V116" s="35">
        <v>0</v>
      </c>
      <c r="W116" s="35">
        <v>45566.07</v>
      </c>
      <c r="X116" s="3">
        <v>0</v>
      </c>
      <c r="Y116" s="3">
        <v>1046.73</v>
      </c>
      <c r="Z116" s="3">
        <v>0</v>
      </c>
      <c r="AA116" s="3">
        <v>1125.79</v>
      </c>
      <c r="AB116" s="3">
        <v>0</v>
      </c>
      <c r="AC116" s="3">
        <v>1835.42</v>
      </c>
      <c r="AD116" s="3">
        <v>0</v>
      </c>
      <c r="AE116" s="3">
        <v>2107.14</v>
      </c>
      <c r="AF116" s="3">
        <v>0</v>
      </c>
      <c r="AG116" s="3">
        <v>1046.73</v>
      </c>
      <c r="AH116" s="3">
        <v>0</v>
      </c>
      <c r="AI116" s="3">
        <v>1046.73</v>
      </c>
      <c r="AJ116" s="178">
        <v>0</v>
      </c>
      <c r="AK116" s="178">
        <v>1087.69</v>
      </c>
      <c r="AL116" s="178">
        <v>0</v>
      </c>
      <c r="AM116" s="178">
        <v>3327.17</v>
      </c>
      <c r="AN116" s="178">
        <v>0</v>
      </c>
      <c r="AO116" s="178">
        <v>1087.69</v>
      </c>
      <c r="AP116" s="3">
        <v>0</v>
      </c>
      <c r="AQ116" s="3">
        <v>9158.23</v>
      </c>
      <c r="AR116" s="3">
        <v>0</v>
      </c>
      <c r="AS116" s="3">
        <v>1166.75</v>
      </c>
      <c r="AT116" s="3">
        <v>0</v>
      </c>
      <c r="AU116" s="3">
        <v>1087.69</v>
      </c>
      <c r="AV116" s="39">
        <f t="shared" si="40"/>
        <v>0</v>
      </c>
      <c r="AW116" s="39">
        <f t="shared" si="41"/>
        <v>25123.76</v>
      </c>
      <c r="AX116" s="122">
        <f t="shared" si="42"/>
        <v>25123.76</v>
      </c>
      <c r="AY116" s="40"/>
      <c r="AZ116" s="40"/>
      <c r="BA116" s="40"/>
      <c r="BB116" s="40">
        <f t="shared" si="43"/>
        <v>25123.76</v>
      </c>
      <c r="BC116" s="108">
        <f t="shared" si="45"/>
        <v>20449.954</v>
      </c>
      <c r="BD116" s="150"/>
      <c r="BE116" s="150"/>
      <c r="BF116" s="3">
        <v>3452.0664</v>
      </c>
      <c r="BG116" s="150">
        <f t="shared" si="33"/>
        <v>16997.887600000002</v>
      </c>
      <c r="BH116" s="121">
        <v>37812.5</v>
      </c>
      <c r="BI116" s="156"/>
      <c r="BJ116" s="137"/>
      <c r="BK116" s="251"/>
      <c r="BL116" s="251">
        <f t="shared" si="47"/>
        <v>16997.887600000002</v>
      </c>
      <c r="BM116" s="125">
        <v>37334.5</v>
      </c>
      <c r="BN116" s="121"/>
      <c r="BO116" s="121"/>
      <c r="BP116" s="121"/>
      <c r="BQ116" s="121">
        <f>BM116*0.02011617</f>
        <v>751.027148865</v>
      </c>
      <c r="BR116" s="277">
        <f>BM116-BN116-BO116-BQ116-BP116</f>
        <v>36583.472851135</v>
      </c>
      <c r="BS116" s="125"/>
      <c r="BT116" s="3"/>
      <c r="BU116" s="3"/>
      <c r="BV116" s="251">
        <f t="shared" si="44"/>
        <v>53581.360451135</v>
      </c>
      <c r="BW116" s="108">
        <f>BL116+BR116</f>
        <v>53581.360451135</v>
      </c>
      <c r="BX116" s="150"/>
    </row>
    <row r="117" spans="1:76" ht="15.75" customHeight="1">
      <c r="A117" s="3">
        <v>103</v>
      </c>
      <c r="B117" s="18" t="s">
        <v>94</v>
      </c>
      <c r="C117" s="3">
        <v>478.8</v>
      </c>
      <c r="D117" s="3">
        <v>0</v>
      </c>
      <c r="E117" s="3">
        <f t="shared" si="29"/>
        <v>478.8</v>
      </c>
      <c r="F117" s="51">
        <v>11.97</v>
      </c>
      <c r="G117" s="6">
        <f t="shared" si="30"/>
        <v>5731.236000000001</v>
      </c>
      <c r="H117" s="5">
        <f t="shared" si="34"/>
        <v>34387.416000000005</v>
      </c>
      <c r="I117" s="3">
        <v>12.07</v>
      </c>
      <c r="J117" s="6">
        <f t="shared" si="31"/>
        <v>5779.116</v>
      </c>
      <c r="K117" s="5">
        <f t="shared" si="35"/>
        <v>34674.695999999996</v>
      </c>
      <c r="L117" s="54">
        <f t="shared" si="36"/>
        <v>69062.112</v>
      </c>
      <c r="M117" s="138">
        <v>-1958.96</v>
      </c>
      <c r="N117" s="55">
        <f t="shared" si="32"/>
        <v>-0.028365191032675055</v>
      </c>
      <c r="O117" s="108">
        <f t="shared" si="37"/>
        <v>67103.15199999999</v>
      </c>
      <c r="P117" s="98"/>
      <c r="Q117" s="98"/>
      <c r="R117" s="144">
        <v>68191.37</v>
      </c>
      <c r="S117" s="144"/>
      <c r="T117" s="6">
        <f t="shared" si="38"/>
        <v>0</v>
      </c>
      <c r="U117" s="6">
        <f t="shared" si="39"/>
        <v>5682.614166666666</v>
      </c>
      <c r="V117" s="35">
        <v>0</v>
      </c>
      <c r="W117" s="35">
        <v>68191.37</v>
      </c>
      <c r="X117" s="3">
        <v>0</v>
      </c>
      <c r="Y117" s="3">
        <v>1824.23</v>
      </c>
      <c r="Z117" s="3">
        <v>0</v>
      </c>
      <c r="AA117" s="3">
        <v>1824.23</v>
      </c>
      <c r="AB117" s="3">
        <v>0</v>
      </c>
      <c r="AC117" s="3">
        <v>3835.83</v>
      </c>
      <c r="AD117" s="3">
        <v>0</v>
      </c>
      <c r="AE117" s="3">
        <v>2884.64</v>
      </c>
      <c r="AF117" s="3">
        <v>0</v>
      </c>
      <c r="AG117" s="3">
        <v>2451.46</v>
      </c>
      <c r="AH117" s="3">
        <v>0</v>
      </c>
      <c r="AI117" s="3">
        <v>2483.96</v>
      </c>
      <c r="AJ117" s="178">
        <v>0</v>
      </c>
      <c r="AK117" s="178">
        <v>2552</v>
      </c>
      <c r="AL117" s="178">
        <v>0</v>
      </c>
      <c r="AM117" s="178">
        <v>7483.32</v>
      </c>
      <c r="AN117" s="178">
        <v>0</v>
      </c>
      <c r="AO117" s="178">
        <v>2552</v>
      </c>
      <c r="AP117" s="3">
        <v>0</v>
      </c>
      <c r="AQ117" s="3">
        <v>2961.24</v>
      </c>
      <c r="AR117" s="3">
        <v>0</v>
      </c>
      <c r="AS117" s="3">
        <v>4684.45</v>
      </c>
      <c r="AT117" s="3">
        <v>0</v>
      </c>
      <c r="AU117" s="3">
        <v>1900.83</v>
      </c>
      <c r="AV117" s="39">
        <f t="shared" si="40"/>
        <v>0</v>
      </c>
      <c r="AW117" s="39">
        <f t="shared" si="41"/>
        <v>37438.189999999995</v>
      </c>
      <c r="AX117" s="122">
        <f t="shared" si="42"/>
        <v>37438.189999999995</v>
      </c>
      <c r="AY117" s="40"/>
      <c r="AZ117" s="40"/>
      <c r="BA117" s="40"/>
      <c r="BB117" s="40">
        <f t="shared" si="43"/>
        <v>37438.189999999995</v>
      </c>
      <c r="BC117" s="108">
        <f t="shared" si="45"/>
        <v>29664.961999999992</v>
      </c>
      <c r="BD117" s="150"/>
      <c r="BE117" s="150"/>
      <c r="BF117" s="3">
        <v>-1715.705</v>
      </c>
      <c r="BG117" s="150">
        <f t="shared" si="33"/>
        <v>31380.666999999994</v>
      </c>
      <c r="BH117" s="121">
        <v>49534.68</v>
      </c>
      <c r="BI117" s="156"/>
      <c r="BJ117" s="137"/>
      <c r="BK117" s="251"/>
      <c r="BL117" s="251">
        <f t="shared" si="47"/>
        <v>31380.666999999994</v>
      </c>
      <c r="BM117" s="138">
        <v>-1958.96</v>
      </c>
      <c r="BN117" s="139"/>
      <c r="BO117" s="139"/>
      <c r="BP117" s="139"/>
      <c r="BQ117" s="139"/>
      <c r="BR117" s="276">
        <v>0</v>
      </c>
      <c r="BS117" s="138">
        <v>-1958.96</v>
      </c>
      <c r="BT117" s="3"/>
      <c r="BU117" s="3"/>
      <c r="BV117" s="251">
        <f t="shared" si="44"/>
        <v>31380.666999999994</v>
      </c>
      <c r="BW117" s="108">
        <f>BL117+BR117</f>
        <v>31380.666999999994</v>
      </c>
      <c r="BX117" s="150"/>
    </row>
    <row r="118" spans="1:76" ht="15.75" customHeight="1">
      <c r="A118" s="3">
        <v>104</v>
      </c>
      <c r="B118" s="18" t="s">
        <v>95</v>
      </c>
      <c r="C118" s="3">
        <v>784.3</v>
      </c>
      <c r="D118" s="3">
        <v>0</v>
      </c>
      <c r="E118" s="3">
        <f t="shared" si="29"/>
        <v>784.3</v>
      </c>
      <c r="F118" s="51">
        <v>11.67</v>
      </c>
      <c r="G118" s="6">
        <f t="shared" si="30"/>
        <v>9152.780999999999</v>
      </c>
      <c r="H118" s="5">
        <f t="shared" si="34"/>
        <v>54916.685999999994</v>
      </c>
      <c r="I118" s="3">
        <v>12.13</v>
      </c>
      <c r="J118" s="6">
        <f t="shared" si="31"/>
        <v>9513.559</v>
      </c>
      <c r="K118" s="5">
        <f t="shared" si="35"/>
        <v>57081.35399999999</v>
      </c>
      <c r="L118" s="54">
        <f t="shared" si="36"/>
        <v>111998.03999999998</v>
      </c>
      <c r="M118" s="125"/>
      <c r="N118" s="55">
        <f t="shared" si="32"/>
        <v>0</v>
      </c>
      <c r="O118" s="108">
        <f t="shared" si="37"/>
        <v>111998.03999999998</v>
      </c>
      <c r="P118" s="98"/>
      <c r="Q118" s="98"/>
      <c r="R118" s="144">
        <v>112030.04</v>
      </c>
      <c r="S118" s="144"/>
      <c r="T118" s="6">
        <f t="shared" si="38"/>
        <v>0</v>
      </c>
      <c r="U118" s="6">
        <f t="shared" si="39"/>
        <v>9335.836666666666</v>
      </c>
      <c r="V118" s="35">
        <v>0</v>
      </c>
      <c r="W118" s="35">
        <v>112030.04</v>
      </c>
      <c r="X118" s="3">
        <v>0</v>
      </c>
      <c r="Y118" s="3">
        <v>2988.18</v>
      </c>
      <c r="Z118" s="3">
        <v>0</v>
      </c>
      <c r="AA118" s="3">
        <v>2988.18</v>
      </c>
      <c r="AB118" s="3">
        <v>0</v>
      </c>
      <c r="AC118" s="3">
        <v>4366.03</v>
      </c>
      <c r="AD118" s="3">
        <v>0</v>
      </c>
      <c r="AE118" s="3">
        <v>4613.79</v>
      </c>
      <c r="AF118" s="3">
        <v>0</v>
      </c>
      <c r="AG118" s="3">
        <v>4015.62</v>
      </c>
      <c r="AH118" s="3">
        <v>0</v>
      </c>
      <c r="AI118" s="3">
        <v>4048.12</v>
      </c>
      <c r="AJ118" s="178">
        <v>0</v>
      </c>
      <c r="AK118" s="178">
        <v>4180.32</v>
      </c>
      <c r="AL118" s="178">
        <v>0</v>
      </c>
      <c r="AM118" s="178">
        <v>8712.64</v>
      </c>
      <c r="AN118" s="178">
        <v>0</v>
      </c>
      <c r="AO118" s="178">
        <v>4180.32</v>
      </c>
      <c r="AP118" s="3">
        <v>0</v>
      </c>
      <c r="AQ118" s="3">
        <v>6099.52</v>
      </c>
      <c r="AR118" s="3">
        <v>0</v>
      </c>
      <c r="AS118" s="3">
        <v>5897.29</v>
      </c>
      <c r="AT118" s="3">
        <v>0</v>
      </c>
      <c r="AU118" s="3">
        <v>3113.67</v>
      </c>
      <c r="AV118" s="39">
        <f t="shared" si="40"/>
        <v>0</v>
      </c>
      <c r="AW118" s="39">
        <f t="shared" si="41"/>
        <v>55203.68</v>
      </c>
      <c r="AX118" s="122">
        <f t="shared" si="42"/>
        <v>55203.68</v>
      </c>
      <c r="AY118" s="40"/>
      <c r="AZ118" s="40"/>
      <c r="BA118" s="40"/>
      <c r="BB118" s="40">
        <f t="shared" si="43"/>
        <v>55203.68</v>
      </c>
      <c r="BC118" s="108">
        <f t="shared" si="45"/>
        <v>56794.35999999998</v>
      </c>
      <c r="BD118" s="150"/>
      <c r="BE118" s="150"/>
      <c r="BF118" s="3">
        <v>-3383.1144</v>
      </c>
      <c r="BG118" s="150">
        <f t="shared" si="33"/>
        <v>60177.47439999998</v>
      </c>
      <c r="BH118" s="121">
        <v>29912.35</v>
      </c>
      <c r="BI118" s="156"/>
      <c r="BJ118" s="137"/>
      <c r="BK118" s="251"/>
      <c r="BL118" s="251">
        <f t="shared" si="47"/>
        <v>60177.47439999998</v>
      </c>
      <c r="BM118" s="125">
        <v>34689.94</v>
      </c>
      <c r="BN118" s="121"/>
      <c r="BO118" s="121"/>
      <c r="BP118" s="121"/>
      <c r="BQ118" s="121">
        <f>BM118*0.02011617</f>
        <v>697.8287303298</v>
      </c>
      <c r="BR118" s="277">
        <f>BM118-BN118-BO118-BQ118-BP118</f>
        <v>33992.111269670204</v>
      </c>
      <c r="BS118" s="125"/>
      <c r="BT118" s="3"/>
      <c r="BU118" s="3"/>
      <c r="BV118" s="251">
        <f t="shared" si="44"/>
        <v>94169.58566967018</v>
      </c>
      <c r="BW118" s="108">
        <f>BL118+BR118</f>
        <v>94169.58566967018</v>
      </c>
      <c r="BX118" s="150"/>
    </row>
    <row r="119" spans="1:76" ht="15.75" customHeight="1">
      <c r="A119" s="3">
        <v>105</v>
      </c>
      <c r="B119" s="18" t="s">
        <v>352</v>
      </c>
      <c r="C119" s="3">
        <v>2152.5</v>
      </c>
      <c r="D119" s="3">
        <v>0</v>
      </c>
      <c r="E119" s="3">
        <f t="shared" si="29"/>
        <v>2152.5</v>
      </c>
      <c r="F119" s="51">
        <v>12.38</v>
      </c>
      <c r="G119" s="6">
        <f t="shared" si="30"/>
        <v>26647.95</v>
      </c>
      <c r="H119" s="5">
        <f t="shared" si="34"/>
        <v>159887.7</v>
      </c>
      <c r="I119" s="3">
        <v>12.86</v>
      </c>
      <c r="J119" s="6">
        <f t="shared" si="31"/>
        <v>27681.149999999998</v>
      </c>
      <c r="K119" s="5">
        <f t="shared" si="35"/>
        <v>166086.9</v>
      </c>
      <c r="L119" s="54">
        <f t="shared" si="36"/>
        <v>325974.6</v>
      </c>
      <c r="M119" s="125"/>
      <c r="N119" s="55">
        <f t="shared" si="32"/>
        <v>0</v>
      </c>
      <c r="O119" s="108">
        <f t="shared" si="37"/>
        <v>325974.6</v>
      </c>
      <c r="P119" s="127"/>
      <c r="Q119" s="98"/>
      <c r="R119" s="144">
        <v>326170.91</v>
      </c>
      <c r="S119" s="144"/>
      <c r="T119" s="6">
        <f t="shared" si="38"/>
        <v>0</v>
      </c>
      <c r="U119" s="6">
        <f t="shared" si="39"/>
        <v>27180.909166666665</v>
      </c>
      <c r="V119" s="35">
        <v>0</v>
      </c>
      <c r="W119" s="35">
        <v>326170.91</v>
      </c>
      <c r="X119" s="3">
        <v>0</v>
      </c>
      <c r="Y119" s="3">
        <v>34509.64</v>
      </c>
      <c r="Z119" s="3">
        <v>0</v>
      </c>
      <c r="AA119" s="3">
        <v>8680.03</v>
      </c>
      <c r="AB119" s="3">
        <v>0</v>
      </c>
      <c r="AC119" s="3">
        <v>21824.23</v>
      </c>
      <c r="AD119" s="3">
        <v>0</v>
      </c>
      <c r="AE119" s="3">
        <v>10297.58</v>
      </c>
      <c r="AF119" s="3">
        <v>0</v>
      </c>
      <c r="AG119" s="3">
        <v>25831.18</v>
      </c>
      <c r="AH119" s="3">
        <v>0</v>
      </c>
      <c r="AI119" s="3">
        <v>17222.6</v>
      </c>
      <c r="AJ119" s="178">
        <v>0</v>
      </c>
      <c r="AK119" s="178">
        <v>13135.71</v>
      </c>
      <c r="AL119" s="178">
        <v>0</v>
      </c>
      <c r="AM119" s="178">
        <v>19156.03</v>
      </c>
      <c r="AN119" s="178">
        <v>0</v>
      </c>
      <c r="AO119" s="178">
        <v>13550.04</v>
      </c>
      <c r="AP119" s="3">
        <v>0</v>
      </c>
      <c r="AQ119" s="3">
        <v>14528.21</v>
      </c>
      <c r="AR119" s="3">
        <v>0</v>
      </c>
      <c r="AS119" s="3">
        <v>13160.71</v>
      </c>
      <c r="AT119" s="3">
        <v>0</v>
      </c>
      <c r="AU119" s="3">
        <v>24618.8</v>
      </c>
      <c r="AV119" s="39">
        <f t="shared" si="40"/>
        <v>0</v>
      </c>
      <c r="AW119" s="39">
        <f t="shared" si="41"/>
        <v>216514.75999999998</v>
      </c>
      <c r="AX119" s="122">
        <f t="shared" si="42"/>
        <v>216514.75999999998</v>
      </c>
      <c r="AY119" s="40"/>
      <c r="AZ119" s="40"/>
      <c r="BA119" s="40"/>
      <c r="BB119" s="40">
        <f t="shared" si="43"/>
        <v>216514.75999999998</v>
      </c>
      <c r="BC119" s="108">
        <f t="shared" si="45"/>
        <v>109459.84</v>
      </c>
      <c r="BD119" s="150"/>
      <c r="BE119" s="150"/>
      <c r="BF119" s="3">
        <v>71803.5718</v>
      </c>
      <c r="BG119" s="150">
        <f t="shared" si="33"/>
        <v>37656.26819999999</v>
      </c>
      <c r="BH119" s="121">
        <v>535338.3</v>
      </c>
      <c r="BI119" s="156"/>
      <c r="BJ119" s="137"/>
      <c r="BK119" s="251"/>
      <c r="BL119" s="251">
        <f t="shared" si="47"/>
        <v>37656.26819999999</v>
      </c>
      <c r="BM119" s="125">
        <v>83582.61</v>
      </c>
      <c r="BN119" s="121"/>
      <c r="BO119" s="121"/>
      <c r="BP119" s="121">
        <v>253.79</v>
      </c>
      <c r="BQ119" s="121">
        <f>BM119*0.02011617</f>
        <v>1681.3619918037</v>
      </c>
      <c r="BR119" s="277">
        <f>BM119-BN119-BO119-BQ119-BP119</f>
        <v>81647.4580081963</v>
      </c>
      <c r="BS119" s="125"/>
      <c r="BT119" s="3"/>
      <c r="BU119" s="3"/>
      <c r="BV119" s="251">
        <f t="shared" si="44"/>
        <v>119303.7262081963</v>
      </c>
      <c r="BW119" s="108">
        <f>BL119+BR119</f>
        <v>119303.7262081963</v>
      </c>
      <c r="BX119" s="150"/>
    </row>
    <row r="120" spans="1:76" ht="15.75" customHeight="1">
      <c r="A120" s="3">
        <v>106</v>
      </c>
      <c r="B120" s="10" t="s">
        <v>96</v>
      </c>
      <c r="C120" s="3">
        <v>371</v>
      </c>
      <c r="D120" s="3">
        <v>0</v>
      </c>
      <c r="E120" s="3">
        <f t="shared" si="29"/>
        <v>371</v>
      </c>
      <c r="F120" s="51">
        <v>7.49</v>
      </c>
      <c r="G120" s="6">
        <f t="shared" si="30"/>
        <v>2778.79</v>
      </c>
      <c r="H120" s="5">
        <f t="shared" si="34"/>
        <v>16672.739999999998</v>
      </c>
      <c r="I120" s="3">
        <v>7.8</v>
      </c>
      <c r="J120" s="6">
        <f t="shared" si="31"/>
        <v>2893.7999999999997</v>
      </c>
      <c r="K120" s="5">
        <f t="shared" si="35"/>
        <v>17362.8</v>
      </c>
      <c r="L120" s="54">
        <f t="shared" si="36"/>
        <v>34035.53999999999</v>
      </c>
      <c r="M120" s="138">
        <v>-32459.58</v>
      </c>
      <c r="N120" s="55">
        <f t="shared" si="32"/>
        <v>-0.9536966359282094</v>
      </c>
      <c r="O120" s="108">
        <f t="shared" si="37"/>
        <v>1575.9599999999919</v>
      </c>
      <c r="P120" s="127" t="s">
        <v>354</v>
      </c>
      <c r="Q120" s="98" t="s">
        <v>424</v>
      </c>
      <c r="R120" s="143">
        <v>10444.39</v>
      </c>
      <c r="S120" s="144">
        <f>O120-R120</f>
        <v>-8868.430000000008</v>
      </c>
      <c r="T120" s="6">
        <f t="shared" si="38"/>
        <v>0</v>
      </c>
      <c r="U120" s="6">
        <f t="shared" si="39"/>
        <v>870.3658333333333</v>
      </c>
      <c r="V120" s="35">
        <v>0</v>
      </c>
      <c r="W120" s="35">
        <v>10444.39</v>
      </c>
      <c r="X120" s="3">
        <v>0</v>
      </c>
      <c r="Y120" s="3">
        <v>853.3</v>
      </c>
      <c r="Z120" s="3">
        <v>0</v>
      </c>
      <c r="AA120" s="3">
        <v>5107.25</v>
      </c>
      <c r="AB120" s="3">
        <v>0</v>
      </c>
      <c r="AC120" s="3">
        <v>4141.69</v>
      </c>
      <c r="AD120" s="3">
        <v>0</v>
      </c>
      <c r="AE120" s="3">
        <v>1328.05</v>
      </c>
      <c r="AF120" s="3">
        <v>0</v>
      </c>
      <c r="AG120" s="3">
        <v>853.3</v>
      </c>
      <c r="AH120" s="3">
        <v>0</v>
      </c>
      <c r="AI120" s="3">
        <v>853.3</v>
      </c>
      <c r="AJ120" s="178">
        <v>0</v>
      </c>
      <c r="AK120" s="178">
        <v>2878.18</v>
      </c>
      <c r="AL120" s="178">
        <v>0</v>
      </c>
      <c r="AM120" s="178">
        <v>2254.69</v>
      </c>
      <c r="AN120" s="178">
        <v>0</v>
      </c>
      <c r="AO120" s="178">
        <v>886.69</v>
      </c>
      <c r="AP120" s="3">
        <v>0</v>
      </c>
      <c r="AQ120" s="3">
        <v>34027.63</v>
      </c>
      <c r="AR120" s="3">
        <v>0</v>
      </c>
      <c r="AS120" s="3">
        <v>1123.87</v>
      </c>
      <c r="AT120" s="3">
        <v>0</v>
      </c>
      <c r="AU120" s="3">
        <v>886.69</v>
      </c>
      <c r="AV120" s="39">
        <f t="shared" si="40"/>
        <v>0</v>
      </c>
      <c r="AW120" s="39">
        <f t="shared" si="41"/>
        <v>55194.64</v>
      </c>
      <c r="AX120" s="122">
        <f t="shared" si="42"/>
        <v>55194.64</v>
      </c>
      <c r="AY120" s="40"/>
      <c r="AZ120" s="40"/>
      <c r="BA120" s="40"/>
      <c r="BB120" s="40">
        <f t="shared" si="43"/>
        <v>55194.64</v>
      </c>
      <c r="BC120" s="108">
        <f t="shared" si="45"/>
        <v>-53618.68000000001</v>
      </c>
      <c r="BD120" s="150"/>
      <c r="BE120" s="150"/>
      <c r="BF120" s="3">
        <v>-4327.86</v>
      </c>
      <c r="BG120" s="150">
        <f t="shared" si="33"/>
        <v>-49290.82000000001</v>
      </c>
      <c r="BH120" s="121">
        <v>3112.44</v>
      </c>
      <c r="BI120" s="156"/>
      <c r="BJ120" s="137"/>
      <c r="BK120" s="251"/>
      <c r="BL120" s="251">
        <f t="shared" si="47"/>
        <v>-49290.82000000001</v>
      </c>
      <c r="BM120" s="138">
        <v>-32459.58</v>
      </c>
      <c r="BN120" s="139"/>
      <c r="BO120" s="139"/>
      <c r="BP120" s="139"/>
      <c r="BQ120" s="139"/>
      <c r="BR120" s="276">
        <v>0</v>
      </c>
      <c r="BS120" s="138">
        <v>-32459.58</v>
      </c>
      <c r="BT120" s="3"/>
      <c r="BU120" s="3"/>
      <c r="BV120" s="251">
        <f t="shared" si="44"/>
        <v>-49290.82000000001</v>
      </c>
      <c r="BW120" s="150"/>
      <c r="BX120" s="274">
        <f>BL120+BR120</f>
        <v>-49290.82000000001</v>
      </c>
    </row>
    <row r="121" spans="1:76" ht="15.75" customHeight="1">
      <c r="A121" s="3">
        <v>107</v>
      </c>
      <c r="B121" s="18" t="s">
        <v>97</v>
      </c>
      <c r="C121" s="3">
        <v>622.5</v>
      </c>
      <c r="D121" s="3">
        <v>0</v>
      </c>
      <c r="E121" s="3">
        <f t="shared" si="29"/>
        <v>622.5</v>
      </c>
      <c r="F121" s="51">
        <v>11.32</v>
      </c>
      <c r="G121" s="6">
        <f t="shared" si="30"/>
        <v>7046.7</v>
      </c>
      <c r="H121" s="5">
        <f t="shared" si="34"/>
        <v>42280.2</v>
      </c>
      <c r="I121" s="3">
        <v>11.77</v>
      </c>
      <c r="J121" s="6">
        <f t="shared" si="31"/>
        <v>7326.825</v>
      </c>
      <c r="K121" s="5">
        <f t="shared" si="35"/>
        <v>43960.95</v>
      </c>
      <c r="L121" s="54">
        <f t="shared" si="36"/>
        <v>86241.15</v>
      </c>
      <c r="M121" s="125"/>
      <c r="N121" s="55">
        <f t="shared" si="32"/>
        <v>0</v>
      </c>
      <c r="O121" s="108">
        <f t="shared" si="37"/>
        <v>86241.15</v>
      </c>
      <c r="P121" s="98"/>
      <c r="Q121" s="98"/>
      <c r="R121" s="144">
        <v>86251.61</v>
      </c>
      <c r="S121" s="144"/>
      <c r="T121" s="6">
        <f t="shared" si="38"/>
        <v>0</v>
      </c>
      <c r="U121" s="6">
        <f t="shared" si="39"/>
        <v>7187.634166666667</v>
      </c>
      <c r="V121" s="35">
        <v>0</v>
      </c>
      <c r="W121" s="35">
        <v>86251.61</v>
      </c>
      <c r="X121" s="3">
        <v>0</v>
      </c>
      <c r="Y121" s="3">
        <v>2814.18</v>
      </c>
      <c r="Z121" s="3">
        <v>0</v>
      </c>
      <c r="AA121" s="3">
        <v>2814.18</v>
      </c>
      <c r="AB121" s="3">
        <v>0</v>
      </c>
      <c r="AC121" s="3">
        <v>2814.18</v>
      </c>
      <c r="AD121" s="3">
        <v>0</v>
      </c>
      <c r="AE121" s="3">
        <v>3874.59</v>
      </c>
      <c r="AF121" s="3">
        <v>0</v>
      </c>
      <c r="AG121" s="3">
        <v>3965.8</v>
      </c>
      <c r="AH121" s="3">
        <v>0</v>
      </c>
      <c r="AI121" s="3">
        <v>3965.8</v>
      </c>
      <c r="AJ121" s="178">
        <v>0</v>
      </c>
      <c r="AK121" s="178">
        <v>26857.47</v>
      </c>
      <c r="AL121" s="178">
        <v>0</v>
      </c>
      <c r="AM121" s="178">
        <v>6289.76</v>
      </c>
      <c r="AN121" s="178">
        <v>0</v>
      </c>
      <c r="AO121" s="178">
        <v>4102.76</v>
      </c>
      <c r="AP121" s="3">
        <v>0</v>
      </c>
      <c r="AQ121" s="3">
        <v>5774.24</v>
      </c>
      <c r="AR121" s="3">
        <v>0</v>
      </c>
      <c r="AS121" s="3">
        <v>2907.56</v>
      </c>
      <c r="AT121" s="3">
        <v>0</v>
      </c>
      <c r="AU121" s="3">
        <v>16877.54</v>
      </c>
      <c r="AV121" s="39">
        <f t="shared" si="40"/>
        <v>0</v>
      </c>
      <c r="AW121" s="39">
        <f t="shared" si="41"/>
        <v>83058.06</v>
      </c>
      <c r="AX121" s="122">
        <f t="shared" si="42"/>
        <v>83058.06</v>
      </c>
      <c r="AY121" s="40"/>
      <c r="AZ121" s="40"/>
      <c r="BA121" s="40"/>
      <c r="BB121" s="40">
        <f t="shared" si="43"/>
        <v>83058.06</v>
      </c>
      <c r="BC121" s="108">
        <f t="shared" si="45"/>
        <v>3183.0899999999965</v>
      </c>
      <c r="BD121" s="150"/>
      <c r="BE121" s="150"/>
      <c r="BF121" s="3">
        <v>-4456.6464</v>
      </c>
      <c r="BG121" s="150">
        <f t="shared" si="33"/>
        <v>7639.736399999996</v>
      </c>
      <c r="BH121" s="121">
        <v>10923.54</v>
      </c>
      <c r="BI121" s="156"/>
      <c r="BJ121" s="137"/>
      <c r="BK121" s="251"/>
      <c r="BL121" s="251">
        <f t="shared" si="47"/>
        <v>7639.736399999996</v>
      </c>
      <c r="BM121" s="125">
        <v>42705.65</v>
      </c>
      <c r="BN121" s="121"/>
      <c r="BO121" s="121">
        <v>27970.88</v>
      </c>
      <c r="BP121" s="121"/>
      <c r="BQ121" s="121">
        <f>BM121*0.02011617</f>
        <v>859.0741153605</v>
      </c>
      <c r="BR121" s="277">
        <f>BM121-BN121-BO121-BQ121-BP121</f>
        <v>13875.695884639501</v>
      </c>
      <c r="BS121" s="125"/>
      <c r="BT121" s="3"/>
      <c r="BU121" s="3"/>
      <c r="BV121" s="251">
        <f t="shared" si="44"/>
        <v>21515.432284639497</v>
      </c>
      <c r="BW121" s="108">
        <f>BL121+BR121</f>
        <v>21515.432284639497</v>
      </c>
      <c r="BX121" s="150"/>
    </row>
    <row r="122" spans="1:146" s="93" customFormat="1" ht="15.75">
      <c r="A122" s="3">
        <v>108</v>
      </c>
      <c r="B122" s="57" t="s">
        <v>98</v>
      </c>
      <c r="C122" s="3">
        <v>522.6</v>
      </c>
      <c r="D122" s="3">
        <v>0</v>
      </c>
      <c r="E122" s="3">
        <f t="shared" si="29"/>
        <v>522.6</v>
      </c>
      <c r="F122" s="51">
        <v>6.86</v>
      </c>
      <c r="G122" s="6">
        <f t="shared" si="30"/>
        <v>3585.0360000000005</v>
      </c>
      <c r="H122" s="5">
        <f t="shared" si="34"/>
        <v>21510.216000000004</v>
      </c>
      <c r="I122" s="3">
        <v>7.14</v>
      </c>
      <c r="J122" s="6">
        <f t="shared" si="31"/>
        <v>3731.364</v>
      </c>
      <c r="K122" s="5">
        <f t="shared" si="35"/>
        <v>22388.184</v>
      </c>
      <c r="L122" s="54">
        <f t="shared" si="36"/>
        <v>43898.40000000001</v>
      </c>
      <c r="M122" s="138">
        <v>-81133.68</v>
      </c>
      <c r="N122" s="55">
        <f t="shared" si="32"/>
        <v>-1.848214969110491</v>
      </c>
      <c r="O122" s="108">
        <f t="shared" si="37"/>
        <v>-37235.279999999984</v>
      </c>
      <c r="P122" s="127" t="s">
        <v>354</v>
      </c>
      <c r="Q122" s="98" t="s">
        <v>424</v>
      </c>
      <c r="R122" s="145">
        <v>14712.24</v>
      </c>
      <c r="S122" s="144">
        <f>O122-R122</f>
        <v>-51947.51999999998</v>
      </c>
      <c r="T122" s="6">
        <f t="shared" si="38"/>
        <v>0</v>
      </c>
      <c r="U122" s="6">
        <f t="shared" si="39"/>
        <v>1226.02</v>
      </c>
      <c r="V122" s="35">
        <v>0</v>
      </c>
      <c r="W122" s="35">
        <v>14712.24</v>
      </c>
      <c r="X122" s="3">
        <v>0</v>
      </c>
      <c r="Y122" s="3">
        <v>1201.98</v>
      </c>
      <c r="Z122" s="3">
        <v>0</v>
      </c>
      <c r="AA122" s="3">
        <v>1201.98</v>
      </c>
      <c r="AB122" s="3">
        <v>0</v>
      </c>
      <c r="AC122" s="3">
        <v>3076.98</v>
      </c>
      <c r="AD122" s="3">
        <v>0</v>
      </c>
      <c r="AE122" s="3">
        <v>1676.73</v>
      </c>
      <c r="AF122" s="3">
        <v>0</v>
      </c>
      <c r="AG122" s="3">
        <v>1391.42</v>
      </c>
      <c r="AH122" s="3">
        <v>0</v>
      </c>
      <c r="AI122" s="3">
        <v>1201.98</v>
      </c>
      <c r="AJ122" s="178">
        <v>0</v>
      </c>
      <c r="AK122" s="178">
        <v>3240.5</v>
      </c>
      <c r="AL122" s="178">
        <v>0</v>
      </c>
      <c r="AM122" s="178">
        <v>2434.01</v>
      </c>
      <c r="AN122" s="178">
        <v>0</v>
      </c>
      <c r="AO122" s="178">
        <v>1249.01</v>
      </c>
      <c r="AP122" s="3">
        <v>0</v>
      </c>
      <c r="AQ122" s="3">
        <v>1881.88</v>
      </c>
      <c r="AR122" s="3">
        <v>0</v>
      </c>
      <c r="AS122" s="3">
        <v>2385.24</v>
      </c>
      <c r="AT122" s="3">
        <v>0</v>
      </c>
      <c r="AU122" s="3">
        <v>3241.9</v>
      </c>
      <c r="AV122" s="39">
        <f t="shared" si="40"/>
        <v>0</v>
      </c>
      <c r="AW122" s="39">
        <f t="shared" si="41"/>
        <v>24183.61</v>
      </c>
      <c r="AX122" s="122">
        <f t="shared" si="42"/>
        <v>24183.61</v>
      </c>
      <c r="AY122" s="40"/>
      <c r="AZ122" s="40"/>
      <c r="BA122" s="40"/>
      <c r="BB122" s="40">
        <f t="shared" si="43"/>
        <v>24183.61</v>
      </c>
      <c r="BC122" s="108">
        <f t="shared" si="45"/>
        <v>-61418.889999999985</v>
      </c>
      <c r="BD122" s="150"/>
      <c r="BE122" s="150"/>
      <c r="BF122" s="3">
        <v>19285.5</v>
      </c>
      <c r="BG122" s="150">
        <f t="shared" si="33"/>
        <v>-80704.38999999998</v>
      </c>
      <c r="BH122" s="121">
        <v>166326.55</v>
      </c>
      <c r="BI122" s="156"/>
      <c r="BJ122" s="137"/>
      <c r="BK122" s="251"/>
      <c r="BL122" s="251">
        <f t="shared" si="47"/>
        <v>-80704.38999999998</v>
      </c>
      <c r="BM122" s="138">
        <v>-81133.68</v>
      </c>
      <c r="BN122" s="140"/>
      <c r="BO122" s="140"/>
      <c r="BP122" s="140"/>
      <c r="BQ122" s="140"/>
      <c r="BR122" s="276">
        <v>0</v>
      </c>
      <c r="BS122" s="138">
        <v>-81133.68</v>
      </c>
      <c r="BT122" s="3"/>
      <c r="BU122" s="3"/>
      <c r="BV122" s="251">
        <f t="shared" si="44"/>
        <v>-80704.38999999998</v>
      </c>
      <c r="BW122" s="150"/>
      <c r="BX122" s="274">
        <f>BL122+BR122</f>
        <v>-80704.38999999998</v>
      </c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</row>
    <row r="123" spans="1:76" ht="15.75" customHeight="1">
      <c r="A123" s="3">
        <v>109</v>
      </c>
      <c r="B123" s="10" t="s">
        <v>99</v>
      </c>
      <c r="C123" s="3">
        <v>510.3</v>
      </c>
      <c r="D123" s="3">
        <v>0</v>
      </c>
      <c r="E123" s="3">
        <f t="shared" si="29"/>
        <v>510.3</v>
      </c>
      <c r="F123" s="51">
        <v>9.09</v>
      </c>
      <c r="G123" s="6">
        <f t="shared" si="30"/>
        <v>4638.627</v>
      </c>
      <c r="H123" s="5">
        <f t="shared" si="34"/>
        <v>27831.762000000002</v>
      </c>
      <c r="I123" s="3">
        <v>9.46</v>
      </c>
      <c r="J123" s="6">
        <f t="shared" si="31"/>
        <v>4827.438</v>
      </c>
      <c r="K123" s="5">
        <f t="shared" si="35"/>
        <v>28964.628</v>
      </c>
      <c r="L123" s="54">
        <f t="shared" si="36"/>
        <v>56796.39</v>
      </c>
      <c r="M123" s="138">
        <v>-38767</v>
      </c>
      <c r="N123" s="55">
        <f t="shared" si="32"/>
        <v>-0.6825609867105991</v>
      </c>
      <c r="O123" s="108">
        <f t="shared" si="37"/>
        <v>18029.39</v>
      </c>
      <c r="P123" s="127" t="s">
        <v>351</v>
      </c>
      <c r="Q123" s="98" t="s">
        <v>424</v>
      </c>
      <c r="R123" s="144">
        <v>18009.79</v>
      </c>
      <c r="S123" s="144"/>
      <c r="T123" s="6">
        <f t="shared" si="38"/>
        <v>0</v>
      </c>
      <c r="U123" s="6">
        <f t="shared" si="39"/>
        <v>1500.8158333333333</v>
      </c>
      <c r="V123" s="35">
        <v>0</v>
      </c>
      <c r="W123" s="35">
        <v>18009.79</v>
      </c>
      <c r="X123" s="3">
        <v>0</v>
      </c>
      <c r="Y123" s="3">
        <v>1173.69</v>
      </c>
      <c r="Z123" s="3">
        <v>0</v>
      </c>
      <c r="AA123" s="3">
        <v>1252.75</v>
      </c>
      <c r="AB123" s="3">
        <v>0</v>
      </c>
      <c r="AC123" s="3">
        <v>3048.69</v>
      </c>
      <c r="AD123" s="3">
        <v>0</v>
      </c>
      <c r="AE123" s="3">
        <v>1648.44</v>
      </c>
      <c r="AF123" s="3">
        <v>0</v>
      </c>
      <c r="AG123" s="3">
        <v>3668.55</v>
      </c>
      <c r="AH123" s="3">
        <v>0</v>
      </c>
      <c r="AI123" s="3">
        <v>1173.69</v>
      </c>
      <c r="AJ123" s="178">
        <v>0</v>
      </c>
      <c r="AK123" s="178">
        <v>3211.11</v>
      </c>
      <c r="AL123" s="178">
        <v>0</v>
      </c>
      <c r="AM123" s="178">
        <v>1987.62</v>
      </c>
      <c r="AN123" s="178">
        <v>0</v>
      </c>
      <c r="AO123" s="178">
        <v>1219.62</v>
      </c>
      <c r="AP123" s="3">
        <v>0</v>
      </c>
      <c r="AQ123" s="3">
        <v>22057.49</v>
      </c>
      <c r="AR123" s="3">
        <v>0</v>
      </c>
      <c r="AS123" s="3">
        <v>2355.85</v>
      </c>
      <c r="AT123" s="3">
        <v>0</v>
      </c>
      <c r="AU123" s="3">
        <v>3212.51</v>
      </c>
      <c r="AV123" s="39">
        <f t="shared" si="40"/>
        <v>0</v>
      </c>
      <c r="AW123" s="39">
        <f t="shared" si="41"/>
        <v>46010.01</v>
      </c>
      <c r="AX123" s="122">
        <f t="shared" si="42"/>
        <v>46010.01</v>
      </c>
      <c r="AY123" s="40"/>
      <c r="AZ123" s="40"/>
      <c r="BA123" s="40"/>
      <c r="BB123" s="40">
        <f t="shared" si="43"/>
        <v>46010.01</v>
      </c>
      <c r="BC123" s="108">
        <f t="shared" si="45"/>
        <v>-27980.620000000003</v>
      </c>
      <c r="BD123" s="150"/>
      <c r="BE123" s="150"/>
      <c r="BF123" s="3">
        <v>72934.212</v>
      </c>
      <c r="BG123" s="150">
        <f t="shared" si="33"/>
        <v>-100914.832</v>
      </c>
      <c r="BH123" s="121">
        <v>211756.8</v>
      </c>
      <c r="BI123" s="156"/>
      <c r="BJ123" s="137"/>
      <c r="BK123" s="251"/>
      <c r="BL123" s="251">
        <f t="shared" si="47"/>
        <v>-100914.832</v>
      </c>
      <c r="BM123" s="138">
        <v>-38767</v>
      </c>
      <c r="BN123" s="139"/>
      <c r="BO123" s="139"/>
      <c r="BP123" s="139"/>
      <c r="BQ123" s="139"/>
      <c r="BR123" s="276">
        <v>0</v>
      </c>
      <c r="BS123" s="138">
        <v>-38767</v>
      </c>
      <c r="BT123" s="3"/>
      <c r="BU123" s="3"/>
      <c r="BV123" s="251">
        <f t="shared" si="44"/>
        <v>-100914.832</v>
      </c>
      <c r="BW123" s="150"/>
      <c r="BX123" s="274">
        <f>BL123+BR123</f>
        <v>-100914.832</v>
      </c>
    </row>
    <row r="124" spans="1:76" ht="15.75" customHeight="1">
      <c r="A124" s="3">
        <v>110</v>
      </c>
      <c r="B124" s="18" t="s">
        <v>100</v>
      </c>
      <c r="C124" s="3">
        <v>617.1</v>
      </c>
      <c r="D124" s="3">
        <v>0</v>
      </c>
      <c r="E124" s="3">
        <f t="shared" si="29"/>
        <v>617.1</v>
      </c>
      <c r="F124" s="51">
        <v>7.53</v>
      </c>
      <c r="G124" s="6">
        <f t="shared" si="30"/>
        <v>4646.763</v>
      </c>
      <c r="H124" s="5">
        <f t="shared" si="34"/>
        <v>27880.578</v>
      </c>
      <c r="I124" s="3">
        <v>7.84</v>
      </c>
      <c r="J124" s="6">
        <f t="shared" si="31"/>
        <v>4838.064</v>
      </c>
      <c r="K124" s="5">
        <f t="shared" si="35"/>
        <v>29028.384000000002</v>
      </c>
      <c r="L124" s="54">
        <f t="shared" si="36"/>
        <v>56908.962</v>
      </c>
      <c r="M124" s="125"/>
      <c r="N124" s="55">
        <f t="shared" si="32"/>
        <v>0</v>
      </c>
      <c r="O124" s="108">
        <f t="shared" si="37"/>
        <v>56908.962</v>
      </c>
      <c r="P124" s="127" t="s">
        <v>354</v>
      </c>
      <c r="Q124" s="98"/>
      <c r="R124" s="144">
        <v>56876.38</v>
      </c>
      <c r="S124" s="144"/>
      <c r="T124" s="6">
        <f t="shared" si="38"/>
        <v>0</v>
      </c>
      <c r="U124" s="6">
        <f t="shared" si="39"/>
        <v>4739.698333333333</v>
      </c>
      <c r="V124" s="35">
        <v>0</v>
      </c>
      <c r="W124" s="35">
        <v>56876.38</v>
      </c>
      <c r="X124" s="3">
        <v>0</v>
      </c>
      <c r="Y124" s="3">
        <v>1774.63</v>
      </c>
      <c r="Z124" s="3">
        <v>0</v>
      </c>
      <c r="AA124" s="3">
        <v>4037.04</v>
      </c>
      <c r="AB124" s="3">
        <v>0</v>
      </c>
      <c r="AC124" s="3">
        <v>1774.63</v>
      </c>
      <c r="AD124" s="3">
        <v>0</v>
      </c>
      <c r="AE124" s="3">
        <v>3833.51</v>
      </c>
      <c r="AF124" s="3">
        <v>0</v>
      </c>
      <c r="AG124" s="3">
        <v>1809.13</v>
      </c>
      <c r="AH124" s="3">
        <v>0</v>
      </c>
      <c r="AI124" s="3">
        <v>1774.63</v>
      </c>
      <c r="AJ124" s="178">
        <v>0</v>
      </c>
      <c r="AK124" s="178">
        <v>1830.17</v>
      </c>
      <c r="AL124" s="178">
        <v>0</v>
      </c>
      <c r="AM124" s="178">
        <v>2721.17</v>
      </c>
      <c r="AN124" s="178">
        <v>0</v>
      </c>
      <c r="AO124" s="178">
        <v>5090.73</v>
      </c>
      <c r="AP124" s="3">
        <v>0</v>
      </c>
      <c r="AQ124" s="3">
        <v>7855.73</v>
      </c>
      <c r="AR124" s="3">
        <v>0</v>
      </c>
      <c r="AS124" s="3">
        <v>1830.17</v>
      </c>
      <c r="AT124" s="3">
        <v>0</v>
      </c>
      <c r="AU124" s="3">
        <v>5721.61</v>
      </c>
      <c r="AV124" s="39">
        <f t="shared" si="40"/>
        <v>0</v>
      </c>
      <c r="AW124" s="39">
        <f t="shared" si="41"/>
        <v>40053.15</v>
      </c>
      <c r="AX124" s="122">
        <f t="shared" si="42"/>
        <v>40053.15</v>
      </c>
      <c r="AY124" s="40">
        <v>3826.02</v>
      </c>
      <c r="AZ124" s="40">
        <f>27970.88-6861</f>
        <v>21109.88</v>
      </c>
      <c r="BA124" s="40"/>
      <c r="BB124" s="40">
        <f t="shared" si="43"/>
        <v>64989.05</v>
      </c>
      <c r="BC124" s="108">
        <f t="shared" si="45"/>
        <v>-8080.088000000003</v>
      </c>
      <c r="BD124" s="150"/>
      <c r="BE124" s="150">
        <v>1376</v>
      </c>
      <c r="BF124" s="3">
        <v>116521.0992</v>
      </c>
      <c r="BG124" s="150">
        <f t="shared" si="33"/>
        <v>-123225.1872</v>
      </c>
      <c r="BH124" s="121">
        <v>163388.25</v>
      </c>
      <c r="BI124" s="159">
        <v>12352.38</v>
      </c>
      <c r="BJ124" s="137"/>
      <c r="BK124" s="251"/>
      <c r="BL124" s="251">
        <f t="shared" si="47"/>
        <v>-123225.1872</v>
      </c>
      <c r="BM124" s="125">
        <v>7001.85</v>
      </c>
      <c r="BN124" s="121"/>
      <c r="BO124" s="121">
        <v>6861</v>
      </c>
      <c r="BP124" s="121"/>
      <c r="BQ124" s="121">
        <f>BM124*0.02011617</f>
        <v>140.8504049145</v>
      </c>
      <c r="BR124" s="277">
        <f>BM124-BN124-BO124-BQ124-BP124</f>
        <v>-0.00040491449962587467</v>
      </c>
      <c r="BS124" s="125"/>
      <c r="BT124" s="3" t="s">
        <v>440</v>
      </c>
      <c r="BU124" s="3"/>
      <c r="BV124" s="251">
        <f t="shared" si="44"/>
        <v>-123225.1876049145</v>
      </c>
      <c r="BW124" s="150"/>
      <c r="BX124" s="274">
        <f>BL124+BR124</f>
        <v>-123225.1876049145</v>
      </c>
    </row>
    <row r="125" spans="1:76" ht="15.75" customHeight="1">
      <c r="A125" s="3">
        <v>111</v>
      </c>
      <c r="B125" s="18" t="s">
        <v>101</v>
      </c>
      <c r="C125" s="3">
        <v>391.6</v>
      </c>
      <c r="D125" s="3">
        <v>0</v>
      </c>
      <c r="E125" s="3">
        <f t="shared" si="29"/>
        <v>391.6</v>
      </c>
      <c r="F125" s="51">
        <v>9.76</v>
      </c>
      <c r="G125" s="6">
        <f t="shared" si="30"/>
        <v>3822.016</v>
      </c>
      <c r="H125" s="5">
        <f t="shared" si="34"/>
        <v>22932.096</v>
      </c>
      <c r="I125" s="3">
        <v>10.16</v>
      </c>
      <c r="J125" s="6">
        <f t="shared" si="31"/>
        <v>3978.6560000000004</v>
      </c>
      <c r="K125" s="5">
        <f t="shared" si="35"/>
        <v>23871.936</v>
      </c>
      <c r="L125" s="54">
        <f t="shared" si="36"/>
        <v>46804.03200000001</v>
      </c>
      <c r="M125" s="125"/>
      <c r="N125" s="55">
        <f t="shared" si="32"/>
        <v>0</v>
      </c>
      <c r="O125" s="108">
        <f t="shared" si="37"/>
        <v>46804.03200000001</v>
      </c>
      <c r="P125" s="127"/>
      <c r="Q125" s="98"/>
      <c r="R125" s="144">
        <v>46781.48</v>
      </c>
      <c r="S125" s="144"/>
      <c r="T125" s="6">
        <f t="shared" si="38"/>
        <v>0</v>
      </c>
      <c r="U125" s="6">
        <f t="shared" si="39"/>
        <v>3898.456666666667</v>
      </c>
      <c r="V125" s="35">
        <v>0</v>
      </c>
      <c r="W125" s="35">
        <v>46781.48</v>
      </c>
      <c r="X125" s="3">
        <v>0</v>
      </c>
      <c r="Y125" s="3">
        <v>1078.33</v>
      </c>
      <c r="Z125" s="3">
        <v>0</v>
      </c>
      <c r="AA125" s="3">
        <v>1078.33</v>
      </c>
      <c r="AB125" s="3">
        <v>0</v>
      </c>
      <c r="AC125" s="3">
        <v>15520.14</v>
      </c>
      <c r="AD125" s="3">
        <v>0</v>
      </c>
      <c r="AE125" s="3">
        <v>2138.74</v>
      </c>
      <c r="AF125" s="3">
        <v>0</v>
      </c>
      <c r="AG125" s="3">
        <v>1112.83</v>
      </c>
      <c r="AH125" s="3">
        <v>0</v>
      </c>
      <c r="AI125" s="3">
        <v>1110.83</v>
      </c>
      <c r="AJ125" s="178">
        <v>0</v>
      </c>
      <c r="AK125" s="178">
        <v>3105.06</v>
      </c>
      <c r="AL125" s="178">
        <v>0</v>
      </c>
      <c r="AM125" s="178">
        <v>4514.09</v>
      </c>
      <c r="AN125" s="178">
        <v>0</v>
      </c>
      <c r="AO125" s="178">
        <v>1113.57</v>
      </c>
      <c r="AP125" s="3">
        <v>0</v>
      </c>
      <c r="AQ125" s="3">
        <v>2173.98</v>
      </c>
      <c r="AR125" s="3">
        <v>0</v>
      </c>
      <c r="AS125" s="3">
        <v>1113.57</v>
      </c>
      <c r="AT125" s="3">
        <v>0</v>
      </c>
      <c r="AU125" s="3">
        <v>1113.57</v>
      </c>
      <c r="AV125" s="39">
        <f t="shared" si="40"/>
        <v>0</v>
      </c>
      <c r="AW125" s="39">
        <f t="shared" si="41"/>
        <v>35173.04000000001</v>
      </c>
      <c r="AX125" s="122">
        <f t="shared" si="42"/>
        <v>35173.04000000001</v>
      </c>
      <c r="AY125" s="40"/>
      <c r="AZ125" s="40">
        <f>24332-21798.42</f>
        <v>2533.5800000000017</v>
      </c>
      <c r="BA125" s="40"/>
      <c r="BB125" s="40">
        <f t="shared" si="43"/>
        <v>37706.62000000001</v>
      </c>
      <c r="BC125" s="108">
        <f t="shared" si="45"/>
        <v>9097.411999999997</v>
      </c>
      <c r="BD125" s="150"/>
      <c r="BE125" s="150">
        <v>4128</v>
      </c>
      <c r="BF125" s="3">
        <v>9393.072</v>
      </c>
      <c r="BG125" s="150">
        <f t="shared" si="33"/>
        <v>3832.3399999999965</v>
      </c>
      <c r="BH125" s="121">
        <v>127949.59</v>
      </c>
      <c r="BI125" s="159">
        <v>6919.43</v>
      </c>
      <c r="BJ125" s="137"/>
      <c r="BK125" s="251"/>
      <c r="BL125" s="251">
        <f t="shared" si="47"/>
        <v>3832.3399999999965</v>
      </c>
      <c r="BM125" s="125">
        <v>22245.92</v>
      </c>
      <c r="BN125" s="121"/>
      <c r="BO125" s="121">
        <v>21798.42</v>
      </c>
      <c r="BP125" s="121"/>
      <c r="BQ125" s="121">
        <f>BM125*0.02011617</f>
        <v>447.50270852639994</v>
      </c>
      <c r="BR125" s="277">
        <f>BM125-BN125-BO125-BQ125-BP125</f>
        <v>-0.002708526399942457</v>
      </c>
      <c r="BS125" s="125"/>
      <c r="BT125" s="3"/>
      <c r="BU125" s="3"/>
      <c r="BV125" s="251">
        <f t="shared" si="44"/>
        <v>3832.3372914735965</v>
      </c>
      <c r="BW125" s="108">
        <f>BL125+BR125</f>
        <v>3832.3372914735965</v>
      </c>
      <c r="BX125" s="150"/>
    </row>
    <row r="126" spans="1:76" ht="15.75">
      <c r="A126" s="3">
        <v>112</v>
      </c>
      <c r="B126" s="18" t="s">
        <v>102</v>
      </c>
      <c r="C126" s="3">
        <v>374</v>
      </c>
      <c r="D126" s="3">
        <v>0</v>
      </c>
      <c r="E126" s="3">
        <f t="shared" si="29"/>
        <v>374</v>
      </c>
      <c r="F126" s="51">
        <v>9.45</v>
      </c>
      <c r="G126" s="6">
        <f t="shared" si="30"/>
        <v>3534.2999999999997</v>
      </c>
      <c r="H126" s="5">
        <f t="shared" si="34"/>
        <v>21205.8</v>
      </c>
      <c r="I126" s="3">
        <v>9.83</v>
      </c>
      <c r="J126" s="6">
        <f t="shared" si="31"/>
        <v>3676.42</v>
      </c>
      <c r="K126" s="5">
        <f t="shared" si="35"/>
        <v>22058.52</v>
      </c>
      <c r="L126" s="54">
        <f t="shared" si="36"/>
        <v>43264.32</v>
      </c>
      <c r="M126" s="138">
        <v>-19839.2</v>
      </c>
      <c r="N126" s="55">
        <f t="shared" si="32"/>
        <v>-0.4585579988313696</v>
      </c>
      <c r="O126" s="108">
        <f t="shared" si="37"/>
        <v>23425.12</v>
      </c>
      <c r="P126" s="127" t="s">
        <v>351</v>
      </c>
      <c r="Q126" s="98" t="s">
        <v>424</v>
      </c>
      <c r="R126" s="143">
        <v>25890.37</v>
      </c>
      <c r="S126" s="144">
        <f>O126-R126</f>
        <v>-2465.25</v>
      </c>
      <c r="T126" s="6">
        <f t="shared" si="38"/>
        <v>0</v>
      </c>
      <c r="U126" s="6">
        <f t="shared" si="39"/>
        <v>2157.5308333333332</v>
      </c>
      <c r="V126" s="35">
        <v>0</v>
      </c>
      <c r="W126" s="35">
        <v>25890.37</v>
      </c>
      <c r="X126" s="3">
        <v>0</v>
      </c>
      <c r="Y126" s="3">
        <v>1537.85</v>
      </c>
      <c r="Z126" s="3">
        <v>0</v>
      </c>
      <c r="AA126" s="3">
        <v>1037.85</v>
      </c>
      <c r="AB126" s="3">
        <v>0</v>
      </c>
      <c r="AC126" s="3">
        <v>5810.31</v>
      </c>
      <c r="AD126" s="3">
        <v>0</v>
      </c>
      <c r="AE126" s="3">
        <v>2098.26</v>
      </c>
      <c r="AF126" s="3">
        <v>0</v>
      </c>
      <c r="AG126" s="3">
        <v>1037.85</v>
      </c>
      <c r="AH126" s="3">
        <v>0</v>
      </c>
      <c r="AI126" s="3">
        <v>1037.85</v>
      </c>
      <c r="AJ126" s="178">
        <v>0</v>
      </c>
      <c r="AK126" s="178">
        <v>1071.51</v>
      </c>
      <c r="AL126" s="178">
        <v>0</v>
      </c>
      <c r="AM126" s="178">
        <v>2202.51</v>
      </c>
      <c r="AN126" s="178">
        <v>0</v>
      </c>
      <c r="AO126" s="178">
        <v>1071.51</v>
      </c>
      <c r="AP126" s="3">
        <v>0</v>
      </c>
      <c r="AQ126" s="3">
        <v>3835.86</v>
      </c>
      <c r="AR126" s="3">
        <v>0</v>
      </c>
      <c r="AS126" s="3">
        <v>1071.51</v>
      </c>
      <c r="AT126" s="3">
        <v>0</v>
      </c>
      <c r="AU126" s="3">
        <v>1071.51</v>
      </c>
      <c r="AV126" s="39">
        <f t="shared" si="40"/>
        <v>0</v>
      </c>
      <c r="AW126" s="39">
        <f t="shared" si="41"/>
        <v>22884.379999999997</v>
      </c>
      <c r="AX126" s="122">
        <f t="shared" si="42"/>
        <v>22884.379999999997</v>
      </c>
      <c r="AY126" s="40"/>
      <c r="AZ126" s="40">
        <v>20978.16</v>
      </c>
      <c r="BA126" s="40"/>
      <c r="BB126" s="40">
        <f t="shared" si="43"/>
        <v>43862.53999999999</v>
      </c>
      <c r="BC126" s="108">
        <f t="shared" si="45"/>
        <v>-20437.42</v>
      </c>
      <c r="BD126" s="150"/>
      <c r="BE126" s="150"/>
      <c r="BF126" s="3">
        <v>-3329.8512</v>
      </c>
      <c r="BG126" s="150">
        <f t="shared" si="33"/>
        <v>-17107.568799999997</v>
      </c>
      <c r="BH126" s="121">
        <v>94981.87</v>
      </c>
      <c r="BI126" s="156"/>
      <c r="BJ126" s="137"/>
      <c r="BK126" s="251"/>
      <c r="BL126" s="251">
        <f t="shared" si="47"/>
        <v>-17107.568799999997</v>
      </c>
      <c r="BM126" s="138">
        <v>-19839.2</v>
      </c>
      <c r="BN126" s="140"/>
      <c r="BO126" s="140"/>
      <c r="BP126" s="140"/>
      <c r="BQ126" s="140"/>
      <c r="BR126" s="276">
        <v>0</v>
      </c>
      <c r="BS126" s="138">
        <v>-19839.2</v>
      </c>
      <c r="BT126" s="3"/>
      <c r="BU126" s="3"/>
      <c r="BV126" s="251">
        <f t="shared" si="44"/>
        <v>-17107.568799999997</v>
      </c>
      <c r="BW126" s="150"/>
      <c r="BX126" s="274">
        <f>BL126+BR126</f>
        <v>-17107.568799999997</v>
      </c>
    </row>
    <row r="127" spans="1:76" ht="15.75" customHeight="1">
      <c r="A127" s="3">
        <v>113</v>
      </c>
      <c r="B127" s="18" t="s">
        <v>103</v>
      </c>
      <c r="C127" s="3">
        <v>399.6</v>
      </c>
      <c r="D127" s="3">
        <v>0</v>
      </c>
      <c r="E127" s="3">
        <f t="shared" si="29"/>
        <v>399.6</v>
      </c>
      <c r="F127" s="51">
        <v>7.53</v>
      </c>
      <c r="G127" s="6">
        <f t="shared" si="30"/>
        <v>3008.9880000000003</v>
      </c>
      <c r="H127" s="5">
        <f t="shared" si="34"/>
        <v>18053.928</v>
      </c>
      <c r="I127" s="3">
        <v>7.84</v>
      </c>
      <c r="J127" s="6">
        <f t="shared" si="31"/>
        <v>3132.864</v>
      </c>
      <c r="K127" s="5">
        <f t="shared" si="35"/>
        <v>18797.184</v>
      </c>
      <c r="L127" s="54">
        <f t="shared" si="36"/>
        <v>36851.112</v>
      </c>
      <c r="M127" s="125"/>
      <c r="N127" s="55">
        <f t="shared" si="32"/>
        <v>0</v>
      </c>
      <c r="O127" s="108">
        <f t="shared" si="37"/>
        <v>36851.112</v>
      </c>
      <c r="P127" s="127" t="s">
        <v>354</v>
      </c>
      <c r="Q127" s="98"/>
      <c r="R127" s="144">
        <v>36830.01</v>
      </c>
      <c r="S127" s="144"/>
      <c r="T127" s="6">
        <f t="shared" si="38"/>
        <v>0</v>
      </c>
      <c r="U127" s="6">
        <f t="shared" si="39"/>
        <v>3069.1675</v>
      </c>
      <c r="V127" s="35">
        <v>0</v>
      </c>
      <c r="W127" s="35">
        <v>36830.01</v>
      </c>
      <c r="X127" s="3">
        <v>0</v>
      </c>
      <c r="Y127" s="3">
        <v>919.08</v>
      </c>
      <c r="Z127" s="3">
        <v>0</v>
      </c>
      <c r="AA127" s="3">
        <v>919.08</v>
      </c>
      <c r="AB127" s="3">
        <v>0</v>
      </c>
      <c r="AC127" s="3">
        <v>1074.02</v>
      </c>
      <c r="AD127" s="3">
        <v>0</v>
      </c>
      <c r="AE127" s="3">
        <v>1979.49</v>
      </c>
      <c r="AF127" s="3">
        <v>0</v>
      </c>
      <c r="AG127" s="3">
        <v>953.58</v>
      </c>
      <c r="AH127" s="3">
        <v>0</v>
      </c>
      <c r="AI127" s="3">
        <v>919.08</v>
      </c>
      <c r="AJ127" s="178">
        <v>0</v>
      </c>
      <c r="AK127" s="178">
        <v>2118.76</v>
      </c>
      <c r="AL127" s="178">
        <v>0</v>
      </c>
      <c r="AM127" s="178">
        <v>5153.19</v>
      </c>
      <c r="AN127" s="178">
        <v>0</v>
      </c>
      <c r="AO127" s="178">
        <v>35932.84</v>
      </c>
      <c r="AP127" s="3">
        <v>0</v>
      </c>
      <c r="AQ127" s="3">
        <v>4076.2</v>
      </c>
      <c r="AR127" s="3">
        <v>0</v>
      </c>
      <c r="AS127" s="3">
        <v>955.04</v>
      </c>
      <c r="AT127" s="3">
        <v>0</v>
      </c>
      <c r="AU127" s="3">
        <v>955.04</v>
      </c>
      <c r="AV127" s="39">
        <f t="shared" si="40"/>
        <v>0</v>
      </c>
      <c r="AW127" s="39">
        <f t="shared" si="41"/>
        <v>55955.399999999994</v>
      </c>
      <c r="AX127" s="122">
        <f t="shared" si="42"/>
        <v>55955.399999999994</v>
      </c>
      <c r="AY127" s="40"/>
      <c r="AZ127" s="40"/>
      <c r="BA127" s="40"/>
      <c r="BB127" s="40">
        <f t="shared" si="43"/>
        <v>55955.399999999994</v>
      </c>
      <c r="BC127" s="108">
        <f t="shared" si="45"/>
        <v>-19104.287999999993</v>
      </c>
      <c r="BD127" s="150"/>
      <c r="BE127" s="150"/>
      <c r="BF127" s="3">
        <v>-314.4144</v>
      </c>
      <c r="BG127" s="150">
        <f t="shared" si="33"/>
        <v>-18789.87359999999</v>
      </c>
      <c r="BH127" s="121">
        <v>240474.79</v>
      </c>
      <c r="BI127" s="156"/>
      <c r="BJ127" s="137"/>
      <c r="BK127" s="251"/>
      <c r="BL127" s="251">
        <f t="shared" si="47"/>
        <v>-18789.87359999999</v>
      </c>
      <c r="BM127" s="125">
        <v>34630.01</v>
      </c>
      <c r="BN127" s="121"/>
      <c r="BO127" s="121">
        <v>10428</v>
      </c>
      <c r="BP127" s="121"/>
      <c r="BQ127" s="121">
        <f>BM127*0.02011617</f>
        <v>696.6231682617</v>
      </c>
      <c r="BR127" s="277">
        <f>BM127-BN127-BO127-BQ127-BP127</f>
        <v>23505.386831738302</v>
      </c>
      <c r="BS127" s="125"/>
      <c r="BT127" s="3"/>
      <c r="BU127" s="3"/>
      <c r="BV127" s="251">
        <f t="shared" si="44"/>
        <v>4715.51323173831</v>
      </c>
      <c r="BW127" s="108">
        <f>BL127+BR127</f>
        <v>4715.51323173831</v>
      </c>
      <c r="BX127" s="150"/>
    </row>
    <row r="128" spans="1:76" ht="15.75" customHeight="1">
      <c r="A128" s="3">
        <v>114</v>
      </c>
      <c r="B128" s="18" t="s">
        <v>104</v>
      </c>
      <c r="C128" s="3">
        <v>461.9</v>
      </c>
      <c r="D128" s="3">
        <v>0</v>
      </c>
      <c r="E128" s="3">
        <f t="shared" si="29"/>
        <v>461.9</v>
      </c>
      <c r="F128" s="51">
        <v>8.18</v>
      </c>
      <c r="G128" s="6">
        <f t="shared" si="30"/>
        <v>3778.3419999999996</v>
      </c>
      <c r="H128" s="5">
        <f t="shared" si="34"/>
        <v>22670.051999999996</v>
      </c>
      <c r="I128" s="3">
        <v>8.51</v>
      </c>
      <c r="J128" s="6">
        <f t="shared" si="31"/>
        <v>3930.769</v>
      </c>
      <c r="K128" s="5">
        <f t="shared" si="35"/>
        <v>23584.613999999998</v>
      </c>
      <c r="L128" s="54">
        <f t="shared" si="36"/>
        <v>46254.666</v>
      </c>
      <c r="M128" s="125"/>
      <c r="N128" s="55">
        <f t="shared" si="32"/>
        <v>0</v>
      </c>
      <c r="O128" s="108">
        <f t="shared" si="37"/>
        <v>46254.666</v>
      </c>
      <c r="P128" s="127" t="s">
        <v>354</v>
      </c>
      <c r="Q128" s="98"/>
      <c r="R128" s="144">
        <v>46246.91</v>
      </c>
      <c r="S128" s="144"/>
      <c r="T128" s="6">
        <f t="shared" si="38"/>
        <v>0</v>
      </c>
      <c r="U128" s="6">
        <f t="shared" si="39"/>
        <v>3853.909166666667</v>
      </c>
      <c r="V128" s="35">
        <v>0</v>
      </c>
      <c r="W128" s="35">
        <v>46246.91</v>
      </c>
      <c r="X128" s="3">
        <v>0</v>
      </c>
      <c r="Y128" s="3">
        <v>1062.37</v>
      </c>
      <c r="Z128" s="3">
        <v>0</v>
      </c>
      <c r="AA128" s="3">
        <v>1661.7</v>
      </c>
      <c r="AB128" s="3">
        <v>0</v>
      </c>
      <c r="AC128" s="3">
        <v>1062.37</v>
      </c>
      <c r="AD128" s="3">
        <v>0</v>
      </c>
      <c r="AE128" s="3">
        <v>2122.78</v>
      </c>
      <c r="AF128" s="3">
        <v>0</v>
      </c>
      <c r="AG128" s="3">
        <v>1062.37</v>
      </c>
      <c r="AH128" s="3">
        <v>0</v>
      </c>
      <c r="AI128" s="3">
        <v>1062.37</v>
      </c>
      <c r="AJ128" s="178">
        <v>0</v>
      </c>
      <c r="AK128" s="178">
        <v>1103.94</v>
      </c>
      <c r="AL128" s="178">
        <v>0</v>
      </c>
      <c r="AM128" s="178">
        <v>14325.77</v>
      </c>
      <c r="AN128" s="178">
        <v>0</v>
      </c>
      <c r="AO128" s="178">
        <v>1103.94</v>
      </c>
      <c r="AP128" s="3">
        <v>0</v>
      </c>
      <c r="AQ128" s="3">
        <v>2164.35</v>
      </c>
      <c r="AR128" s="3">
        <v>0</v>
      </c>
      <c r="AS128" s="3">
        <v>1103.94</v>
      </c>
      <c r="AT128" s="3">
        <v>0</v>
      </c>
      <c r="AU128" s="3">
        <v>2107</v>
      </c>
      <c r="AV128" s="39">
        <f t="shared" si="40"/>
        <v>0</v>
      </c>
      <c r="AW128" s="39">
        <f t="shared" si="41"/>
        <v>29942.899999999994</v>
      </c>
      <c r="AX128" s="122">
        <f t="shared" si="42"/>
        <v>29942.899999999994</v>
      </c>
      <c r="AY128" s="40"/>
      <c r="AZ128" s="40"/>
      <c r="BA128" s="40"/>
      <c r="BB128" s="40">
        <f t="shared" si="43"/>
        <v>29942.899999999994</v>
      </c>
      <c r="BC128" s="108">
        <f t="shared" si="45"/>
        <v>16311.766000000003</v>
      </c>
      <c r="BD128" s="150"/>
      <c r="BE128" s="150"/>
      <c r="BF128" s="3">
        <v>-1912.5275</v>
      </c>
      <c r="BG128" s="150">
        <f t="shared" si="33"/>
        <v>18224.293500000003</v>
      </c>
      <c r="BH128" s="121">
        <v>12886.01</v>
      </c>
      <c r="BI128" s="156"/>
      <c r="BJ128" s="137"/>
      <c r="BK128" s="251"/>
      <c r="BL128" s="251">
        <f t="shared" si="47"/>
        <v>18224.293500000003</v>
      </c>
      <c r="BM128" s="125">
        <v>54642.34</v>
      </c>
      <c r="BN128" s="121"/>
      <c r="BO128" s="121"/>
      <c r="BP128" s="121"/>
      <c r="BQ128" s="121">
        <f>BM128*0.02011617</f>
        <v>1099.1946006377998</v>
      </c>
      <c r="BR128" s="277">
        <f>BM128-BN128-BO128-BQ128-BP128</f>
        <v>53543.1453993622</v>
      </c>
      <c r="BS128" s="125"/>
      <c r="BT128" s="3"/>
      <c r="BU128" s="3"/>
      <c r="BV128" s="251">
        <f t="shared" si="44"/>
        <v>71767.4388993622</v>
      </c>
      <c r="BW128" s="108">
        <f>BL128+BR128</f>
        <v>71767.4388993622</v>
      </c>
      <c r="BX128" s="150"/>
    </row>
    <row r="129" spans="1:76" ht="15.75" customHeight="1">
      <c r="A129" s="3">
        <v>115</v>
      </c>
      <c r="B129" s="18" t="s">
        <v>105</v>
      </c>
      <c r="C129" s="3">
        <v>401.9</v>
      </c>
      <c r="D129" s="3">
        <v>0</v>
      </c>
      <c r="E129" s="3">
        <f t="shared" si="29"/>
        <v>401.9</v>
      </c>
      <c r="F129" s="51">
        <v>10.96</v>
      </c>
      <c r="G129" s="6">
        <f t="shared" si="30"/>
        <v>4404.8240000000005</v>
      </c>
      <c r="H129" s="5">
        <f t="shared" si="34"/>
        <v>26428.944000000003</v>
      </c>
      <c r="I129" s="3">
        <v>11.4</v>
      </c>
      <c r="J129" s="6">
        <f t="shared" si="31"/>
        <v>4581.66</v>
      </c>
      <c r="K129" s="5">
        <f t="shared" si="35"/>
        <v>27489.96</v>
      </c>
      <c r="L129" s="54">
        <f t="shared" si="36"/>
        <v>53918.904</v>
      </c>
      <c r="M129" s="138">
        <v>-53799.91</v>
      </c>
      <c r="N129" s="55">
        <f t="shared" si="32"/>
        <v>-0.997793093123703</v>
      </c>
      <c r="O129" s="108">
        <f t="shared" si="37"/>
        <v>118.99399999999878</v>
      </c>
      <c r="P129" s="127" t="s">
        <v>351</v>
      </c>
      <c r="Q129" s="98" t="s">
        <v>424</v>
      </c>
      <c r="R129" s="143">
        <v>27662.74</v>
      </c>
      <c r="S129" s="144">
        <f>O129-R129</f>
        <v>-27543.746000000003</v>
      </c>
      <c r="T129" s="6">
        <f t="shared" si="38"/>
        <v>0</v>
      </c>
      <c r="U129" s="6">
        <f t="shared" si="39"/>
        <v>2305.2283333333335</v>
      </c>
      <c r="V129" s="35">
        <v>0</v>
      </c>
      <c r="W129" s="35">
        <v>27662.74</v>
      </c>
      <c r="X129" s="3">
        <v>0</v>
      </c>
      <c r="Y129" s="3">
        <v>1708.89</v>
      </c>
      <c r="Z129" s="3">
        <v>0</v>
      </c>
      <c r="AA129" s="3">
        <v>1708.89</v>
      </c>
      <c r="AB129" s="3">
        <v>0</v>
      </c>
      <c r="AC129" s="3">
        <v>1708.89</v>
      </c>
      <c r="AD129" s="3">
        <v>0</v>
      </c>
      <c r="AE129" s="3">
        <v>2769.3</v>
      </c>
      <c r="AF129" s="3">
        <v>0</v>
      </c>
      <c r="AG129" s="3">
        <v>2235.38</v>
      </c>
      <c r="AH129" s="3">
        <v>0</v>
      </c>
      <c r="AI129" s="3">
        <v>2267.88</v>
      </c>
      <c r="AJ129" s="178">
        <v>0</v>
      </c>
      <c r="AK129" s="178">
        <v>2319.78</v>
      </c>
      <c r="AL129" s="178">
        <v>0</v>
      </c>
      <c r="AM129" s="178">
        <v>5117.3</v>
      </c>
      <c r="AN129" s="178">
        <v>0</v>
      </c>
      <c r="AO129" s="178">
        <v>2319.78</v>
      </c>
      <c r="AP129" s="3">
        <v>0</v>
      </c>
      <c r="AQ129" s="3">
        <v>4308.69</v>
      </c>
      <c r="AR129" s="3">
        <v>0</v>
      </c>
      <c r="AS129" s="3">
        <v>1773.19</v>
      </c>
      <c r="AT129" s="3">
        <v>0</v>
      </c>
      <c r="AU129" s="3">
        <v>1773.19</v>
      </c>
      <c r="AV129" s="39">
        <f t="shared" si="40"/>
        <v>0</v>
      </c>
      <c r="AW129" s="39">
        <f t="shared" si="41"/>
        <v>30011.159999999996</v>
      </c>
      <c r="AX129" s="122">
        <f t="shared" si="42"/>
        <v>30011.159999999996</v>
      </c>
      <c r="AY129" s="40"/>
      <c r="AZ129" s="51">
        <v>24332</v>
      </c>
      <c r="BA129" s="51"/>
      <c r="BB129" s="40">
        <f t="shared" si="43"/>
        <v>54343.159999999996</v>
      </c>
      <c r="BC129" s="108">
        <f t="shared" si="45"/>
        <v>-54224.166</v>
      </c>
      <c r="BD129" s="150"/>
      <c r="BE129" s="150">
        <v>4128</v>
      </c>
      <c r="BF129" s="3">
        <v>20291.0232</v>
      </c>
      <c r="BG129" s="150">
        <f t="shared" si="33"/>
        <v>-70387.1892</v>
      </c>
      <c r="BH129" s="121">
        <v>44575.3</v>
      </c>
      <c r="BI129" s="159">
        <v>0</v>
      </c>
      <c r="BJ129" s="137"/>
      <c r="BK129" s="251"/>
      <c r="BL129" s="251">
        <f t="shared" si="47"/>
        <v>-70387.1892</v>
      </c>
      <c r="BM129" s="138">
        <v>-53799.91</v>
      </c>
      <c r="BN129" s="139"/>
      <c r="BO129" s="139"/>
      <c r="BP129" s="139"/>
      <c r="BQ129" s="139"/>
      <c r="BR129" s="276">
        <v>0</v>
      </c>
      <c r="BS129" s="138">
        <v>-53799.91</v>
      </c>
      <c r="BT129" s="3"/>
      <c r="BU129" s="3"/>
      <c r="BV129" s="251">
        <f t="shared" si="44"/>
        <v>-70387.1892</v>
      </c>
      <c r="BW129" s="150"/>
      <c r="BX129" s="274">
        <f>BL129+BR129</f>
        <v>-70387.1892</v>
      </c>
    </row>
    <row r="130" spans="1:76" ht="15.75" customHeight="1">
      <c r="A130" s="3">
        <v>116</v>
      </c>
      <c r="B130" s="18" t="s">
        <v>106</v>
      </c>
      <c r="C130" s="3">
        <v>461.4</v>
      </c>
      <c r="D130" s="3">
        <v>0</v>
      </c>
      <c r="E130" s="3">
        <f t="shared" si="29"/>
        <v>461.4</v>
      </c>
      <c r="F130" s="51">
        <v>11.61</v>
      </c>
      <c r="G130" s="6">
        <f t="shared" si="30"/>
        <v>5356.853999999999</v>
      </c>
      <c r="H130" s="5">
        <f t="shared" si="34"/>
        <v>32141.123999999996</v>
      </c>
      <c r="I130" s="3">
        <v>12.07</v>
      </c>
      <c r="J130" s="6">
        <f t="shared" si="31"/>
        <v>5569.098</v>
      </c>
      <c r="K130" s="5">
        <f t="shared" si="35"/>
        <v>33414.588</v>
      </c>
      <c r="L130" s="54">
        <f t="shared" si="36"/>
        <v>65555.712</v>
      </c>
      <c r="M130" s="125"/>
      <c r="N130" s="55">
        <f t="shared" si="32"/>
        <v>0</v>
      </c>
      <c r="O130" s="108">
        <f t="shared" si="37"/>
        <v>65555.712</v>
      </c>
      <c r="P130" s="127"/>
      <c r="Q130" s="98"/>
      <c r="R130" s="144">
        <v>65567.89</v>
      </c>
      <c r="S130" s="144"/>
      <c r="T130" s="6">
        <f t="shared" si="38"/>
        <v>0</v>
      </c>
      <c r="U130" s="6">
        <f t="shared" si="39"/>
        <v>5463.990833333333</v>
      </c>
      <c r="V130" s="35">
        <v>0</v>
      </c>
      <c r="W130" s="35">
        <v>65567.89</v>
      </c>
      <c r="X130" s="3">
        <v>0</v>
      </c>
      <c r="Y130" s="3">
        <v>1757.93</v>
      </c>
      <c r="Z130" s="3">
        <v>0</v>
      </c>
      <c r="AA130" s="3">
        <v>2357.26</v>
      </c>
      <c r="AB130" s="3">
        <v>0</v>
      </c>
      <c r="AC130" s="3">
        <v>1757.93</v>
      </c>
      <c r="AD130" s="3">
        <v>0</v>
      </c>
      <c r="AE130" s="3">
        <v>2818.34</v>
      </c>
      <c r="AF130" s="3">
        <v>0</v>
      </c>
      <c r="AG130" s="3">
        <v>2964.87</v>
      </c>
      <c r="AH130" s="3">
        <v>0</v>
      </c>
      <c r="AI130" s="3">
        <v>2362.37</v>
      </c>
      <c r="AJ130" s="178">
        <v>0</v>
      </c>
      <c r="AK130" s="178">
        <v>2459.27</v>
      </c>
      <c r="AL130" s="178">
        <v>0</v>
      </c>
      <c r="AM130" s="178">
        <v>10937.89</v>
      </c>
      <c r="AN130" s="178">
        <v>0</v>
      </c>
      <c r="AO130" s="178">
        <v>2459.27</v>
      </c>
      <c r="AP130" s="3">
        <v>0</v>
      </c>
      <c r="AQ130" s="3">
        <v>2892.17</v>
      </c>
      <c r="AR130" s="3">
        <v>0</v>
      </c>
      <c r="AS130" s="3">
        <v>1831.76</v>
      </c>
      <c r="AT130" s="3">
        <v>0</v>
      </c>
      <c r="AU130" s="3">
        <v>2834.82</v>
      </c>
      <c r="AV130" s="39">
        <f t="shared" si="40"/>
        <v>0</v>
      </c>
      <c r="AW130" s="39">
        <f t="shared" si="41"/>
        <v>37433.880000000005</v>
      </c>
      <c r="AX130" s="122">
        <f t="shared" si="42"/>
        <v>37433.880000000005</v>
      </c>
      <c r="AY130" s="40"/>
      <c r="AZ130" s="40"/>
      <c r="BA130" s="40"/>
      <c r="BB130" s="40">
        <f t="shared" si="43"/>
        <v>37433.880000000005</v>
      </c>
      <c r="BC130" s="108">
        <f t="shared" si="45"/>
        <v>28121.831999999995</v>
      </c>
      <c r="BD130" s="150"/>
      <c r="BE130" s="150"/>
      <c r="BF130" s="3">
        <v>-4415.485</v>
      </c>
      <c r="BG130" s="150">
        <f t="shared" si="33"/>
        <v>32537.316999999995</v>
      </c>
      <c r="BH130" s="121">
        <v>57365.67</v>
      </c>
      <c r="BI130" s="156"/>
      <c r="BJ130" s="137"/>
      <c r="BK130" s="251"/>
      <c r="BL130" s="251">
        <f t="shared" si="47"/>
        <v>32537.316999999995</v>
      </c>
      <c r="BM130" s="125">
        <v>42604.79</v>
      </c>
      <c r="BN130" s="121"/>
      <c r="BO130" s="121"/>
      <c r="BP130" s="121"/>
      <c r="BQ130" s="121">
        <f>BM130*0.02011617</f>
        <v>857.0451984543</v>
      </c>
      <c r="BR130" s="277">
        <f>BM130-BN130-BO130-BQ130-BP130</f>
        <v>41747.7448015457</v>
      </c>
      <c r="BS130" s="125"/>
      <c r="BT130" s="3"/>
      <c r="BU130" s="3"/>
      <c r="BV130" s="251">
        <f t="shared" si="44"/>
        <v>74285.0618015457</v>
      </c>
      <c r="BW130" s="108">
        <f>BL130+BR130</f>
        <v>74285.0618015457</v>
      </c>
      <c r="BX130" s="150"/>
    </row>
    <row r="131" spans="1:76" ht="15.75">
      <c r="A131" s="3">
        <v>117</v>
      </c>
      <c r="B131" s="18" t="s">
        <v>107</v>
      </c>
      <c r="C131" s="3">
        <v>572.5</v>
      </c>
      <c r="D131" s="3">
        <v>0</v>
      </c>
      <c r="E131" s="3">
        <f t="shared" si="29"/>
        <v>572.5</v>
      </c>
      <c r="F131" s="51">
        <v>9.09</v>
      </c>
      <c r="G131" s="6">
        <f t="shared" si="30"/>
        <v>5204.025</v>
      </c>
      <c r="H131" s="5">
        <f t="shared" si="34"/>
        <v>31224.149999999998</v>
      </c>
      <c r="I131" s="3">
        <v>9.46</v>
      </c>
      <c r="J131" s="6">
        <f t="shared" si="31"/>
        <v>5415.85</v>
      </c>
      <c r="K131" s="5">
        <f t="shared" si="35"/>
        <v>32495.100000000002</v>
      </c>
      <c r="L131" s="54">
        <f t="shared" si="36"/>
        <v>63719.25</v>
      </c>
      <c r="M131" s="138">
        <v>-90811.94</v>
      </c>
      <c r="N131" s="55">
        <f t="shared" si="32"/>
        <v>-1.4251884634549215</v>
      </c>
      <c r="O131" s="108">
        <f t="shared" si="37"/>
        <v>-27092.690000000002</v>
      </c>
      <c r="P131" s="127" t="s">
        <v>351</v>
      </c>
      <c r="Q131" s="98" t="s">
        <v>424</v>
      </c>
      <c r="R131" s="143">
        <v>36368.41</v>
      </c>
      <c r="S131" s="144">
        <f>O131-R131</f>
        <v>-63461.100000000006</v>
      </c>
      <c r="T131" s="6">
        <f t="shared" si="38"/>
        <v>0</v>
      </c>
      <c r="U131" s="6">
        <f t="shared" si="39"/>
        <v>3030.700833333334</v>
      </c>
      <c r="V131" s="35">
        <v>0</v>
      </c>
      <c r="W131" s="35">
        <v>36368.41</v>
      </c>
      <c r="X131" s="3">
        <v>0</v>
      </c>
      <c r="Y131" s="3">
        <v>1316.75</v>
      </c>
      <c r="Z131" s="3">
        <v>0</v>
      </c>
      <c r="AA131" s="3">
        <v>1316.75</v>
      </c>
      <c r="AB131" s="3">
        <v>0</v>
      </c>
      <c r="AC131" s="3">
        <v>1316.75</v>
      </c>
      <c r="AD131" s="3">
        <v>0</v>
      </c>
      <c r="AE131" s="3">
        <v>2377.16</v>
      </c>
      <c r="AF131" s="3">
        <v>0</v>
      </c>
      <c r="AG131" s="3">
        <v>1316.75</v>
      </c>
      <c r="AH131" s="3">
        <v>0</v>
      </c>
      <c r="AI131" s="3">
        <v>1316.75</v>
      </c>
      <c r="AJ131" s="178">
        <v>0</v>
      </c>
      <c r="AK131" s="178">
        <v>1368.28</v>
      </c>
      <c r="AL131" s="178">
        <v>0</v>
      </c>
      <c r="AM131" s="178">
        <v>10228.26</v>
      </c>
      <c r="AN131" s="178">
        <v>0</v>
      </c>
      <c r="AO131" s="178">
        <v>1782.61</v>
      </c>
      <c r="AP131" s="3">
        <v>0</v>
      </c>
      <c r="AQ131" s="3">
        <v>1843.03</v>
      </c>
      <c r="AR131" s="3">
        <v>0</v>
      </c>
      <c r="AS131" s="3">
        <v>2504.51</v>
      </c>
      <c r="AT131" s="3">
        <v>0</v>
      </c>
      <c r="AU131" s="3">
        <v>7251.64</v>
      </c>
      <c r="AV131" s="39">
        <f t="shared" si="40"/>
        <v>0</v>
      </c>
      <c r="AW131" s="39">
        <f t="shared" si="41"/>
        <v>33939.24</v>
      </c>
      <c r="AX131" s="122">
        <f t="shared" si="42"/>
        <v>33939.24</v>
      </c>
      <c r="AY131" s="40"/>
      <c r="AZ131" s="40"/>
      <c r="BA131" s="40"/>
      <c r="BB131" s="40">
        <f t="shared" si="43"/>
        <v>33939.24</v>
      </c>
      <c r="BC131" s="108">
        <f t="shared" si="45"/>
        <v>-61031.93</v>
      </c>
      <c r="BD131" s="150"/>
      <c r="BE131" s="150"/>
      <c r="BF131" s="3">
        <v>34017.756</v>
      </c>
      <c r="BG131" s="150">
        <f t="shared" si="33"/>
        <v>-95049.686</v>
      </c>
      <c r="BH131" s="121">
        <v>246064.68</v>
      </c>
      <c r="BI131" s="156"/>
      <c r="BJ131" s="137"/>
      <c r="BK131" s="251"/>
      <c r="BL131" s="251">
        <f t="shared" si="47"/>
        <v>-95049.686</v>
      </c>
      <c r="BM131" s="138">
        <v>-90811.94</v>
      </c>
      <c r="BN131" s="139"/>
      <c r="BO131" s="139"/>
      <c r="BP131" s="139"/>
      <c r="BQ131" s="139"/>
      <c r="BR131" s="276">
        <v>0</v>
      </c>
      <c r="BS131" s="138">
        <v>-90811.94</v>
      </c>
      <c r="BT131" s="3"/>
      <c r="BU131" s="3"/>
      <c r="BV131" s="251">
        <f t="shared" si="44"/>
        <v>-95049.686</v>
      </c>
      <c r="BW131" s="150"/>
      <c r="BX131" s="274">
        <f>BL131+BR131</f>
        <v>-95049.686</v>
      </c>
    </row>
    <row r="132" spans="1:76" ht="15.75">
      <c r="A132" s="3">
        <v>118</v>
      </c>
      <c r="B132" s="18" t="s">
        <v>108</v>
      </c>
      <c r="C132" s="3">
        <v>490</v>
      </c>
      <c r="D132" s="3">
        <v>0</v>
      </c>
      <c r="E132" s="3">
        <f t="shared" si="29"/>
        <v>490</v>
      </c>
      <c r="F132" s="51">
        <v>11.61</v>
      </c>
      <c r="G132" s="6">
        <f t="shared" si="30"/>
        <v>5688.9</v>
      </c>
      <c r="H132" s="5">
        <f t="shared" si="34"/>
        <v>34133.399999999994</v>
      </c>
      <c r="I132" s="3">
        <v>12.07</v>
      </c>
      <c r="J132" s="6">
        <f t="shared" si="31"/>
        <v>5914.3</v>
      </c>
      <c r="K132" s="5">
        <f t="shared" si="35"/>
        <v>35485.8</v>
      </c>
      <c r="L132" s="54">
        <f t="shared" si="36"/>
        <v>69619.2</v>
      </c>
      <c r="M132" s="138">
        <v>-32555.21</v>
      </c>
      <c r="N132" s="55">
        <f t="shared" si="32"/>
        <v>-0.46761827197095057</v>
      </c>
      <c r="O132" s="108">
        <f t="shared" si="37"/>
        <v>37063.99</v>
      </c>
      <c r="P132" s="127" t="s">
        <v>351</v>
      </c>
      <c r="Q132" s="98" t="s">
        <v>424</v>
      </c>
      <c r="R132" s="144">
        <v>37076.93</v>
      </c>
      <c r="S132" s="144"/>
      <c r="T132" s="6">
        <f t="shared" si="38"/>
        <v>0</v>
      </c>
      <c r="U132" s="6">
        <f t="shared" si="39"/>
        <v>3089.744166666667</v>
      </c>
      <c r="V132" s="35">
        <v>0</v>
      </c>
      <c r="W132" s="35">
        <v>37076.93</v>
      </c>
      <c r="X132" s="3">
        <v>0</v>
      </c>
      <c r="Y132" s="3">
        <v>2432.07</v>
      </c>
      <c r="Z132" s="3">
        <v>0</v>
      </c>
      <c r="AA132" s="3">
        <v>1903.98</v>
      </c>
      <c r="AB132" s="3">
        <v>0</v>
      </c>
      <c r="AC132" s="3">
        <v>2432.07</v>
      </c>
      <c r="AD132" s="3">
        <v>0</v>
      </c>
      <c r="AE132" s="3">
        <v>10864.8</v>
      </c>
      <c r="AF132" s="3">
        <v>0</v>
      </c>
      <c r="AG132" s="3">
        <v>1941.65</v>
      </c>
      <c r="AH132" s="3">
        <v>0</v>
      </c>
      <c r="AI132" s="3">
        <v>7601.3</v>
      </c>
      <c r="AJ132" s="178">
        <v>0</v>
      </c>
      <c r="AK132" s="178">
        <v>11072.51</v>
      </c>
      <c r="AL132" s="178">
        <v>0</v>
      </c>
      <c r="AM132" s="178">
        <v>2242.75</v>
      </c>
      <c r="AN132" s="178">
        <v>0</v>
      </c>
      <c r="AO132" s="178">
        <v>1348.75</v>
      </c>
      <c r="AP132" s="3">
        <v>0</v>
      </c>
      <c r="AQ132" s="3">
        <v>4469.91</v>
      </c>
      <c r="AR132" s="3">
        <v>0</v>
      </c>
      <c r="AS132" s="3">
        <v>2375.58</v>
      </c>
      <c r="AT132" s="3">
        <v>0</v>
      </c>
      <c r="AU132" s="3">
        <v>1348.75</v>
      </c>
      <c r="AV132" s="39">
        <f t="shared" si="40"/>
        <v>0</v>
      </c>
      <c r="AW132" s="39">
        <f t="shared" si="41"/>
        <v>50034.119999999995</v>
      </c>
      <c r="AX132" s="122">
        <f t="shared" si="42"/>
        <v>50034.119999999995</v>
      </c>
      <c r="AY132" s="40"/>
      <c r="AZ132" s="40"/>
      <c r="BA132" s="40"/>
      <c r="BB132" s="40">
        <f t="shared" si="43"/>
        <v>50034.119999999995</v>
      </c>
      <c r="BC132" s="108">
        <f t="shared" si="45"/>
        <v>-12970.129999999997</v>
      </c>
      <c r="BD132" s="150"/>
      <c r="BE132" s="150"/>
      <c r="BF132" s="3">
        <v>19350.0016</v>
      </c>
      <c r="BG132" s="150">
        <f t="shared" si="33"/>
        <v>-32320.131599999997</v>
      </c>
      <c r="BH132" s="121">
        <v>19683.26</v>
      </c>
      <c r="BI132" s="156"/>
      <c r="BJ132" s="137"/>
      <c r="BK132" s="251"/>
      <c r="BL132" s="251">
        <f t="shared" si="47"/>
        <v>-32320.131599999997</v>
      </c>
      <c r="BM132" s="138">
        <v>-32555.21</v>
      </c>
      <c r="BN132" s="140"/>
      <c r="BO132" s="140"/>
      <c r="BP132" s="140"/>
      <c r="BQ132" s="140"/>
      <c r="BR132" s="276">
        <v>0</v>
      </c>
      <c r="BS132" s="138">
        <v>-32555.21</v>
      </c>
      <c r="BT132" s="3"/>
      <c r="BU132" s="3"/>
      <c r="BV132" s="251">
        <f t="shared" si="44"/>
        <v>-32320.131599999997</v>
      </c>
      <c r="BW132" s="150"/>
      <c r="BX132" s="274">
        <f>BL132+BR132</f>
        <v>-32320.131599999997</v>
      </c>
    </row>
    <row r="133" spans="1:76" ht="15.75">
      <c r="A133" s="3">
        <v>119</v>
      </c>
      <c r="B133" s="17" t="s">
        <v>109</v>
      </c>
      <c r="C133" s="3">
        <v>6179.9</v>
      </c>
      <c r="D133" s="3">
        <v>0</v>
      </c>
      <c r="E133" s="3">
        <f t="shared" si="29"/>
        <v>6179.9</v>
      </c>
      <c r="F133" s="51">
        <v>13.37</v>
      </c>
      <c r="G133" s="6">
        <f t="shared" si="30"/>
        <v>82625.26299999999</v>
      </c>
      <c r="H133" s="5">
        <f t="shared" si="34"/>
        <v>495751.578</v>
      </c>
      <c r="I133" s="3">
        <v>13.9</v>
      </c>
      <c r="J133" s="6">
        <f t="shared" si="31"/>
        <v>85900.61</v>
      </c>
      <c r="K133" s="5">
        <f t="shared" si="35"/>
        <v>515403.66000000003</v>
      </c>
      <c r="L133" s="54">
        <f t="shared" si="36"/>
        <v>1011155.238</v>
      </c>
      <c r="M133" s="138">
        <v>-257451.09</v>
      </c>
      <c r="N133" s="55">
        <f t="shared" si="32"/>
        <v>-0.25461084542193707</v>
      </c>
      <c r="O133" s="108">
        <f t="shared" si="37"/>
        <v>753704.148</v>
      </c>
      <c r="P133" s="127"/>
      <c r="Q133" s="98" t="s">
        <v>424</v>
      </c>
      <c r="R133" s="144">
        <v>753882.13</v>
      </c>
      <c r="S133" s="144"/>
      <c r="T133" s="6">
        <f t="shared" si="38"/>
        <v>36669.51666666667</v>
      </c>
      <c r="U133" s="6">
        <f t="shared" si="39"/>
        <v>26153.993333333332</v>
      </c>
      <c r="V133" s="35">
        <v>440034.2</v>
      </c>
      <c r="W133" s="35">
        <v>313847.92</v>
      </c>
      <c r="X133" s="3">
        <v>175353.92</v>
      </c>
      <c r="Y133" s="3">
        <v>82340.44</v>
      </c>
      <c r="Z133" s="3">
        <v>80954.33</v>
      </c>
      <c r="AA133" s="3">
        <v>34042.19</v>
      </c>
      <c r="AB133" s="3">
        <v>159674.62</v>
      </c>
      <c r="AC133" s="3">
        <v>24396.37</v>
      </c>
      <c r="AD133" s="3">
        <v>20181.07</v>
      </c>
      <c r="AE133" s="3">
        <v>77586.8</v>
      </c>
      <c r="AF133" s="3">
        <v>23635.1</v>
      </c>
      <c r="AG133" s="3">
        <v>33279.76</v>
      </c>
      <c r="AH133" s="3">
        <v>106353.54</v>
      </c>
      <c r="AI133" s="3">
        <v>45512.26</v>
      </c>
      <c r="AJ133" s="178">
        <v>236097.67799999996</v>
      </c>
      <c r="AK133" s="178">
        <v>15302.19</v>
      </c>
      <c r="AL133" s="178">
        <v>44721.218</v>
      </c>
      <c r="AM133" s="178">
        <v>16635.38</v>
      </c>
      <c r="AN133" s="178">
        <v>70616.978</v>
      </c>
      <c r="AO133" s="178">
        <v>23041.82</v>
      </c>
      <c r="AP133" s="3">
        <v>31996.51</v>
      </c>
      <c r="AQ133" s="3">
        <v>17221.04</v>
      </c>
      <c r="AR133" s="3">
        <v>19555.08</v>
      </c>
      <c r="AS133" s="3">
        <v>20695.19</v>
      </c>
      <c r="AT133" s="3">
        <v>107605.14</v>
      </c>
      <c r="AU133" s="3">
        <v>33188.01</v>
      </c>
      <c r="AV133" s="39">
        <f t="shared" si="40"/>
        <v>1076745.184</v>
      </c>
      <c r="AW133" s="39">
        <f t="shared" si="41"/>
        <v>423241.45</v>
      </c>
      <c r="AX133" s="122">
        <f t="shared" si="42"/>
        <v>1499986.6339999998</v>
      </c>
      <c r="AY133" s="40">
        <f>3101+2934</f>
        <v>6035</v>
      </c>
      <c r="AZ133" s="40"/>
      <c r="BA133" s="40"/>
      <c r="BB133" s="40">
        <f t="shared" si="43"/>
        <v>1506021.6339999998</v>
      </c>
      <c r="BC133" s="108">
        <f t="shared" si="45"/>
        <v>-752317.4859999998</v>
      </c>
      <c r="BD133" s="150"/>
      <c r="BE133" s="150">
        <v>8256</v>
      </c>
      <c r="BF133" s="3">
        <v>11256.7642</v>
      </c>
      <c r="BG133" s="150">
        <f t="shared" si="33"/>
        <v>-755318.2501999998</v>
      </c>
      <c r="BH133" s="121">
        <v>308193.89</v>
      </c>
      <c r="BI133" s="159">
        <v>21999.55</v>
      </c>
      <c r="BJ133" s="137">
        <v>0</v>
      </c>
      <c r="BK133" s="251">
        <v>76490.38</v>
      </c>
      <c r="BL133" s="251">
        <f t="shared" si="47"/>
        <v>-678827.8701999998</v>
      </c>
      <c r="BM133" s="138">
        <v>-257451.09</v>
      </c>
      <c r="BN133" s="140"/>
      <c r="BO133" s="140"/>
      <c r="BP133" s="140"/>
      <c r="BQ133" s="140"/>
      <c r="BR133" s="276">
        <v>0</v>
      </c>
      <c r="BS133" s="138">
        <v>-257451.09</v>
      </c>
      <c r="BT133" s="3"/>
      <c r="BU133" s="3"/>
      <c r="BV133" s="251">
        <f t="shared" si="44"/>
        <v>-678827.8701999998</v>
      </c>
      <c r="BW133" s="150"/>
      <c r="BX133" s="274">
        <f>BL133+BR133</f>
        <v>-678827.8701999998</v>
      </c>
    </row>
    <row r="134" spans="1:76" ht="15.75">
      <c r="A134" s="3">
        <v>120</v>
      </c>
      <c r="B134" s="10" t="s">
        <v>297</v>
      </c>
      <c r="C134" s="3">
        <v>389.9</v>
      </c>
      <c r="D134" s="3">
        <v>0</v>
      </c>
      <c r="E134" s="3">
        <f t="shared" si="29"/>
        <v>389.9</v>
      </c>
      <c r="F134" s="51">
        <v>9.09</v>
      </c>
      <c r="G134" s="6">
        <f t="shared" si="30"/>
        <v>3544.191</v>
      </c>
      <c r="H134" s="5">
        <f t="shared" si="34"/>
        <v>21265.146</v>
      </c>
      <c r="I134" s="3">
        <v>9.46</v>
      </c>
      <c r="J134" s="6">
        <f t="shared" si="31"/>
        <v>3688.454</v>
      </c>
      <c r="K134" s="5">
        <f t="shared" si="35"/>
        <v>22130.724000000002</v>
      </c>
      <c r="L134" s="54">
        <f t="shared" si="36"/>
        <v>43395.87</v>
      </c>
      <c r="M134" s="138">
        <v>-54678.1</v>
      </c>
      <c r="N134" s="55">
        <f t="shared" si="32"/>
        <v>-1.2599839569986728</v>
      </c>
      <c r="O134" s="108">
        <f t="shared" si="37"/>
        <v>-11282.229999999996</v>
      </c>
      <c r="P134" s="127" t="s">
        <v>351</v>
      </c>
      <c r="Q134" s="98" t="s">
        <v>424</v>
      </c>
      <c r="R134" s="143">
        <v>10976.46</v>
      </c>
      <c r="S134" s="144">
        <f>O134-R134</f>
        <v>-22258.689999999995</v>
      </c>
      <c r="T134" s="6">
        <f t="shared" si="38"/>
        <v>0</v>
      </c>
      <c r="U134" s="6">
        <f t="shared" si="39"/>
        <v>914.7049999999999</v>
      </c>
      <c r="V134" s="35">
        <v>0</v>
      </c>
      <c r="W134" s="35">
        <v>10976.46</v>
      </c>
      <c r="X134" s="3">
        <v>0</v>
      </c>
      <c r="Y134" s="3">
        <v>896.77</v>
      </c>
      <c r="Z134" s="3">
        <v>0</v>
      </c>
      <c r="AA134" s="3">
        <v>896.77</v>
      </c>
      <c r="AB134" s="3">
        <v>0</v>
      </c>
      <c r="AC134" s="3">
        <v>896.77</v>
      </c>
      <c r="AD134" s="3">
        <v>0</v>
      </c>
      <c r="AE134" s="3">
        <v>1371.52</v>
      </c>
      <c r="AF134" s="3">
        <v>0</v>
      </c>
      <c r="AG134" s="3">
        <v>1499.27</v>
      </c>
      <c r="AH134" s="3">
        <v>0</v>
      </c>
      <c r="AI134" s="3">
        <v>896.77</v>
      </c>
      <c r="AJ134" s="178">
        <v>0</v>
      </c>
      <c r="AK134" s="178">
        <v>931.86</v>
      </c>
      <c r="AL134" s="178">
        <v>0</v>
      </c>
      <c r="AM134" s="178">
        <v>931.86</v>
      </c>
      <c r="AN134" s="178">
        <v>0</v>
      </c>
      <c r="AO134" s="178">
        <v>931.86</v>
      </c>
      <c r="AP134" s="3">
        <v>0</v>
      </c>
      <c r="AQ134" s="3">
        <v>3467.36</v>
      </c>
      <c r="AR134" s="3">
        <v>0</v>
      </c>
      <c r="AS134" s="3">
        <v>2068.09</v>
      </c>
      <c r="AT134" s="3">
        <v>0</v>
      </c>
      <c r="AU134" s="3">
        <v>2642.71</v>
      </c>
      <c r="AV134" s="39">
        <f t="shared" si="40"/>
        <v>0</v>
      </c>
      <c r="AW134" s="39">
        <f t="shared" si="41"/>
        <v>17431.61</v>
      </c>
      <c r="AX134" s="122">
        <f t="shared" si="42"/>
        <v>17431.61</v>
      </c>
      <c r="AY134" s="40"/>
      <c r="AZ134" s="40"/>
      <c r="BA134" s="40"/>
      <c r="BB134" s="40">
        <f t="shared" si="43"/>
        <v>17431.61</v>
      </c>
      <c r="BC134" s="108">
        <f t="shared" si="45"/>
        <v>-28713.839999999997</v>
      </c>
      <c r="BD134" s="150"/>
      <c r="BE134" s="150"/>
      <c r="BF134" s="3">
        <v>93216.756</v>
      </c>
      <c r="BG134" s="150">
        <f t="shared" si="33"/>
        <v>-121930.59599999999</v>
      </c>
      <c r="BH134" s="121">
        <v>205198.21</v>
      </c>
      <c r="BI134" s="156"/>
      <c r="BJ134" s="137"/>
      <c r="BK134" s="251"/>
      <c r="BL134" s="251">
        <f t="shared" si="47"/>
        <v>-121930.59599999999</v>
      </c>
      <c r="BM134" s="138">
        <v>-54678.1</v>
      </c>
      <c r="BN134" s="139"/>
      <c r="BO134" s="139"/>
      <c r="BP134" s="139"/>
      <c r="BQ134" s="139"/>
      <c r="BR134" s="276">
        <v>0</v>
      </c>
      <c r="BS134" s="138">
        <v>-54678.1</v>
      </c>
      <c r="BT134" s="3"/>
      <c r="BU134" s="3"/>
      <c r="BV134" s="251">
        <f t="shared" si="44"/>
        <v>-121930.59599999999</v>
      </c>
      <c r="BW134" s="150"/>
      <c r="BX134" s="274">
        <f>BL134+BR134</f>
        <v>-121930.59599999999</v>
      </c>
    </row>
    <row r="135" spans="1:146" s="93" customFormat="1" ht="15.75">
      <c r="A135" s="3">
        <v>121</v>
      </c>
      <c r="B135" s="57" t="s">
        <v>110</v>
      </c>
      <c r="C135" s="3">
        <v>409.6</v>
      </c>
      <c r="D135" s="3">
        <v>0</v>
      </c>
      <c r="E135" s="3">
        <f t="shared" si="29"/>
        <v>409.6</v>
      </c>
      <c r="F135" s="51">
        <v>10.96</v>
      </c>
      <c r="G135" s="6">
        <f t="shared" si="30"/>
        <v>4489.216</v>
      </c>
      <c r="H135" s="5">
        <f t="shared" si="34"/>
        <v>26935.296000000002</v>
      </c>
      <c r="I135" s="3">
        <v>11.4</v>
      </c>
      <c r="J135" s="6">
        <f t="shared" si="31"/>
        <v>4669.4400000000005</v>
      </c>
      <c r="K135" s="5">
        <f t="shared" si="35"/>
        <v>28016.640000000003</v>
      </c>
      <c r="L135" s="54">
        <f t="shared" si="36"/>
        <v>54951.936</v>
      </c>
      <c r="M135" s="125"/>
      <c r="N135" s="55">
        <f t="shared" si="32"/>
        <v>0</v>
      </c>
      <c r="O135" s="108">
        <f t="shared" si="37"/>
        <v>54951.936</v>
      </c>
      <c r="P135" s="127"/>
      <c r="Q135" s="98"/>
      <c r="R135" s="144">
        <v>54948</v>
      </c>
      <c r="S135" s="144"/>
      <c r="T135" s="6">
        <f t="shared" si="38"/>
        <v>0</v>
      </c>
      <c r="U135" s="6">
        <f t="shared" si="39"/>
        <v>4579</v>
      </c>
      <c r="V135" s="35">
        <v>0</v>
      </c>
      <c r="W135" s="35">
        <v>54948</v>
      </c>
      <c r="X135" s="3">
        <v>0</v>
      </c>
      <c r="Y135" s="3">
        <v>935.87</v>
      </c>
      <c r="Z135" s="3">
        <v>0</v>
      </c>
      <c r="AA135" s="3">
        <v>1090.81</v>
      </c>
      <c r="AB135" s="3">
        <v>0</v>
      </c>
      <c r="AC135" s="3">
        <v>935.87</v>
      </c>
      <c r="AD135" s="3">
        <v>0</v>
      </c>
      <c r="AE135" s="3">
        <v>1996.28</v>
      </c>
      <c r="AF135" s="3">
        <v>0</v>
      </c>
      <c r="AG135" s="3">
        <v>1538.37</v>
      </c>
      <c r="AH135" s="3">
        <v>0</v>
      </c>
      <c r="AI135" s="3">
        <v>968.37</v>
      </c>
      <c r="AJ135" s="178">
        <v>0</v>
      </c>
      <c r="AK135" s="178">
        <v>972.49</v>
      </c>
      <c r="AL135" s="178">
        <v>0</v>
      </c>
      <c r="AM135" s="178">
        <v>3515.01</v>
      </c>
      <c r="AN135" s="178">
        <v>0</v>
      </c>
      <c r="AO135" s="178">
        <v>972.49</v>
      </c>
      <c r="AP135" s="3">
        <v>0</v>
      </c>
      <c r="AQ135" s="3">
        <v>39721.43</v>
      </c>
      <c r="AR135" s="3">
        <v>0</v>
      </c>
      <c r="AS135" s="3">
        <v>972.49</v>
      </c>
      <c r="AT135" s="3">
        <v>0</v>
      </c>
      <c r="AU135" s="3">
        <v>972.49</v>
      </c>
      <c r="AV135" s="39">
        <f t="shared" si="40"/>
        <v>0</v>
      </c>
      <c r="AW135" s="39">
        <f t="shared" si="41"/>
        <v>54591.969999999994</v>
      </c>
      <c r="AX135" s="122">
        <f t="shared" si="42"/>
        <v>54591.969999999994</v>
      </c>
      <c r="AY135" s="40"/>
      <c r="AZ135" s="40"/>
      <c r="BA135" s="40"/>
      <c r="BB135" s="40">
        <f t="shared" si="43"/>
        <v>54591.969999999994</v>
      </c>
      <c r="BC135" s="108">
        <f t="shared" si="45"/>
        <v>359.9660000000076</v>
      </c>
      <c r="BD135" s="150"/>
      <c r="BE135" s="150">
        <v>4128</v>
      </c>
      <c r="BF135" s="3">
        <v>-1427.6784</v>
      </c>
      <c r="BG135" s="150">
        <f t="shared" si="33"/>
        <v>5915.644400000007</v>
      </c>
      <c r="BH135" s="121">
        <v>160260.65</v>
      </c>
      <c r="BI135" s="159">
        <v>3355.96</v>
      </c>
      <c r="BJ135" s="137"/>
      <c r="BK135" s="251"/>
      <c r="BL135" s="251">
        <f t="shared" si="47"/>
        <v>5915.644400000007</v>
      </c>
      <c r="BM135" s="125">
        <v>78346.03</v>
      </c>
      <c r="BN135" s="121"/>
      <c r="BO135" s="121">
        <v>17380</v>
      </c>
      <c r="BP135" s="121"/>
      <c r="BQ135" s="121">
        <f>BM135*0.02011617</f>
        <v>1576.0220583051</v>
      </c>
      <c r="BR135" s="277">
        <f>BM135-BN135-BO135-BQ135-BP135</f>
        <v>59390.0079416949</v>
      </c>
      <c r="BS135" s="125"/>
      <c r="BT135" s="3"/>
      <c r="BU135" s="3"/>
      <c r="BV135" s="251">
        <f t="shared" si="44"/>
        <v>65305.652341694906</v>
      </c>
      <c r="BW135" s="108">
        <f>BL135+BR135</f>
        <v>65305.652341694906</v>
      </c>
      <c r="BX135" s="150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</row>
    <row r="136" spans="1:76" ht="15.75">
      <c r="A136" s="3">
        <v>122</v>
      </c>
      <c r="B136" s="18" t="s">
        <v>111</v>
      </c>
      <c r="C136" s="3">
        <v>411</v>
      </c>
      <c r="D136" s="3">
        <v>0</v>
      </c>
      <c r="E136" s="3">
        <f t="shared" si="29"/>
        <v>411</v>
      </c>
      <c r="F136" s="94">
        <v>8.88</v>
      </c>
      <c r="G136" s="6">
        <f t="shared" si="30"/>
        <v>3649.6800000000003</v>
      </c>
      <c r="H136" s="5">
        <f t="shared" si="34"/>
        <v>21898.08</v>
      </c>
      <c r="I136" s="3">
        <v>11.4</v>
      </c>
      <c r="J136" s="6">
        <f t="shared" si="31"/>
        <v>4685.400000000001</v>
      </c>
      <c r="K136" s="5">
        <f t="shared" si="35"/>
        <v>28112.4</v>
      </c>
      <c r="L136" s="54">
        <f t="shared" si="36"/>
        <v>50010.48</v>
      </c>
      <c r="M136" s="138">
        <v>-45445.9</v>
      </c>
      <c r="N136" s="55">
        <f t="shared" si="32"/>
        <v>-0.9087275307095632</v>
      </c>
      <c r="O136" s="108">
        <f t="shared" si="37"/>
        <v>4564.580000000002</v>
      </c>
      <c r="P136" s="127" t="s">
        <v>351</v>
      </c>
      <c r="Q136" s="98" t="s">
        <v>424</v>
      </c>
      <c r="R136" s="143">
        <v>26109.02</v>
      </c>
      <c r="S136" s="144">
        <f>O136-R136</f>
        <v>-21544.44</v>
      </c>
      <c r="T136" s="6">
        <f t="shared" si="38"/>
        <v>0</v>
      </c>
      <c r="U136" s="6">
        <f t="shared" si="39"/>
        <v>2175.7516666666666</v>
      </c>
      <c r="V136" s="35">
        <v>0</v>
      </c>
      <c r="W136" s="35">
        <v>26109.02</v>
      </c>
      <c r="X136" s="3">
        <v>0</v>
      </c>
      <c r="Y136" s="3">
        <v>945.3</v>
      </c>
      <c r="Z136" s="3">
        <v>0</v>
      </c>
      <c r="AA136" s="3">
        <v>945.3</v>
      </c>
      <c r="AB136" s="3">
        <v>0</v>
      </c>
      <c r="AC136" s="3">
        <v>945.3</v>
      </c>
      <c r="AD136" s="3">
        <v>0</v>
      </c>
      <c r="AE136" s="3">
        <v>2005.71</v>
      </c>
      <c r="AF136" s="3">
        <v>0</v>
      </c>
      <c r="AG136" s="3">
        <v>1547.8</v>
      </c>
      <c r="AH136" s="3">
        <v>0</v>
      </c>
      <c r="AI136" s="3">
        <v>977.8</v>
      </c>
      <c r="AJ136" s="178">
        <v>0</v>
      </c>
      <c r="AK136" s="178">
        <v>982.29</v>
      </c>
      <c r="AL136" s="178">
        <v>0</v>
      </c>
      <c r="AM136" s="178">
        <v>3812.81</v>
      </c>
      <c r="AN136" s="178">
        <v>0</v>
      </c>
      <c r="AO136" s="178">
        <v>982.29</v>
      </c>
      <c r="AP136" s="3">
        <v>0</v>
      </c>
      <c r="AQ136" s="3">
        <v>12557.3</v>
      </c>
      <c r="AR136" s="3">
        <v>0</v>
      </c>
      <c r="AS136" s="3">
        <v>982.29</v>
      </c>
      <c r="AT136" s="3">
        <v>0</v>
      </c>
      <c r="AU136" s="3">
        <v>1396.62</v>
      </c>
      <c r="AV136" s="39">
        <f t="shared" si="40"/>
        <v>0</v>
      </c>
      <c r="AW136" s="39">
        <f t="shared" si="41"/>
        <v>28080.809999999998</v>
      </c>
      <c r="AX136" s="122">
        <f t="shared" si="42"/>
        <v>28080.809999999998</v>
      </c>
      <c r="AY136" s="40"/>
      <c r="AZ136" s="40">
        <f>17380-11132.94</f>
        <v>6247.0599999999995</v>
      </c>
      <c r="BA136" s="40"/>
      <c r="BB136" s="40">
        <f t="shared" si="43"/>
        <v>34327.869999999995</v>
      </c>
      <c r="BC136" s="108">
        <f t="shared" si="45"/>
        <v>-29763.289999999994</v>
      </c>
      <c r="BD136" s="150"/>
      <c r="BE136" s="150"/>
      <c r="BF136" s="3">
        <v>81733.2168</v>
      </c>
      <c r="BG136" s="150">
        <f t="shared" si="33"/>
        <v>-111496.50679999999</v>
      </c>
      <c r="BH136" s="121">
        <v>353478.79</v>
      </c>
      <c r="BI136" s="156"/>
      <c r="BJ136" s="137"/>
      <c r="BK136" s="251"/>
      <c r="BL136" s="251">
        <f t="shared" si="47"/>
        <v>-111496.50679999999</v>
      </c>
      <c r="BM136" s="138">
        <v>-45445.9</v>
      </c>
      <c r="BN136" s="140"/>
      <c r="BO136" s="140"/>
      <c r="BP136" s="140"/>
      <c r="BQ136" s="140"/>
      <c r="BR136" s="276">
        <v>0</v>
      </c>
      <c r="BS136" s="138">
        <v>-45445.9</v>
      </c>
      <c r="BT136" s="3"/>
      <c r="BU136" s="3"/>
      <c r="BV136" s="251">
        <f t="shared" si="44"/>
        <v>-111496.50679999999</v>
      </c>
      <c r="BW136" s="150"/>
      <c r="BX136" s="274">
        <f>BL136+BR136</f>
        <v>-111496.50679999999</v>
      </c>
    </row>
    <row r="137" spans="1:76" ht="15.75" customHeight="1">
      <c r="A137" s="3">
        <v>123</v>
      </c>
      <c r="B137" s="10" t="s">
        <v>298</v>
      </c>
      <c r="C137" s="3">
        <v>383.6</v>
      </c>
      <c r="D137" s="3">
        <v>0</v>
      </c>
      <c r="E137" s="3">
        <f t="shared" si="29"/>
        <v>383.6</v>
      </c>
      <c r="F137" s="51">
        <v>9.09</v>
      </c>
      <c r="G137" s="6">
        <f t="shared" si="30"/>
        <v>3486.924</v>
      </c>
      <c r="H137" s="5">
        <f t="shared" si="34"/>
        <v>20921.544</v>
      </c>
      <c r="I137" s="3">
        <v>9.46</v>
      </c>
      <c r="J137" s="6">
        <f t="shared" si="31"/>
        <v>3628.8560000000007</v>
      </c>
      <c r="K137" s="5">
        <f t="shared" si="35"/>
        <v>21773.136000000006</v>
      </c>
      <c r="L137" s="54">
        <f t="shared" si="36"/>
        <v>42694.68000000001</v>
      </c>
      <c r="M137" s="125"/>
      <c r="N137" s="55">
        <f t="shared" si="32"/>
        <v>0</v>
      </c>
      <c r="O137" s="108">
        <f t="shared" si="37"/>
        <v>42694.68000000001</v>
      </c>
      <c r="P137" s="127"/>
      <c r="Q137" s="98"/>
      <c r="R137" s="144">
        <v>42679.95</v>
      </c>
      <c r="S137" s="144"/>
      <c r="T137" s="6">
        <f t="shared" si="38"/>
        <v>0</v>
      </c>
      <c r="U137" s="6">
        <f t="shared" si="39"/>
        <v>3556.6625</v>
      </c>
      <c r="V137" s="35">
        <v>0</v>
      </c>
      <c r="W137" s="35">
        <v>42679.95</v>
      </c>
      <c r="X137" s="3">
        <v>0</v>
      </c>
      <c r="Y137" s="3">
        <v>882.28</v>
      </c>
      <c r="Z137" s="3">
        <v>0</v>
      </c>
      <c r="AA137" s="3">
        <v>882.28</v>
      </c>
      <c r="AB137" s="3">
        <v>0</v>
      </c>
      <c r="AC137" s="3">
        <v>2132.28</v>
      </c>
      <c r="AD137" s="3">
        <v>0</v>
      </c>
      <c r="AE137" s="3">
        <v>1357.03</v>
      </c>
      <c r="AF137" s="3">
        <v>0</v>
      </c>
      <c r="AG137" s="3">
        <v>882.28</v>
      </c>
      <c r="AH137" s="3">
        <v>0</v>
      </c>
      <c r="AI137" s="3">
        <v>882.28</v>
      </c>
      <c r="AJ137" s="178">
        <v>0</v>
      </c>
      <c r="AK137" s="178">
        <v>1331.13</v>
      </c>
      <c r="AL137" s="178">
        <v>0</v>
      </c>
      <c r="AM137" s="178">
        <v>916.8</v>
      </c>
      <c r="AN137" s="178">
        <v>0</v>
      </c>
      <c r="AO137" s="178">
        <v>3124.82</v>
      </c>
      <c r="AP137" s="3">
        <v>0</v>
      </c>
      <c r="AQ137" s="3">
        <v>1391.55</v>
      </c>
      <c r="AR137" s="3">
        <v>0</v>
      </c>
      <c r="AS137" s="3">
        <v>2053.03</v>
      </c>
      <c r="AT137" s="3">
        <v>0</v>
      </c>
      <c r="AU137" s="3">
        <v>2627.65</v>
      </c>
      <c r="AV137" s="39">
        <f t="shared" si="40"/>
        <v>0</v>
      </c>
      <c r="AW137" s="39">
        <f t="shared" si="41"/>
        <v>18463.41</v>
      </c>
      <c r="AX137" s="122">
        <f t="shared" si="42"/>
        <v>18463.41</v>
      </c>
      <c r="AY137" s="40"/>
      <c r="AZ137" s="40"/>
      <c r="BA137" s="40"/>
      <c r="BB137" s="40">
        <f t="shared" si="43"/>
        <v>18463.41</v>
      </c>
      <c r="BC137" s="108">
        <f t="shared" si="45"/>
        <v>24231.270000000008</v>
      </c>
      <c r="BD137" s="150"/>
      <c r="BE137" s="150"/>
      <c r="BF137" s="3">
        <v>43452.4776</v>
      </c>
      <c r="BG137" s="150">
        <f t="shared" si="33"/>
        <v>-19221.20759999999</v>
      </c>
      <c r="BH137" s="121">
        <v>268456.53</v>
      </c>
      <c r="BI137" s="156"/>
      <c r="BJ137" s="137"/>
      <c r="BK137" s="251"/>
      <c r="BL137" s="251">
        <f t="shared" si="47"/>
        <v>-19221.20759999999</v>
      </c>
      <c r="BM137" s="125">
        <v>75460.77</v>
      </c>
      <c r="BN137" s="121"/>
      <c r="BO137" s="121"/>
      <c r="BP137" s="121"/>
      <c r="BQ137" s="121">
        <f>BM137*0.02011617</f>
        <v>1517.9816776509</v>
      </c>
      <c r="BR137" s="277">
        <f>BM137-BN137-BO137-BQ137-BP137</f>
        <v>73942.78832234911</v>
      </c>
      <c r="BS137" s="125"/>
      <c r="BT137" s="3"/>
      <c r="BU137" s="3"/>
      <c r="BV137" s="251">
        <f t="shared" si="44"/>
        <v>54721.580722349114</v>
      </c>
      <c r="BW137" s="108">
        <f>BL137+BR137</f>
        <v>54721.580722349114</v>
      </c>
      <c r="BX137" s="150"/>
    </row>
    <row r="138" spans="1:76" ht="15.75">
      <c r="A138" s="3">
        <v>124</v>
      </c>
      <c r="B138" s="18" t="s">
        <v>112</v>
      </c>
      <c r="C138" s="3">
        <v>396.8</v>
      </c>
      <c r="D138" s="3">
        <v>0</v>
      </c>
      <c r="E138" s="3">
        <f t="shared" si="29"/>
        <v>396.8</v>
      </c>
      <c r="F138" s="51">
        <v>8.73</v>
      </c>
      <c r="G138" s="6">
        <f t="shared" si="30"/>
        <v>3464.0640000000003</v>
      </c>
      <c r="H138" s="5">
        <f t="shared" si="34"/>
        <v>20784.384000000002</v>
      </c>
      <c r="I138" s="3">
        <v>9.08</v>
      </c>
      <c r="J138" s="6">
        <f t="shared" si="31"/>
        <v>3602.944</v>
      </c>
      <c r="K138" s="5">
        <f t="shared" si="35"/>
        <v>21617.664</v>
      </c>
      <c r="L138" s="54">
        <f t="shared" si="36"/>
        <v>42402.048</v>
      </c>
      <c r="M138" s="138">
        <v>-17647.14</v>
      </c>
      <c r="N138" s="55">
        <f t="shared" si="32"/>
        <v>-0.4161860295049899</v>
      </c>
      <c r="O138" s="108">
        <f t="shared" si="37"/>
        <v>24754.908000000003</v>
      </c>
      <c r="P138" s="127" t="s">
        <v>351</v>
      </c>
      <c r="Q138" s="98" t="s">
        <v>424</v>
      </c>
      <c r="R138" s="143">
        <v>27338.76</v>
      </c>
      <c r="S138" s="144">
        <f>O138-R138</f>
        <v>-2583.8519999999953</v>
      </c>
      <c r="T138" s="6">
        <f t="shared" si="38"/>
        <v>0</v>
      </c>
      <c r="U138" s="6">
        <f t="shared" si="39"/>
        <v>2278.23</v>
      </c>
      <c r="V138" s="35">
        <v>0</v>
      </c>
      <c r="W138" s="35">
        <v>27338.76</v>
      </c>
      <c r="X138" s="3">
        <v>0</v>
      </c>
      <c r="Y138" s="3">
        <v>1090.29</v>
      </c>
      <c r="Z138" s="3">
        <v>0</v>
      </c>
      <c r="AA138" s="3">
        <v>1090.29</v>
      </c>
      <c r="AB138" s="3">
        <v>0</v>
      </c>
      <c r="AC138" s="3">
        <v>1090.29</v>
      </c>
      <c r="AD138" s="3">
        <v>0</v>
      </c>
      <c r="AE138" s="3">
        <v>2150.7</v>
      </c>
      <c r="AF138" s="3">
        <v>0</v>
      </c>
      <c r="AG138" s="3">
        <v>1692.79</v>
      </c>
      <c r="AH138" s="3">
        <v>0</v>
      </c>
      <c r="AI138" s="3">
        <v>1122.79</v>
      </c>
      <c r="AJ138" s="178">
        <v>0</v>
      </c>
      <c r="AK138" s="178">
        <v>1126</v>
      </c>
      <c r="AL138" s="178">
        <v>0</v>
      </c>
      <c r="AM138" s="178">
        <v>3926.52</v>
      </c>
      <c r="AN138" s="178">
        <v>0</v>
      </c>
      <c r="AO138" s="178">
        <v>3334.02</v>
      </c>
      <c r="AP138" s="3">
        <v>0</v>
      </c>
      <c r="AQ138" s="3">
        <v>13357.18</v>
      </c>
      <c r="AR138" s="3">
        <v>0</v>
      </c>
      <c r="AS138" s="3">
        <v>2368.78</v>
      </c>
      <c r="AT138" s="3">
        <v>0</v>
      </c>
      <c r="AU138" s="3">
        <v>1126</v>
      </c>
      <c r="AV138" s="39">
        <f t="shared" si="40"/>
        <v>0</v>
      </c>
      <c r="AW138" s="39">
        <f t="shared" si="41"/>
        <v>33475.649999999994</v>
      </c>
      <c r="AX138" s="122">
        <f t="shared" si="42"/>
        <v>33475.649999999994</v>
      </c>
      <c r="AY138" s="40"/>
      <c r="AZ138" s="40">
        <v>20856</v>
      </c>
      <c r="BA138" s="40"/>
      <c r="BB138" s="40">
        <f t="shared" si="43"/>
        <v>54331.649999999994</v>
      </c>
      <c r="BC138" s="108">
        <f t="shared" si="45"/>
        <v>-29576.74199999999</v>
      </c>
      <c r="BD138" s="150"/>
      <c r="BE138" s="150">
        <v>4128</v>
      </c>
      <c r="BF138" s="3">
        <v>-3474.8784</v>
      </c>
      <c r="BG138" s="150">
        <f t="shared" si="33"/>
        <v>-21973.86359999999</v>
      </c>
      <c r="BH138" s="121">
        <v>171242.34</v>
      </c>
      <c r="BI138" s="159">
        <v>2578.47</v>
      </c>
      <c r="BJ138" s="137"/>
      <c r="BK138" s="251"/>
      <c r="BL138" s="251">
        <f t="shared" si="47"/>
        <v>-21973.86359999999</v>
      </c>
      <c r="BM138" s="138">
        <v>-17647.14</v>
      </c>
      <c r="BN138" s="140"/>
      <c r="BO138" s="140"/>
      <c r="BP138" s="140"/>
      <c r="BQ138" s="140"/>
      <c r="BR138" s="276">
        <v>0</v>
      </c>
      <c r="BS138" s="138">
        <v>-17647.14</v>
      </c>
      <c r="BT138" s="3"/>
      <c r="BU138" s="3"/>
      <c r="BV138" s="251">
        <f t="shared" si="44"/>
        <v>-21973.86359999999</v>
      </c>
      <c r="BW138" s="150"/>
      <c r="BX138" s="274">
        <f>BL138+BR138</f>
        <v>-21973.86359999999</v>
      </c>
    </row>
    <row r="139" spans="1:76" ht="15.75" customHeight="1">
      <c r="A139" s="3">
        <v>125</v>
      </c>
      <c r="B139" s="18" t="s">
        <v>113</v>
      </c>
      <c r="C139" s="3">
        <v>400.6</v>
      </c>
      <c r="D139" s="3">
        <v>75.1</v>
      </c>
      <c r="E139" s="3">
        <f t="shared" si="29"/>
        <v>475.70000000000005</v>
      </c>
      <c r="F139" s="51">
        <v>8.18</v>
      </c>
      <c r="G139" s="6">
        <f t="shared" si="30"/>
        <v>3891.226</v>
      </c>
      <c r="H139" s="5">
        <f t="shared" si="34"/>
        <v>23347.356</v>
      </c>
      <c r="I139" s="3">
        <v>8.51</v>
      </c>
      <c r="J139" s="6">
        <f t="shared" si="31"/>
        <v>4048.2070000000003</v>
      </c>
      <c r="K139" s="5">
        <f t="shared" si="35"/>
        <v>24289.242000000002</v>
      </c>
      <c r="L139" s="54">
        <f t="shared" si="36"/>
        <v>47636.598</v>
      </c>
      <c r="M139" s="125"/>
      <c r="N139" s="55">
        <f t="shared" si="32"/>
        <v>0</v>
      </c>
      <c r="O139" s="108">
        <f t="shared" si="37"/>
        <v>47636.598</v>
      </c>
      <c r="P139" s="127" t="s">
        <v>354</v>
      </c>
      <c r="Q139" s="98"/>
      <c r="R139" s="144">
        <v>47628.61</v>
      </c>
      <c r="S139" s="144"/>
      <c r="T139" s="6">
        <f t="shared" si="38"/>
        <v>0</v>
      </c>
      <c r="U139" s="6">
        <f t="shared" si="39"/>
        <v>3969.0508333333332</v>
      </c>
      <c r="V139" s="35">
        <v>0</v>
      </c>
      <c r="W139" s="35">
        <v>47628.61</v>
      </c>
      <c r="X139" s="3">
        <v>0</v>
      </c>
      <c r="Y139" s="3">
        <v>1094.11</v>
      </c>
      <c r="Z139" s="3">
        <v>0</v>
      </c>
      <c r="AA139" s="3">
        <v>1693.44</v>
      </c>
      <c r="AB139" s="3">
        <v>0</v>
      </c>
      <c r="AC139" s="3">
        <v>1094.11</v>
      </c>
      <c r="AD139" s="3">
        <v>0</v>
      </c>
      <c r="AE139" s="3">
        <v>2154.52</v>
      </c>
      <c r="AF139" s="3">
        <v>0</v>
      </c>
      <c r="AG139" s="3">
        <v>1128.61</v>
      </c>
      <c r="AH139" s="3">
        <v>0</v>
      </c>
      <c r="AI139" s="3">
        <v>1094.11</v>
      </c>
      <c r="AJ139" s="178">
        <v>0</v>
      </c>
      <c r="AK139" s="178">
        <v>1136.92</v>
      </c>
      <c r="AL139" s="178">
        <v>0</v>
      </c>
      <c r="AM139" s="178">
        <v>3935.79</v>
      </c>
      <c r="AN139" s="178">
        <v>0</v>
      </c>
      <c r="AO139" s="178">
        <v>1136.92</v>
      </c>
      <c r="AP139" s="3">
        <v>0</v>
      </c>
      <c r="AQ139" s="3">
        <v>2197.33</v>
      </c>
      <c r="AR139" s="3">
        <v>0</v>
      </c>
      <c r="AS139" s="3">
        <v>1136.92</v>
      </c>
      <c r="AT139" s="3">
        <v>0</v>
      </c>
      <c r="AU139" s="3">
        <v>1136.92</v>
      </c>
      <c r="AV139" s="39">
        <f t="shared" si="40"/>
        <v>0</v>
      </c>
      <c r="AW139" s="39">
        <f t="shared" si="41"/>
        <v>18939.699999999997</v>
      </c>
      <c r="AX139" s="122">
        <f t="shared" si="42"/>
        <v>18939.699999999997</v>
      </c>
      <c r="AY139" s="40"/>
      <c r="AZ139" s="40"/>
      <c r="BA139" s="40"/>
      <c r="BB139" s="40">
        <f t="shared" si="43"/>
        <v>18939.699999999997</v>
      </c>
      <c r="BC139" s="108">
        <f t="shared" si="45"/>
        <v>28696.898</v>
      </c>
      <c r="BD139" s="150"/>
      <c r="BE139" s="150"/>
      <c r="BF139" s="3">
        <v>-36.5736</v>
      </c>
      <c r="BG139" s="150">
        <f t="shared" si="33"/>
        <v>28733.4716</v>
      </c>
      <c r="BH139" s="121">
        <v>71550.26</v>
      </c>
      <c r="BI139" s="156"/>
      <c r="BJ139" s="137"/>
      <c r="BK139" s="251"/>
      <c r="BL139" s="251">
        <f t="shared" si="47"/>
        <v>28733.4716</v>
      </c>
      <c r="BM139" s="125">
        <v>3809.97</v>
      </c>
      <c r="BN139" s="121"/>
      <c r="BO139" s="121"/>
      <c r="BP139" s="121"/>
      <c r="BQ139" s="121">
        <f>BM139*0.02011617</f>
        <v>76.6420042149</v>
      </c>
      <c r="BR139" s="277">
        <f>BM139-BN139-BO139-BQ139-BP139</f>
        <v>3733.3279957851</v>
      </c>
      <c r="BS139" s="125"/>
      <c r="BT139" s="3"/>
      <c r="BU139" s="3"/>
      <c r="BV139" s="251">
        <f t="shared" si="44"/>
        <v>32466.7995957851</v>
      </c>
      <c r="BW139" s="108">
        <f>BL139+BR139</f>
        <v>32466.7995957851</v>
      </c>
      <c r="BX139" s="150"/>
    </row>
    <row r="140" spans="1:76" ht="15.75">
      <c r="A140" s="3">
        <v>126</v>
      </c>
      <c r="B140" s="18" t="s">
        <v>114</v>
      </c>
      <c r="C140" s="3">
        <v>404.4</v>
      </c>
      <c r="D140" s="3">
        <v>0</v>
      </c>
      <c r="E140" s="3">
        <f t="shared" si="29"/>
        <v>404.4</v>
      </c>
      <c r="F140" s="51">
        <v>10.96</v>
      </c>
      <c r="G140" s="6">
        <f t="shared" si="30"/>
        <v>4432.224</v>
      </c>
      <c r="H140" s="5">
        <f t="shared" si="34"/>
        <v>26593.344</v>
      </c>
      <c r="I140" s="3">
        <v>11.4</v>
      </c>
      <c r="J140" s="6">
        <f t="shared" si="31"/>
        <v>4610.16</v>
      </c>
      <c r="K140" s="5">
        <f t="shared" si="35"/>
        <v>27660.96</v>
      </c>
      <c r="L140" s="54">
        <f t="shared" si="36"/>
        <v>54254.304000000004</v>
      </c>
      <c r="M140" s="138">
        <v>-18221.48</v>
      </c>
      <c r="N140" s="55">
        <f t="shared" si="32"/>
        <v>-0.3358531702848865</v>
      </c>
      <c r="O140" s="108">
        <f t="shared" si="37"/>
        <v>36032.82400000001</v>
      </c>
      <c r="P140" s="127" t="s">
        <v>351</v>
      </c>
      <c r="Q140" s="98" t="s">
        <v>424</v>
      </c>
      <c r="R140" s="144">
        <v>36028.94</v>
      </c>
      <c r="S140" s="144"/>
      <c r="T140" s="6">
        <f t="shared" si="38"/>
        <v>0</v>
      </c>
      <c r="U140" s="6">
        <f t="shared" si="39"/>
        <v>3002.411666666667</v>
      </c>
      <c r="V140" s="35">
        <v>0</v>
      </c>
      <c r="W140" s="35">
        <v>36028.94</v>
      </c>
      <c r="X140" s="3">
        <v>0</v>
      </c>
      <c r="Y140" s="3">
        <v>1619.82</v>
      </c>
      <c r="Z140" s="3">
        <v>0</v>
      </c>
      <c r="AA140" s="3">
        <v>1619.82</v>
      </c>
      <c r="AB140" s="3">
        <v>0</v>
      </c>
      <c r="AC140" s="3">
        <v>1540.76</v>
      </c>
      <c r="AD140" s="3">
        <v>0</v>
      </c>
      <c r="AE140" s="3">
        <v>2756.11</v>
      </c>
      <c r="AF140" s="3">
        <v>0</v>
      </c>
      <c r="AG140" s="3">
        <v>2222.32</v>
      </c>
      <c r="AH140" s="3">
        <v>0</v>
      </c>
      <c r="AI140" s="3">
        <v>1573.26</v>
      </c>
      <c r="AJ140" s="178">
        <v>0</v>
      </c>
      <c r="AK140" s="178">
        <v>2155.46</v>
      </c>
      <c r="AL140" s="178">
        <v>0</v>
      </c>
      <c r="AM140" s="178">
        <v>4994.98</v>
      </c>
      <c r="AN140" s="178">
        <v>0</v>
      </c>
      <c r="AO140" s="178">
        <v>2155.46</v>
      </c>
      <c r="AP140" s="3">
        <v>0</v>
      </c>
      <c r="AQ140" s="3">
        <v>2665.88</v>
      </c>
      <c r="AR140" s="3">
        <v>0</v>
      </c>
      <c r="AS140" s="3">
        <v>1605.47</v>
      </c>
      <c r="AT140" s="3">
        <v>0</v>
      </c>
      <c r="AU140" s="3">
        <v>1915.36</v>
      </c>
      <c r="AV140" s="39">
        <f t="shared" si="40"/>
        <v>0</v>
      </c>
      <c r="AW140" s="39">
        <f t="shared" si="41"/>
        <v>26824.7</v>
      </c>
      <c r="AX140" s="122">
        <f t="shared" si="42"/>
        <v>26824.7</v>
      </c>
      <c r="AY140" s="40"/>
      <c r="AZ140" s="40">
        <f>13904-3665.14</f>
        <v>10238.86</v>
      </c>
      <c r="BA140" s="40"/>
      <c r="BB140" s="40">
        <f t="shared" si="43"/>
        <v>37063.56</v>
      </c>
      <c r="BC140" s="108">
        <f t="shared" si="45"/>
        <v>-1030.7359999999935</v>
      </c>
      <c r="BD140" s="150"/>
      <c r="BE140" s="150"/>
      <c r="BF140" s="3">
        <v>-3876.8568</v>
      </c>
      <c r="BG140" s="150">
        <f t="shared" si="33"/>
        <v>2846.1208000000065</v>
      </c>
      <c r="BH140" s="121">
        <v>209951.63</v>
      </c>
      <c r="BI140" s="156"/>
      <c r="BJ140" s="137"/>
      <c r="BK140" s="251"/>
      <c r="BL140" s="251">
        <f t="shared" si="47"/>
        <v>2846.1208000000065</v>
      </c>
      <c r="BM140" s="138">
        <v>-18221.48</v>
      </c>
      <c r="BN140" s="139"/>
      <c r="BO140" s="139"/>
      <c r="BP140" s="139"/>
      <c r="BQ140" s="139"/>
      <c r="BR140" s="276">
        <v>0</v>
      </c>
      <c r="BS140" s="138">
        <v>-18221.48</v>
      </c>
      <c r="BT140" s="3"/>
      <c r="BU140" s="3"/>
      <c r="BV140" s="251">
        <f t="shared" si="44"/>
        <v>2846.1208000000065</v>
      </c>
      <c r="BW140" s="108">
        <f>BL140+BR140</f>
        <v>2846.1208000000065</v>
      </c>
      <c r="BX140" s="150"/>
    </row>
    <row r="141" spans="1:146" s="93" customFormat="1" ht="15.75">
      <c r="A141" s="3">
        <v>127</v>
      </c>
      <c r="B141" s="57" t="s">
        <v>115</v>
      </c>
      <c r="C141" s="3">
        <v>657.6</v>
      </c>
      <c r="D141" s="3">
        <v>0</v>
      </c>
      <c r="E141" s="3">
        <f t="shared" si="29"/>
        <v>657.6</v>
      </c>
      <c r="F141" s="51">
        <v>9.63</v>
      </c>
      <c r="G141" s="6">
        <f t="shared" si="30"/>
        <v>6332.688000000001</v>
      </c>
      <c r="H141" s="5">
        <f t="shared" si="34"/>
        <v>37996.128000000004</v>
      </c>
      <c r="I141" s="3">
        <v>10.01</v>
      </c>
      <c r="J141" s="6">
        <f t="shared" si="31"/>
        <v>6582.576</v>
      </c>
      <c r="K141" s="5">
        <f t="shared" si="35"/>
        <v>39495.456</v>
      </c>
      <c r="L141" s="54">
        <f t="shared" si="36"/>
        <v>77491.584</v>
      </c>
      <c r="M141" s="138">
        <v>-78894.33</v>
      </c>
      <c r="N141" s="55">
        <f t="shared" si="32"/>
        <v>-1.0181019141381857</v>
      </c>
      <c r="O141" s="108">
        <f t="shared" si="37"/>
        <v>-1402.7459999999992</v>
      </c>
      <c r="P141" s="127" t="s">
        <v>354</v>
      </c>
      <c r="Q141" s="98" t="s">
        <v>424</v>
      </c>
      <c r="R141" s="145">
        <v>20644.56</v>
      </c>
      <c r="S141" s="144">
        <f>O141-R141</f>
        <v>-22047.306</v>
      </c>
      <c r="T141" s="6">
        <f t="shared" si="38"/>
        <v>485.15333333333336</v>
      </c>
      <c r="U141" s="6">
        <f t="shared" si="39"/>
        <v>1235.2266666666667</v>
      </c>
      <c r="V141" s="35">
        <v>5821.84</v>
      </c>
      <c r="W141" s="35">
        <v>14822.72</v>
      </c>
      <c r="X141" s="3">
        <v>0</v>
      </c>
      <c r="Y141" s="3">
        <v>1690.13</v>
      </c>
      <c r="Z141" s="3">
        <v>0</v>
      </c>
      <c r="AA141" s="3">
        <v>1690.13</v>
      </c>
      <c r="AB141" s="3">
        <v>1501.71</v>
      </c>
      <c r="AC141" s="3">
        <v>1690.13</v>
      </c>
      <c r="AD141" s="3">
        <v>474.75</v>
      </c>
      <c r="AE141" s="3">
        <v>1690.13</v>
      </c>
      <c r="AF141" s="3">
        <v>0</v>
      </c>
      <c r="AG141" s="3">
        <v>1690.13</v>
      </c>
      <c r="AH141" s="3">
        <v>0</v>
      </c>
      <c r="AI141" s="3">
        <v>1690.13</v>
      </c>
      <c r="AJ141" s="178">
        <v>0</v>
      </c>
      <c r="AK141" s="178">
        <v>1749.31</v>
      </c>
      <c r="AL141" s="178">
        <v>2681.1</v>
      </c>
      <c r="AM141" s="178">
        <v>1749.31</v>
      </c>
      <c r="AN141" s="178">
        <v>0</v>
      </c>
      <c r="AO141" s="178">
        <v>1749.31</v>
      </c>
      <c r="AP141" s="3">
        <v>474.75</v>
      </c>
      <c r="AQ141" s="3">
        <v>2525.49</v>
      </c>
      <c r="AR141" s="3">
        <v>0</v>
      </c>
      <c r="AS141" s="3">
        <v>1749.31</v>
      </c>
      <c r="AT141" s="3">
        <v>2115</v>
      </c>
      <c r="AU141" s="3">
        <v>1749.31</v>
      </c>
      <c r="AV141" s="39">
        <f t="shared" si="40"/>
        <v>7247.3099999999995</v>
      </c>
      <c r="AW141" s="39">
        <f t="shared" si="41"/>
        <v>21412.820000000003</v>
      </c>
      <c r="AX141" s="122">
        <f t="shared" si="42"/>
        <v>28660.130000000005</v>
      </c>
      <c r="AY141" s="40"/>
      <c r="AZ141" s="40"/>
      <c r="BA141" s="40"/>
      <c r="BB141" s="40">
        <f t="shared" si="43"/>
        <v>28660.130000000005</v>
      </c>
      <c r="BC141" s="108">
        <f t="shared" si="45"/>
        <v>-30062.876000000004</v>
      </c>
      <c r="BD141" s="150"/>
      <c r="BE141" s="150">
        <v>4128</v>
      </c>
      <c r="BF141" s="3">
        <v>1828.5124</v>
      </c>
      <c r="BG141" s="150">
        <f t="shared" si="33"/>
        <v>-27763.388400000003</v>
      </c>
      <c r="BH141" s="121">
        <v>91615.07</v>
      </c>
      <c r="BI141" s="159">
        <v>7470.18</v>
      </c>
      <c r="BJ141" s="137"/>
      <c r="BK141" s="251"/>
      <c r="BL141" s="251">
        <f t="shared" si="47"/>
        <v>-27763.388400000003</v>
      </c>
      <c r="BM141" s="138">
        <v>-78894.33</v>
      </c>
      <c r="BN141" s="140"/>
      <c r="BO141" s="140"/>
      <c r="BP141" s="140"/>
      <c r="BQ141" s="140"/>
      <c r="BR141" s="276">
        <v>0</v>
      </c>
      <c r="BS141" s="138">
        <v>-78894.33</v>
      </c>
      <c r="BT141" s="3"/>
      <c r="BU141" s="3"/>
      <c r="BV141" s="251">
        <f t="shared" si="44"/>
        <v>-27763.388400000003</v>
      </c>
      <c r="BW141" s="150"/>
      <c r="BX141" s="274">
        <f>BL141+BR141</f>
        <v>-27763.388400000003</v>
      </c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</row>
    <row r="142" spans="1:76" ht="15.75">
      <c r="A142" s="3">
        <v>128</v>
      </c>
      <c r="B142" s="17" t="s">
        <v>116</v>
      </c>
      <c r="C142" s="3">
        <v>655.8</v>
      </c>
      <c r="D142" s="3">
        <v>0</v>
      </c>
      <c r="E142" s="3">
        <f t="shared" si="29"/>
        <v>655.8</v>
      </c>
      <c r="F142" s="51">
        <v>13.41</v>
      </c>
      <c r="G142" s="6">
        <f t="shared" si="30"/>
        <v>8794.278</v>
      </c>
      <c r="H142" s="5">
        <f t="shared" si="34"/>
        <v>52765.668000000005</v>
      </c>
      <c r="I142" s="3">
        <v>13.95</v>
      </c>
      <c r="J142" s="6">
        <f t="shared" si="31"/>
        <v>9148.409999999998</v>
      </c>
      <c r="K142" s="5">
        <f t="shared" si="35"/>
        <v>54890.45999999999</v>
      </c>
      <c r="L142" s="54">
        <f t="shared" si="36"/>
        <v>107656.128</v>
      </c>
      <c r="M142" s="125"/>
      <c r="N142" s="55">
        <f t="shared" si="32"/>
        <v>0</v>
      </c>
      <c r="O142" s="108">
        <f t="shared" si="37"/>
        <v>107656.128</v>
      </c>
      <c r="P142" s="127"/>
      <c r="Q142" s="98"/>
      <c r="R142" s="144">
        <v>107641.96</v>
      </c>
      <c r="S142" s="144"/>
      <c r="T142" s="6">
        <f t="shared" si="38"/>
        <v>5003.491666666667</v>
      </c>
      <c r="U142" s="6">
        <f t="shared" si="39"/>
        <v>3966.6716666666666</v>
      </c>
      <c r="V142" s="35">
        <v>60041.9</v>
      </c>
      <c r="W142" s="35">
        <v>47600.06</v>
      </c>
      <c r="X142" s="3">
        <v>1082.07</v>
      </c>
      <c r="Y142" s="3">
        <v>1685.99</v>
      </c>
      <c r="Z142" s="3">
        <v>1082.07</v>
      </c>
      <c r="AA142" s="3">
        <v>1685.99</v>
      </c>
      <c r="AB142" s="3">
        <v>9401.16</v>
      </c>
      <c r="AC142" s="3">
        <v>1685.99</v>
      </c>
      <c r="AD142" s="3">
        <v>1556.82</v>
      </c>
      <c r="AE142" s="3">
        <v>2271.65</v>
      </c>
      <c r="AF142" s="3">
        <v>2295.3</v>
      </c>
      <c r="AG142" s="3">
        <v>4124.79</v>
      </c>
      <c r="AH142" s="3">
        <v>2327.8</v>
      </c>
      <c r="AI142" s="3">
        <v>1685.99</v>
      </c>
      <c r="AJ142" s="178">
        <v>2380.5539999999996</v>
      </c>
      <c r="AK142" s="178">
        <v>1745.01</v>
      </c>
      <c r="AL142" s="178">
        <v>4080.654</v>
      </c>
      <c r="AM142" s="178">
        <v>3492.53</v>
      </c>
      <c r="AN142" s="178">
        <v>2380.5539999999996</v>
      </c>
      <c r="AO142" s="178">
        <v>1745.01</v>
      </c>
      <c r="AP142" s="3">
        <v>2857.39</v>
      </c>
      <c r="AQ142" s="3">
        <v>2330.67</v>
      </c>
      <c r="AR142" s="3">
        <v>1121.42</v>
      </c>
      <c r="AS142" s="3">
        <v>1745.01</v>
      </c>
      <c r="AT142" s="3">
        <v>1121.42</v>
      </c>
      <c r="AU142" s="3">
        <v>1745.01</v>
      </c>
      <c r="AV142" s="39">
        <f t="shared" si="40"/>
        <v>31687.211999999992</v>
      </c>
      <c r="AW142" s="39">
        <f t="shared" si="41"/>
        <v>25943.639999999992</v>
      </c>
      <c r="AX142" s="122">
        <f t="shared" si="42"/>
        <v>57630.851999999984</v>
      </c>
      <c r="AY142" s="40"/>
      <c r="AZ142" s="40"/>
      <c r="BA142" s="40"/>
      <c r="BB142" s="40">
        <f t="shared" si="43"/>
        <v>57630.851999999984</v>
      </c>
      <c r="BC142" s="108">
        <f t="shared" si="45"/>
        <v>50025.27600000001</v>
      </c>
      <c r="BD142" s="150"/>
      <c r="BE142" s="150"/>
      <c r="BF142" s="3">
        <v>-3053.9366</v>
      </c>
      <c r="BG142" s="150">
        <f t="shared" si="33"/>
        <v>53079.21260000001</v>
      </c>
      <c r="BH142" s="121">
        <v>81005.76</v>
      </c>
      <c r="BI142" s="159">
        <v>4637.13</v>
      </c>
      <c r="BJ142" s="137"/>
      <c r="BK142" s="251"/>
      <c r="BL142" s="251">
        <f t="shared" si="47"/>
        <v>53079.21260000001</v>
      </c>
      <c r="BM142" s="125">
        <v>9222.26</v>
      </c>
      <c r="BN142" s="3">
        <v>9036.74</v>
      </c>
      <c r="BO142" s="3"/>
      <c r="BP142" s="3"/>
      <c r="BQ142" s="121">
        <f aca="true" t="shared" si="48" ref="BQ142:BQ147">BM142*0.02011617</f>
        <v>185.5165499442</v>
      </c>
      <c r="BR142" s="277">
        <f aca="true" t="shared" si="49" ref="BR142:BR147">BM142-BN142-BO142-BQ142-BP142</f>
        <v>0.003450055800442442</v>
      </c>
      <c r="BS142" s="125"/>
      <c r="BT142" s="3"/>
      <c r="BU142" s="3"/>
      <c r="BV142" s="251">
        <f t="shared" si="44"/>
        <v>53079.21605005582</v>
      </c>
      <c r="BW142" s="108">
        <f>BL142+BR142</f>
        <v>53079.21605005582</v>
      </c>
      <c r="BX142" s="150"/>
    </row>
    <row r="143" spans="1:76" ht="15.75" customHeight="1">
      <c r="A143" s="3">
        <v>129</v>
      </c>
      <c r="B143" s="17" t="s">
        <v>117</v>
      </c>
      <c r="C143" s="3">
        <v>2003.9</v>
      </c>
      <c r="D143" s="3">
        <v>0</v>
      </c>
      <c r="E143" s="3">
        <f aca="true" t="shared" si="50" ref="E143:E206">C143+D143</f>
        <v>2003.9</v>
      </c>
      <c r="F143" s="51">
        <v>10.82</v>
      </c>
      <c r="G143" s="6">
        <f aca="true" t="shared" si="51" ref="G143:G206">E143*F143</f>
        <v>21682.198</v>
      </c>
      <c r="H143" s="5">
        <f t="shared" si="34"/>
        <v>130093.188</v>
      </c>
      <c r="I143" s="3">
        <v>11.25</v>
      </c>
      <c r="J143" s="6">
        <f aca="true" t="shared" si="52" ref="J143:J206">E143*I143</f>
        <v>22543.875</v>
      </c>
      <c r="K143" s="5">
        <f t="shared" si="35"/>
        <v>135263.25</v>
      </c>
      <c r="L143" s="54">
        <f aca="true" t="shared" si="53" ref="L143:L206">H143+K143</f>
        <v>265356.43799999997</v>
      </c>
      <c r="M143" s="125"/>
      <c r="N143" s="55">
        <f aca="true" t="shared" si="54" ref="N143:N206">M143/L143</f>
        <v>0</v>
      </c>
      <c r="O143" s="108">
        <f t="shared" si="37"/>
        <v>265356.43799999997</v>
      </c>
      <c r="P143" s="127" t="s">
        <v>351</v>
      </c>
      <c r="Q143" s="98"/>
      <c r="R143" s="144">
        <v>265390.1</v>
      </c>
      <c r="S143" s="144"/>
      <c r="T143" s="6">
        <f t="shared" si="38"/>
        <v>9995.0525</v>
      </c>
      <c r="U143" s="6">
        <f t="shared" si="39"/>
        <v>12120.789166666667</v>
      </c>
      <c r="V143" s="35">
        <v>119940.63</v>
      </c>
      <c r="W143" s="35">
        <v>145449.47</v>
      </c>
      <c r="X143" s="3">
        <v>0</v>
      </c>
      <c r="Y143" s="3">
        <v>163322.49</v>
      </c>
      <c r="Z143" s="3">
        <v>27861.41</v>
      </c>
      <c r="AA143" s="3">
        <v>78457.84</v>
      </c>
      <c r="AB143" s="3">
        <v>1242.77</v>
      </c>
      <c r="AC143" s="3">
        <v>4786.62</v>
      </c>
      <c r="AD143" s="3">
        <v>474.75</v>
      </c>
      <c r="AE143" s="3">
        <v>5372.28</v>
      </c>
      <c r="AF143" s="3">
        <v>0</v>
      </c>
      <c r="AG143" s="3">
        <v>9381.32</v>
      </c>
      <c r="AH143" s="3">
        <v>7933.74</v>
      </c>
      <c r="AI143" s="3">
        <v>28475.01</v>
      </c>
      <c r="AJ143" s="178">
        <v>0</v>
      </c>
      <c r="AK143" s="178">
        <v>4966.97</v>
      </c>
      <c r="AL143" s="178">
        <v>1700.1</v>
      </c>
      <c r="AM143" s="178">
        <v>6300.16</v>
      </c>
      <c r="AN143" s="178">
        <v>0</v>
      </c>
      <c r="AO143" s="178">
        <v>20703.96</v>
      </c>
      <c r="AP143" s="3">
        <v>1735.97</v>
      </c>
      <c r="AQ143" s="3">
        <v>11978.41</v>
      </c>
      <c r="AR143" s="3">
        <v>110143.23</v>
      </c>
      <c r="AS143" s="3">
        <v>4966.97</v>
      </c>
      <c r="AT143" s="3">
        <v>412.5</v>
      </c>
      <c r="AU143" s="3">
        <v>4966.97</v>
      </c>
      <c r="AV143" s="39">
        <f t="shared" si="40"/>
        <v>151504.47</v>
      </c>
      <c r="AW143" s="39">
        <f t="shared" si="41"/>
        <v>343678.9999999999</v>
      </c>
      <c r="AX143" s="122">
        <f t="shared" si="42"/>
        <v>495183.46999999986</v>
      </c>
      <c r="AY143" s="40"/>
      <c r="AZ143" s="40"/>
      <c r="BA143" s="40"/>
      <c r="BB143" s="40">
        <f t="shared" si="43"/>
        <v>495183.46999999986</v>
      </c>
      <c r="BC143" s="108">
        <f t="shared" si="45"/>
        <v>-229827.0319999999</v>
      </c>
      <c r="BD143" s="150"/>
      <c r="BE143" s="150">
        <v>4128</v>
      </c>
      <c r="BF143" s="3">
        <v>-3867.6104</v>
      </c>
      <c r="BG143" s="150">
        <f aca="true" t="shared" si="55" ref="BG143:BG206">BC143+BD143+BE143-BF143</f>
        <v>-221831.42159999989</v>
      </c>
      <c r="BH143" s="121">
        <v>163256.9</v>
      </c>
      <c r="BI143" s="159">
        <v>11796.41</v>
      </c>
      <c r="BJ143" s="137"/>
      <c r="BK143" s="251"/>
      <c r="BL143" s="251">
        <f t="shared" si="47"/>
        <v>-221831.42159999989</v>
      </c>
      <c r="BM143" s="125">
        <v>192543.57</v>
      </c>
      <c r="BN143" s="3"/>
      <c r="BO143" s="3"/>
      <c r="BP143" s="3"/>
      <c r="BQ143" s="121">
        <f t="shared" si="48"/>
        <v>3873.2391865269</v>
      </c>
      <c r="BR143" s="277">
        <f t="shared" si="49"/>
        <v>188670.33081347312</v>
      </c>
      <c r="BS143" s="125"/>
      <c r="BT143" s="3"/>
      <c r="BU143" s="3"/>
      <c r="BV143" s="251">
        <f t="shared" si="44"/>
        <v>-33161.090786526765</v>
      </c>
      <c r="BW143" s="150"/>
      <c r="BX143" s="274">
        <f>BL143+BR143</f>
        <v>-33161.090786526765</v>
      </c>
    </row>
    <row r="144" spans="1:76" ht="15.75">
      <c r="A144" s="3">
        <v>130</v>
      </c>
      <c r="B144" s="21" t="s">
        <v>118</v>
      </c>
      <c r="C144" s="3">
        <v>521.5</v>
      </c>
      <c r="D144" s="3">
        <v>0</v>
      </c>
      <c r="E144" s="3">
        <f t="shared" si="50"/>
        <v>521.5</v>
      </c>
      <c r="F144" s="51">
        <v>8.37</v>
      </c>
      <c r="G144" s="6">
        <f t="shared" si="51"/>
        <v>4364.955</v>
      </c>
      <c r="H144" s="5">
        <f aca="true" t="shared" si="56" ref="H144:H207">G144*6</f>
        <v>26189.73</v>
      </c>
      <c r="I144" s="3">
        <v>8.7</v>
      </c>
      <c r="J144" s="6">
        <f t="shared" si="52"/>
        <v>4537.049999999999</v>
      </c>
      <c r="K144" s="5">
        <f aca="true" t="shared" si="57" ref="K144:K207">J144*6</f>
        <v>27222.299999999996</v>
      </c>
      <c r="L144" s="54">
        <f t="shared" si="53"/>
        <v>53412.03</v>
      </c>
      <c r="M144" s="125"/>
      <c r="N144" s="55">
        <f t="shared" si="54"/>
        <v>0</v>
      </c>
      <c r="O144" s="108">
        <f aca="true" t="shared" si="58" ref="O144:O207">L144+M144</f>
        <v>53412.03</v>
      </c>
      <c r="P144" s="127" t="s">
        <v>354</v>
      </c>
      <c r="Q144" s="98"/>
      <c r="R144" s="144">
        <v>53427.05</v>
      </c>
      <c r="S144" s="144"/>
      <c r="T144" s="6">
        <f aca="true" t="shared" si="59" ref="T144:T207">V144/12</f>
        <v>2234.1058333333335</v>
      </c>
      <c r="U144" s="6">
        <f aca="true" t="shared" si="60" ref="U144:U207">W144/12</f>
        <v>2218.148333333333</v>
      </c>
      <c r="V144" s="35">
        <v>26809.27</v>
      </c>
      <c r="W144" s="35">
        <v>26617.78</v>
      </c>
      <c r="X144" s="3">
        <v>852.91</v>
      </c>
      <c r="Y144" s="3">
        <v>1278.51</v>
      </c>
      <c r="Z144" s="3">
        <v>0</v>
      </c>
      <c r="AA144" s="3">
        <v>3145.17</v>
      </c>
      <c r="AB144" s="3">
        <v>3408.69</v>
      </c>
      <c r="AC144" s="3">
        <v>1199.45</v>
      </c>
      <c r="AD144" s="3">
        <v>474.75</v>
      </c>
      <c r="AE144" s="3">
        <v>1199.45</v>
      </c>
      <c r="AF144" s="3">
        <v>0</v>
      </c>
      <c r="AG144" s="3">
        <v>1199.45</v>
      </c>
      <c r="AH144" s="3">
        <v>0</v>
      </c>
      <c r="AI144" s="3">
        <v>1199.45</v>
      </c>
      <c r="AJ144" s="178">
        <v>1991.49</v>
      </c>
      <c r="AK144" s="178">
        <v>1246.39</v>
      </c>
      <c r="AL144" s="178">
        <v>978.65</v>
      </c>
      <c r="AM144" s="178">
        <v>1246.39</v>
      </c>
      <c r="AN144" s="178">
        <v>0</v>
      </c>
      <c r="AO144" s="178">
        <v>1246.39</v>
      </c>
      <c r="AP144" s="3">
        <v>1735.97</v>
      </c>
      <c r="AQ144" s="3">
        <v>1246.39</v>
      </c>
      <c r="AR144" s="3">
        <v>1737.36</v>
      </c>
      <c r="AS144" s="3">
        <v>1246.39</v>
      </c>
      <c r="AT144" s="3">
        <v>962.62</v>
      </c>
      <c r="AU144" s="3">
        <v>1404.51</v>
      </c>
      <c r="AV144" s="39">
        <f aca="true" t="shared" si="61" ref="AV144:AV207">X144+Z144+AB144+AD144+AF144+AH144+AJ144+AL144+AN144+AP144+AR144+AT144</f>
        <v>12142.44</v>
      </c>
      <c r="AW144" s="39">
        <f aca="true" t="shared" si="62" ref="AW144:AW207">Y144+AA144+AC144+AE144+AG144+AI144+AK144+AM144+AO144+AQ144+AS144+AU144</f>
        <v>16857.939999999995</v>
      </c>
      <c r="AX144" s="122">
        <f aca="true" t="shared" si="63" ref="AX144:AX207">AV144+AW144</f>
        <v>29000.379999999997</v>
      </c>
      <c r="AY144" s="40"/>
      <c r="AZ144" s="40"/>
      <c r="BA144" s="40"/>
      <c r="BB144" s="40">
        <f aca="true" t="shared" si="64" ref="BB144:BB207">AX144+AY144+AZ144+BA144</f>
        <v>29000.379999999997</v>
      </c>
      <c r="BC144" s="108">
        <f t="shared" si="45"/>
        <v>24411.65</v>
      </c>
      <c r="BD144" s="150"/>
      <c r="BE144" s="150"/>
      <c r="BF144" s="3">
        <v>-5652.1464</v>
      </c>
      <c r="BG144" s="150">
        <f t="shared" si="55"/>
        <v>30063.7964</v>
      </c>
      <c r="BH144" s="121">
        <v>296840.52</v>
      </c>
      <c r="BI144" s="156"/>
      <c r="BJ144" s="137"/>
      <c r="BK144" s="251"/>
      <c r="BL144" s="251">
        <f t="shared" si="47"/>
        <v>30063.7964</v>
      </c>
      <c r="BM144" s="125">
        <v>16812.46</v>
      </c>
      <c r="BN144" s="121"/>
      <c r="BO144" s="121"/>
      <c r="BP144" s="121"/>
      <c r="BQ144" s="121">
        <f t="shared" si="48"/>
        <v>338.20230347819995</v>
      </c>
      <c r="BR144" s="277">
        <f t="shared" si="49"/>
        <v>16474.2576965218</v>
      </c>
      <c r="BS144" s="125"/>
      <c r="BT144" s="3"/>
      <c r="BU144" s="3"/>
      <c r="BV144" s="251">
        <f aca="true" t="shared" si="65" ref="BV144:BV207">BL144+BR144</f>
        <v>46538.054096521795</v>
      </c>
      <c r="BW144" s="108">
        <f>BL144+BR144</f>
        <v>46538.054096521795</v>
      </c>
      <c r="BX144" s="150"/>
    </row>
    <row r="145" spans="1:76" ht="15.75" customHeight="1">
      <c r="A145" s="3">
        <v>131</v>
      </c>
      <c r="B145" s="21" t="s">
        <v>119</v>
      </c>
      <c r="C145" s="3">
        <v>502.3</v>
      </c>
      <c r="D145" s="3">
        <v>0</v>
      </c>
      <c r="E145" s="3">
        <f t="shared" si="50"/>
        <v>502.3</v>
      </c>
      <c r="F145" s="51">
        <v>8.37</v>
      </c>
      <c r="G145" s="6">
        <f t="shared" si="51"/>
        <v>4204.250999999999</v>
      </c>
      <c r="H145" s="5">
        <f t="shared" si="56"/>
        <v>25225.505999999994</v>
      </c>
      <c r="I145" s="3">
        <v>8.7</v>
      </c>
      <c r="J145" s="6">
        <f t="shared" si="52"/>
        <v>4370.009999999999</v>
      </c>
      <c r="K145" s="5">
        <f t="shared" si="57"/>
        <v>26220.059999999998</v>
      </c>
      <c r="L145" s="54">
        <f t="shared" si="53"/>
        <v>51445.56599999999</v>
      </c>
      <c r="M145" s="125"/>
      <c r="N145" s="55">
        <f t="shared" si="54"/>
        <v>0</v>
      </c>
      <c r="O145" s="108">
        <f t="shared" si="58"/>
        <v>51445.56599999999</v>
      </c>
      <c r="P145" s="127" t="s">
        <v>354</v>
      </c>
      <c r="Q145" s="98"/>
      <c r="R145" s="144">
        <v>51460.03</v>
      </c>
      <c r="S145" s="144"/>
      <c r="T145" s="6">
        <f t="shared" si="59"/>
        <v>2151.8533333333335</v>
      </c>
      <c r="U145" s="6">
        <f t="shared" si="60"/>
        <v>2136.4825</v>
      </c>
      <c r="V145" s="35">
        <v>25822.24</v>
      </c>
      <c r="W145" s="35">
        <v>25637.79</v>
      </c>
      <c r="X145" s="3">
        <v>852.91</v>
      </c>
      <c r="Y145" s="3">
        <v>3101.01</v>
      </c>
      <c r="Z145" s="3">
        <v>0</v>
      </c>
      <c r="AA145" s="3">
        <v>1155.29</v>
      </c>
      <c r="AB145" s="3">
        <v>3408.69</v>
      </c>
      <c r="AC145" s="3">
        <v>1155.29</v>
      </c>
      <c r="AD145" s="3">
        <v>474.75</v>
      </c>
      <c r="AE145" s="3">
        <v>1155.29</v>
      </c>
      <c r="AF145" s="3">
        <v>0</v>
      </c>
      <c r="AG145" s="3">
        <v>8298.62</v>
      </c>
      <c r="AH145" s="3">
        <v>0</v>
      </c>
      <c r="AI145" s="3">
        <v>1155.29</v>
      </c>
      <c r="AJ145" s="178">
        <v>1991.49</v>
      </c>
      <c r="AK145" s="178">
        <v>1200.5</v>
      </c>
      <c r="AL145" s="178">
        <v>978.65</v>
      </c>
      <c r="AM145" s="178">
        <v>1200.5</v>
      </c>
      <c r="AN145" s="178">
        <v>127725.09</v>
      </c>
      <c r="AO145" s="178">
        <v>1200.5</v>
      </c>
      <c r="AP145" s="3">
        <v>1735.97</v>
      </c>
      <c r="AQ145" s="3">
        <v>1200.5</v>
      </c>
      <c r="AR145" s="3">
        <v>1737.36</v>
      </c>
      <c r="AS145" s="3">
        <v>1358.62</v>
      </c>
      <c r="AT145" s="3">
        <v>962.62</v>
      </c>
      <c r="AU145" s="3">
        <v>1358.62</v>
      </c>
      <c r="AV145" s="39">
        <f t="shared" si="61"/>
        <v>139867.52999999997</v>
      </c>
      <c r="AW145" s="39">
        <f t="shared" si="62"/>
        <v>23540.03</v>
      </c>
      <c r="AX145" s="122">
        <f t="shared" si="63"/>
        <v>163407.55999999997</v>
      </c>
      <c r="AY145" s="40"/>
      <c r="AZ145" s="40"/>
      <c r="BA145" s="40"/>
      <c r="BB145" s="40">
        <f t="shared" si="64"/>
        <v>163407.55999999997</v>
      </c>
      <c r="BC145" s="108">
        <f aca="true" t="shared" si="66" ref="BC145:BC208">O145-AX145-AY145-AZ145-BA145</f>
        <v>-111961.99399999998</v>
      </c>
      <c r="BD145" s="150"/>
      <c r="BE145" s="150"/>
      <c r="BF145" s="3">
        <v>-2349.0432</v>
      </c>
      <c r="BG145" s="150">
        <f t="shared" si="55"/>
        <v>-109612.95079999998</v>
      </c>
      <c r="BH145" s="121">
        <v>146145.08</v>
      </c>
      <c r="BI145" s="156"/>
      <c r="BJ145" s="137"/>
      <c r="BK145" s="251"/>
      <c r="BL145" s="251">
        <f t="shared" si="47"/>
        <v>-109612.95079999998</v>
      </c>
      <c r="BM145" s="125">
        <v>79032.28</v>
      </c>
      <c r="BN145" s="121"/>
      <c r="BO145" s="121"/>
      <c r="BP145" s="121"/>
      <c r="BQ145" s="121">
        <f t="shared" si="48"/>
        <v>1589.8267799675998</v>
      </c>
      <c r="BR145" s="277">
        <f t="shared" si="49"/>
        <v>77442.4532200324</v>
      </c>
      <c r="BS145" s="125"/>
      <c r="BT145" s="3"/>
      <c r="BU145" s="3"/>
      <c r="BV145" s="251">
        <f t="shared" si="65"/>
        <v>-32170.497579967574</v>
      </c>
      <c r="BW145" s="150"/>
      <c r="BX145" s="274">
        <f>BL145+BR145</f>
        <v>-32170.497579967574</v>
      </c>
    </row>
    <row r="146" spans="1:76" ht="15.75" customHeight="1">
      <c r="A146" s="3">
        <v>132</v>
      </c>
      <c r="B146" s="17" t="s">
        <v>120</v>
      </c>
      <c r="C146" s="3">
        <v>3299</v>
      </c>
      <c r="D146" s="3">
        <v>350.1</v>
      </c>
      <c r="E146" s="3">
        <f t="shared" si="50"/>
        <v>3649.1</v>
      </c>
      <c r="F146" s="51">
        <v>12.43</v>
      </c>
      <c r="G146" s="6">
        <f t="shared" si="51"/>
        <v>45358.312999999995</v>
      </c>
      <c r="H146" s="5">
        <f t="shared" si="56"/>
        <v>272149.87799999997</v>
      </c>
      <c r="I146" s="3">
        <v>12.93</v>
      </c>
      <c r="J146" s="6">
        <f t="shared" si="52"/>
        <v>47182.863</v>
      </c>
      <c r="K146" s="5">
        <f t="shared" si="57"/>
        <v>283097.17799999996</v>
      </c>
      <c r="L146" s="54">
        <f t="shared" si="53"/>
        <v>555247.0559999999</v>
      </c>
      <c r="M146" s="125"/>
      <c r="N146" s="55">
        <f t="shared" si="54"/>
        <v>0</v>
      </c>
      <c r="O146" s="108">
        <f t="shared" si="58"/>
        <v>555247.0559999999</v>
      </c>
      <c r="P146" s="127"/>
      <c r="Q146" s="98"/>
      <c r="R146" s="144">
        <v>555185.75</v>
      </c>
      <c r="S146" s="144"/>
      <c r="T146" s="6">
        <f t="shared" si="59"/>
        <v>26091.795</v>
      </c>
      <c r="U146" s="6">
        <f t="shared" si="60"/>
        <v>20173.684166666666</v>
      </c>
      <c r="V146" s="35">
        <v>313101.54</v>
      </c>
      <c r="W146" s="35">
        <v>242084.21</v>
      </c>
      <c r="X146" s="3">
        <v>21363.54</v>
      </c>
      <c r="Y146" s="3">
        <v>9607.09</v>
      </c>
      <c r="Z146" s="3">
        <v>8161.81</v>
      </c>
      <c r="AA146" s="3">
        <v>15307.06</v>
      </c>
      <c r="AB146" s="3">
        <v>7188.34</v>
      </c>
      <c r="AC146" s="3">
        <v>8747.54</v>
      </c>
      <c r="AD146" s="3">
        <v>23451.47</v>
      </c>
      <c r="AE146" s="3">
        <v>10666.39</v>
      </c>
      <c r="AF146" s="3">
        <v>27211.25</v>
      </c>
      <c r="AG146" s="3">
        <v>8747.54</v>
      </c>
      <c r="AH146" s="3">
        <v>26223.44</v>
      </c>
      <c r="AI146" s="3">
        <v>13014.6</v>
      </c>
      <c r="AJ146" s="178">
        <v>18202.962</v>
      </c>
      <c r="AK146" s="178">
        <v>18497.07</v>
      </c>
      <c r="AL146" s="178">
        <v>12727.472</v>
      </c>
      <c r="AM146" s="178">
        <v>9075.93</v>
      </c>
      <c r="AN146" s="178">
        <v>18623.782</v>
      </c>
      <c r="AO146" s="178">
        <v>16648.14</v>
      </c>
      <c r="AP146" s="3">
        <v>13496.81</v>
      </c>
      <c r="AQ146" s="3">
        <v>35661.55</v>
      </c>
      <c r="AR146" s="3">
        <v>12233.57</v>
      </c>
      <c r="AS146" s="3">
        <v>9075.93</v>
      </c>
      <c r="AT146" s="3">
        <v>11865.03</v>
      </c>
      <c r="AU146" s="3">
        <v>9724.49</v>
      </c>
      <c r="AV146" s="39">
        <f t="shared" si="61"/>
        <v>200749.47600000002</v>
      </c>
      <c r="AW146" s="39">
        <f t="shared" si="62"/>
        <v>164773.33</v>
      </c>
      <c r="AX146" s="122">
        <f t="shared" si="63"/>
        <v>365522.806</v>
      </c>
      <c r="AY146" s="40"/>
      <c r="AZ146" s="40"/>
      <c r="BA146" s="40"/>
      <c r="BB146" s="40">
        <f t="shared" si="64"/>
        <v>365522.806</v>
      </c>
      <c r="BC146" s="108">
        <f t="shared" si="66"/>
        <v>189724.24999999988</v>
      </c>
      <c r="BD146" s="150"/>
      <c r="BE146" s="150">
        <v>4128</v>
      </c>
      <c r="BF146" s="3">
        <v>30171.9944</v>
      </c>
      <c r="BG146" s="150">
        <f t="shared" si="55"/>
        <v>163680.2555999999</v>
      </c>
      <c r="BH146" s="121">
        <v>213170.57</v>
      </c>
      <c r="BI146" s="156"/>
      <c r="BJ146" s="137"/>
      <c r="BK146" s="251"/>
      <c r="BL146" s="251">
        <f t="shared" si="47"/>
        <v>163680.2555999999</v>
      </c>
      <c r="BM146" s="125">
        <v>108967.8</v>
      </c>
      <c r="BN146" s="121"/>
      <c r="BO146" s="121">
        <v>47274</v>
      </c>
      <c r="BP146" s="121"/>
      <c r="BQ146" s="121">
        <f t="shared" si="48"/>
        <v>2192.014789326</v>
      </c>
      <c r="BR146" s="277">
        <f t="shared" si="49"/>
        <v>59501.785210674</v>
      </c>
      <c r="BS146" s="125"/>
      <c r="BT146" s="3"/>
      <c r="BU146" s="3"/>
      <c r="BV146" s="251">
        <f t="shared" si="65"/>
        <v>223182.0408106739</v>
      </c>
      <c r="BW146" s="108">
        <f>BL146+BR146</f>
        <v>223182.0408106739</v>
      </c>
      <c r="BX146" s="150"/>
    </row>
    <row r="147" spans="1:76" ht="15.75" customHeight="1">
      <c r="A147" s="3">
        <v>133</v>
      </c>
      <c r="B147" s="18" t="s">
        <v>121</v>
      </c>
      <c r="C147" s="3">
        <v>462.6</v>
      </c>
      <c r="D147" s="3">
        <v>0</v>
      </c>
      <c r="E147" s="3">
        <f t="shared" si="50"/>
        <v>462.6</v>
      </c>
      <c r="F147" s="51">
        <v>7.53</v>
      </c>
      <c r="G147" s="6">
        <f t="shared" si="51"/>
        <v>3483.378</v>
      </c>
      <c r="H147" s="5">
        <f t="shared" si="56"/>
        <v>20900.268</v>
      </c>
      <c r="I147" s="3">
        <v>7.84</v>
      </c>
      <c r="J147" s="6">
        <f t="shared" si="52"/>
        <v>3626.784</v>
      </c>
      <c r="K147" s="5">
        <f t="shared" si="57"/>
        <v>21760.704</v>
      </c>
      <c r="L147" s="54">
        <f t="shared" si="53"/>
        <v>42660.972</v>
      </c>
      <c r="M147" s="125"/>
      <c r="N147" s="55">
        <f t="shared" si="54"/>
        <v>0</v>
      </c>
      <c r="O147" s="108">
        <f t="shared" si="58"/>
        <v>42660.972</v>
      </c>
      <c r="P147" s="127" t="s">
        <v>354</v>
      </c>
      <c r="Q147" s="98"/>
      <c r="R147" s="144">
        <v>42636.55</v>
      </c>
      <c r="S147" s="144"/>
      <c r="T147" s="6">
        <f t="shared" si="59"/>
        <v>0</v>
      </c>
      <c r="U147" s="6">
        <f t="shared" si="60"/>
        <v>3553.0458333333336</v>
      </c>
      <c r="V147" s="35">
        <v>0</v>
      </c>
      <c r="W147" s="35">
        <v>42636.55</v>
      </c>
      <c r="X147" s="3">
        <v>0</v>
      </c>
      <c r="Y147" s="3">
        <v>10290.85</v>
      </c>
      <c r="Z147" s="3">
        <v>0</v>
      </c>
      <c r="AA147" s="3">
        <v>2743.34</v>
      </c>
      <c r="AB147" s="3">
        <v>0</v>
      </c>
      <c r="AC147" s="3">
        <v>4879.66</v>
      </c>
      <c r="AD147" s="3">
        <v>0</v>
      </c>
      <c r="AE147" s="3">
        <v>3858.6</v>
      </c>
      <c r="AF147" s="3">
        <v>0</v>
      </c>
      <c r="AG147" s="3">
        <v>1276.13</v>
      </c>
      <c r="AH147" s="3">
        <v>0</v>
      </c>
      <c r="AI147" s="3">
        <v>1241.63</v>
      </c>
      <c r="AJ147" s="178">
        <v>0</v>
      </c>
      <c r="AK147" s="178">
        <v>1283.26</v>
      </c>
      <c r="AL147" s="178">
        <v>0</v>
      </c>
      <c r="AM147" s="178">
        <v>1283.26</v>
      </c>
      <c r="AN147" s="178">
        <v>0</v>
      </c>
      <c r="AO147" s="178">
        <v>1697.59</v>
      </c>
      <c r="AP147" s="3">
        <v>0</v>
      </c>
      <c r="AQ147" s="3">
        <v>2953.77</v>
      </c>
      <c r="AR147" s="3">
        <v>0</v>
      </c>
      <c r="AS147" s="3">
        <v>1625.79</v>
      </c>
      <c r="AT147" s="3">
        <v>0</v>
      </c>
      <c r="AU147" s="3">
        <v>1283.26</v>
      </c>
      <c r="AV147" s="39">
        <f t="shared" si="61"/>
        <v>0</v>
      </c>
      <c r="AW147" s="39">
        <f t="shared" si="62"/>
        <v>34417.14</v>
      </c>
      <c r="AX147" s="122">
        <f t="shared" si="63"/>
        <v>34417.14</v>
      </c>
      <c r="AY147" s="40"/>
      <c r="AZ147" s="40"/>
      <c r="BA147" s="40"/>
      <c r="BB147" s="40">
        <f t="shared" si="64"/>
        <v>34417.14</v>
      </c>
      <c r="BC147" s="108">
        <f t="shared" si="66"/>
        <v>8243.832000000002</v>
      </c>
      <c r="BD147" s="150"/>
      <c r="BE147" s="150"/>
      <c r="BF147" s="3">
        <v>-162.1152</v>
      </c>
      <c r="BG147" s="150">
        <f t="shared" si="55"/>
        <v>8405.947200000002</v>
      </c>
      <c r="BH147" s="121">
        <v>17063.43</v>
      </c>
      <c r="BI147" s="156"/>
      <c r="BJ147" s="137"/>
      <c r="BK147" s="251"/>
      <c r="BL147" s="251">
        <f t="shared" si="47"/>
        <v>8405.947200000002</v>
      </c>
      <c r="BM147" s="125">
        <v>42313.89</v>
      </c>
      <c r="BN147" s="121"/>
      <c r="BO147" s="121"/>
      <c r="BP147" s="121"/>
      <c r="BQ147" s="121">
        <f t="shared" si="48"/>
        <v>851.1934046012999</v>
      </c>
      <c r="BR147" s="277">
        <f t="shared" si="49"/>
        <v>41462.6965953987</v>
      </c>
      <c r="BS147" s="125"/>
      <c r="BT147" s="3"/>
      <c r="BU147" s="3"/>
      <c r="BV147" s="251">
        <f t="shared" si="65"/>
        <v>49868.643795398704</v>
      </c>
      <c r="BW147" s="108">
        <f>BL147+BR147</f>
        <v>49868.643795398704</v>
      </c>
      <c r="BX147" s="150"/>
    </row>
    <row r="148" spans="1:76" ht="15.75">
      <c r="A148" s="3">
        <v>134</v>
      </c>
      <c r="B148" s="18" t="s">
        <v>122</v>
      </c>
      <c r="C148" s="3">
        <v>465</v>
      </c>
      <c r="D148" s="3">
        <v>0</v>
      </c>
      <c r="E148" s="3">
        <f t="shared" si="50"/>
        <v>465</v>
      </c>
      <c r="F148" s="51">
        <v>8.73</v>
      </c>
      <c r="G148" s="6">
        <f t="shared" si="51"/>
        <v>4059.4500000000003</v>
      </c>
      <c r="H148" s="5">
        <f t="shared" si="56"/>
        <v>24356.7</v>
      </c>
      <c r="I148" s="3">
        <v>9.08</v>
      </c>
      <c r="J148" s="6">
        <f t="shared" si="52"/>
        <v>4222.2</v>
      </c>
      <c r="K148" s="5">
        <f t="shared" si="57"/>
        <v>25333.199999999997</v>
      </c>
      <c r="L148" s="54">
        <f t="shared" si="53"/>
        <v>49689.899999999994</v>
      </c>
      <c r="M148" s="138">
        <v>-16867.04</v>
      </c>
      <c r="N148" s="55">
        <f t="shared" si="54"/>
        <v>-0.3394460443671652</v>
      </c>
      <c r="O148" s="108">
        <f t="shared" si="58"/>
        <v>32822.85999999999</v>
      </c>
      <c r="P148" s="127" t="s">
        <v>354</v>
      </c>
      <c r="Q148" s="98" t="s">
        <v>424</v>
      </c>
      <c r="R148" s="144">
        <v>32820.63</v>
      </c>
      <c r="S148" s="144"/>
      <c r="T148" s="6">
        <f t="shared" si="59"/>
        <v>0</v>
      </c>
      <c r="U148" s="6">
        <f t="shared" si="60"/>
        <v>2735.0525</v>
      </c>
      <c r="V148" s="35">
        <v>0</v>
      </c>
      <c r="W148" s="35">
        <v>32820.63</v>
      </c>
      <c r="X148" s="3">
        <v>0</v>
      </c>
      <c r="Y148" s="3">
        <v>20873.54</v>
      </c>
      <c r="Z148" s="3">
        <v>0</v>
      </c>
      <c r="AA148" s="3">
        <v>1655.27</v>
      </c>
      <c r="AB148" s="3">
        <v>0</v>
      </c>
      <c r="AC148" s="3">
        <v>2375.72</v>
      </c>
      <c r="AD148" s="3">
        <v>0</v>
      </c>
      <c r="AE148" s="3">
        <v>2308.71</v>
      </c>
      <c r="AF148" s="3">
        <v>0</v>
      </c>
      <c r="AG148" s="3">
        <v>1282.8</v>
      </c>
      <c r="AH148" s="3">
        <v>0</v>
      </c>
      <c r="AI148" s="3">
        <v>9719.79</v>
      </c>
      <c r="AJ148" s="178">
        <v>0</v>
      </c>
      <c r="AK148" s="178">
        <v>1290.2</v>
      </c>
      <c r="AL148" s="178">
        <v>0</v>
      </c>
      <c r="AM148" s="178">
        <v>1290.2</v>
      </c>
      <c r="AN148" s="178">
        <v>0</v>
      </c>
      <c r="AO148" s="178">
        <v>1704.53</v>
      </c>
      <c r="AP148" s="3">
        <v>0</v>
      </c>
      <c r="AQ148" s="3">
        <v>2350.61</v>
      </c>
      <c r="AR148" s="3">
        <v>0</v>
      </c>
      <c r="AS148" s="3">
        <v>8197.57</v>
      </c>
      <c r="AT148" s="3">
        <v>0</v>
      </c>
      <c r="AU148" s="3">
        <v>1290.2</v>
      </c>
      <c r="AV148" s="39">
        <f t="shared" si="61"/>
        <v>0</v>
      </c>
      <c r="AW148" s="39">
        <f t="shared" si="62"/>
        <v>54339.13999999999</v>
      </c>
      <c r="AX148" s="122">
        <f t="shared" si="63"/>
        <v>54339.13999999999</v>
      </c>
      <c r="AY148" s="40"/>
      <c r="AZ148" s="40"/>
      <c r="BA148" s="40"/>
      <c r="BB148" s="40">
        <f t="shared" si="64"/>
        <v>54339.13999999999</v>
      </c>
      <c r="BC148" s="108">
        <f t="shared" si="66"/>
        <v>-21516.28</v>
      </c>
      <c r="BD148" s="150"/>
      <c r="BE148" s="150"/>
      <c r="BF148" s="3">
        <v>-826.7829</v>
      </c>
      <c r="BG148" s="150">
        <f t="shared" si="55"/>
        <v>-20689.4971</v>
      </c>
      <c r="BH148" s="121">
        <v>108042.74</v>
      </c>
      <c r="BI148" s="156"/>
      <c r="BJ148" s="137"/>
      <c r="BK148" s="251"/>
      <c r="BL148" s="251">
        <f t="shared" si="47"/>
        <v>-20689.4971</v>
      </c>
      <c r="BM148" s="138">
        <v>-16867.04</v>
      </c>
      <c r="BN148" s="140"/>
      <c r="BO148" s="140"/>
      <c r="BP148" s="140"/>
      <c r="BQ148" s="140"/>
      <c r="BR148" s="276">
        <v>0</v>
      </c>
      <c r="BS148" s="138">
        <v>-16867.04</v>
      </c>
      <c r="BT148" s="3"/>
      <c r="BU148" s="3"/>
      <c r="BV148" s="251">
        <f t="shared" si="65"/>
        <v>-20689.4971</v>
      </c>
      <c r="BW148" s="150"/>
      <c r="BX148" s="274">
        <f>BL148+BR148</f>
        <v>-20689.4971</v>
      </c>
    </row>
    <row r="149" spans="1:76" ht="15.75" customHeight="1">
      <c r="A149" s="3">
        <v>135</v>
      </c>
      <c r="B149" s="21" t="s">
        <v>299</v>
      </c>
      <c r="C149" s="3">
        <v>405</v>
      </c>
      <c r="D149" s="3">
        <v>0</v>
      </c>
      <c r="E149" s="3">
        <f t="shared" si="50"/>
        <v>405</v>
      </c>
      <c r="F149" s="51">
        <v>11.31</v>
      </c>
      <c r="G149" s="6">
        <f t="shared" si="51"/>
        <v>4580.55</v>
      </c>
      <c r="H149" s="5">
        <f t="shared" si="56"/>
        <v>27483.300000000003</v>
      </c>
      <c r="I149" s="3">
        <v>11.77</v>
      </c>
      <c r="J149" s="6">
        <f t="shared" si="52"/>
        <v>4766.849999999999</v>
      </c>
      <c r="K149" s="5">
        <f t="shared" si="57"/>
        <v>28601.1</v>
      </c>
      <c r="L149" s="54">
        <f t="shared" si="53"/>
        <v>56084.4</v>
      </c>
      <c r="M149" s="138">
        <v>-27394.17</v>
      </c>
      <c r="N149" s="55">
        <f t="shared" si="54"/>
        <v>-0.48844545007167767</v>
      </c>
      <c r="O149" s="108">
        <f t="shared" si="58"/>
        <v>28690.230000000003</v>
      </c>
      <c r="P149" s="127" t="s">
        <v>351</v>
      </c>
      <c r="Q149" s="98" t="s">
        <v>424</v>
      </c>
      <c r="R149" s="144">
        <v>28671.76</v>
      </c>
      <c r="S149" s="144"/>
      <c r="T149" s="6">
        <f t="shared" si="59"/>
        <v>1338.3533333333332</v>
      </c>
      <c r="U149" s="6">
        <f t="shared" si="60"/>
        <v>1050.96</v>
      </c>
      <c r="V149" s="35">
        <v>16060.24</v>
      </c>
      <c r="W149" s="35">
        <v>12611.52</v>
      </c>
      <c r="X149" s="3">
        <v>852.91</v>
      </c>
      <c r="Y149" s="3">
        <v>931.5</v>
      </c>
      <c r="Z149" s="3">
        <v>1127.42</v>
      </c>
      <c r="AA149" s="3">
        <v>931.5</v>
      </c>
      <c r="AB149" s="3">
        <v>1363.48</v>
      </c>
      <c r="AC149" s="3">
        <v>931.5</v>
      </c>
      <c r="AD149" s="3">
        <v>4138.87</v>
      </c>
      <c r="AE149" s="3">
        <v>13300.66</v>
      </c>
      <c r="AF149" s="3">
        <v>0</v>
      </c>
      <c r="AG149" s="3">
        <v>931.5</v>
      </c>
      <c r="AH149" s="3">
        <v>32.5</v>
      </c>
      <c r="AI149" s="3">
        <v>931.5</v>
      </c>
      <c r="AJ149" s="178">
        <v>438</v>
      </c>
      <c r="AK149" s="178">
        <v>1382.28</v>
      </c>
      <c r="AL149" s="178">
        <v>10065.59</v>
      </c>
      <c r="AM149" s="178">
        <v>967.95</v>
      </c>
      <c r="AN149" s="178">
        <v>0</v>
      </c>
      <c r="AO149" s="178">
        <v>967.95</v>
      </c>
      <c r="AP149" s="3">
        <v>21653.62</v>
      </c>
      <c r="AQ149" s="3">
        <v>967.95</v>
      </c>
      <c r="AR149" s="3">
        <v>1737.36</v>
      </c>
      <c r="AS149" s="3">
        <v>1382.28</v>
      </c>
      <c r="AT149" s="3">
        <v>962.62</v>
      </c>
      <c r="AU149" s="3">
        <v>967.95</v>
      </c>
      <c r="AV149" s="39">
        <f t="shared" si="61"/>
        <v>42372.37</v>
      </c>
      <c r="AW149" s="39">
        <f t="shared" si="62"/>
        <v>24594.52</v>
      </c>
      <c r="AX149" s="122">
        <f t="shared" si="63"/>
        <v>66966.89</v>
      </c>
      <c r="AY149" s="40"/>
      <c r="AZ149" s="40"/>
      <c r="BA149" s="40"/>
      <c r="BB149" s="40">
        <f t="shared" si="64"/>
        <v>66966.89</v>
      </c>
      <c r="BC149" s="108">
        <f t="shared" si="66"/>
        <v>-38276.659999999996</v>
      </c>
      <c r="BD149" s="150"/>
      <c r="BE149" s="150"/>
      <c r="BF149" s="3">
        <v>-2415.3984</v>
      </c>
      <c r="BG149" s="150">
        <f t="shared" si="55"/>
        <v>-35861.2616</v>
      </c>
      <c r="BH149" s="121">
        <v>329227.2</v>
      </c>
      <c r="BI149" s="156"/>
      <c r="BJ149" s="137"/>
      <c r="BK149" s="251"/>
      <c r="BL149" s="251">
        <f t="shared" si="47"/>
        <v>-35861.2616</v>
      </c>
      <c r="BM149" s="138">
        <v>-27394.17</v>
      </c>
      <c r="BN149" s="139"/>
      <c r="BO149" s="139"/>
      <c r="BP149" s="139"/>
      <c r="BQ149" s="139"/>
      <c r="BR149" s="276">
        <v>0</v>
      </c>
      <c r="BS149" s="138">
        <v>-27394.17</v>
      </c>
      <c r="BT149" s="3"/>
      <c r="BU149" s="3"/>
      <c r="BV149" s="251">
        <f t="shared" si="65"/>
        <v>-35861.2616</v>
      </c>
      <c r="BW149" s="150"/>
      <c r="BX149" s="274">
        <f>BL149+BR149</f>
        <v>-35861.2616</v>
      </c>
    </row>
    <row r="150" spans="1:146" s="93" customFormat="1" ht="15.75">
      <c r="A150" s="3">
        <v>136</v>
      </c>
      <c r="B150" s="57" t="s">
        <v>123</v>
      </c>
      <c r="C150" s="3">
        <v>709.8</v>
      </c>
      <c r="D150" s="3">
        <v>0</v>
      </c>
      <c r="E150" s="3">
        <f t="shared" si="50"/>
        <v>709.8</v>
      </c>
      <c r="F150" s="51">
        <v>10.6</v>
      </c>
      <c r="G150" s="6">
        <f t="shared" si="51"/>
        <v>7523.879999999999</v>
      </c>
      <c r="H150" s="5">
        <f t="shared" si="56"/>
        <v>45143.28</v>
      </c>
      <c r="I150" s="3">
        <v>11.03</v>
      </c>
      <c r="J150" s="6">
        <f t="shared" si="52"/>
        <v>7829.093999999999</v>
      </c>
      <c r="K150" s="5">
        <f t="shared" si="57"/>
        <v>46974.564</v>
      </c>
      <c r="L150" s="54">
        <f t="shared" si="53"/>
        <v>92117.844</v>
      </c>
      <c r="M150" s="138">
        <v>-198647.64</v>
      </c>
      <c r="N150" s="55">
        <f t="shared" si="54"/>
        <v>-2.1564512517249104</v>
      </c>
      <c r="O150" s="108">
        <f t="shared" si="58"/>
        <v>-106529.79600000002</v>
      </c>
      <c r="P150" s="127" t="s">
        <v>351</v>
      </c>
      <c r="Q150" s="98" t="s">
        <v>424</v>
      </c>
      <c r="R150" s="143">
        <v>47222.27</v>
      </c>
      <c r="S150" s="144">
        <f>O150-R150</f>
        <v>-153752.06600000002</v>
      </c>
      <c r="T150" s="6">
        <f t="shared" si="59"/>
        <v>2257.3175</v>
      </c>
      <c r="U150" s="6">
        <f t="shared" si="60"/>
        <v>1677.8716666666667</v>
      </c>
      <c r="V150" s="35">
        <v>27087.81</v>
      </c>
      <c r="W150" s="35">
        <v>20134.46</v>
      </c>
      <c r="X150" s="3">
        <v>3269.86</v>
      </c>
      <c r="Y150" s="3">
        <v>1810.19</v>
      </c>
      <c r="Z150" s="3">
        <v>710.76</v>
      </c>
      <c r="AA150" s="3">
        <v>1810.19</v>
      </c>
      <c r="AB150" s="3">
        <v>0</v>
      </c>
      <c r="AC150" s="3">
        <v>1810.19</v>
      </c>
      <c r="AD150" s="3">
        <v>474.75</v>
      </c>
      <c r="AE150" s="3">
        <v>10309.93</v>
      </c>
      <c r="AF150" s="3">
        <v>0</v>
      </c>
      <c r="AG150" s="3">
        <v>1810.19</v>
      </c>
      <c r="AH150" s="3">
        <v>0</v>
      </c>
      <c r="AI150" s="3">
        <v>1810.19</v>
      </c>
      <c r="AJ150" s="178">
        <v>570</v>
      </c>
      <c r="AK150" s="178">
        <v>1874.07</v>
      </c>
      <c r="AL150" s="178">
        <v>0</v>
      </c>
      <c r="AM150" s="178">
        <v>1874.07</v>
      </c>
      <c r="AN150" s="178">
        <v>0</v>
      </c>
      <c r="AO150" s="178">
        <v>1874.07</v>
      </c>
      <c r="AP150" s="3">
        <v>1483.73</v>
      </c>
      <c r="AQ150" s="3">
        <v>1874.07</v>
      </c>
      <c r="AR150" s="3">
        <v>1737.36</v>
      </c>
      <c r="AS150" s="3">
        <v>1874.07</v>
      </c>
      <c r="AT150" s="3">
        <v>29994.02</v>
      </c>
      <c r="AU150" s="3">
        <v>2288.4</v>
      </c>
      <c r="AV150" s="39">
        <f t="shared" si="61"/>
        <v>38240.48</v>
      </c>
      <c r="AW150" s="39">
        <f t="shared" si="62"/>
        <v>31019.629999999997</v>
      </c>
      <c r="AX150" s="122">
        <f t="shared" si="63"/>
        <v>69260.11</v>
      </c>
      <c r="AY150" s="40"/>
      <c r="AZ150" s="40"/>
      <c r="BA150" s="40"/>
      <c r="BB150" s="40">
        <f t="shared" si="64"/>
        <v>69260.11</v>
      </c>
      <c r="BC150" s="108">
        <f t="shared" si="66"/>
        <v>-175789.90600000002</v>
      </c>
      <c r="BD150" s="150"/>
      <c r="BE150" s="150"/>
      <c r="BF150" s="3">
        <v>-2976.8904</v>
      </c>
      <c r="BG150" s="150">
        <f t="shared" si="55"/>
        <v>-172813.0156</v>
      </c>
      <c r="BH150" s="121">
        <v>471069.44</v>
      </c>
      <c r="BI150" s="156"/>
      <c r="BJ150" s="137"/>
      <c r="BK150" s="251"/>
      <c r="BL150" s="251">
        <f t="shared" si="47"/>
        <v>-172813.0156</v>
      </c>
      <c r="BM150" s="138">
        <v>-198647.64</v>
      </c>
      <c r="BN150" s="140"/>
      <c r="BO150" s="140"/>
      <c r="BP150" s="140"/>
      <c r="BQ150" s="140"/>
      <c r="BR150" s="276">
        <v>0</v>
      </c>
      <c r="BS150" s="138">
        <v>-198647.64</v>
      </c>
      <c r="BT150" s="3"/>
      <c r="BU150" s="3"/>
      <c r="BV150" s="251">
        <f t="shared" si="65"/>
        <v>-172813.0156</v>
      </c>
      <c r="BW150" s="150"/>
      <c r="BX150" s="274">
        <f>BL150+BR150</f>
        <v>-172813.0156</v>
      </c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</row>
    <row r="151" spans="1:76" ht="15.75">
      <c r="A151" s="3">
        <v>137</v>
      </c>
      <c r="B151" s="17" t="s">
        <v>124</v>
      </c>
      <c r="C151" s="3">
        <v>5558.86</v>
      </c>
      <c r="D151" s="3">
        <v>0</v>
      </c>
      <c r="E151" s="3">
        <f t="shared" si="50"/>
        <v>5558.86</v>
      </c>
      <c r="F151" s="51">
        <v>13.37</v>
      </c>
      <c r="G151" s="6">
        <f t="shared" si="51"/>
        <v>74321.9582</v>
      </c>
      <c r="H151" s="5">
        <f t="shared" si="56"/>
        <v>445931.74919999996</v>
      </c>
      <c r="I151" s="3">
        <v>13.9</v>
      </c>
      <c r="J151" s="6">
        <f t="shared" si="52"/>
        <v>77268.154</v>
      </c>
      <c r="K151" s="5">
        <f t="shared" si="57"/>
        <v>463608.924</v>
      </c>
      <c r="L151" s="54">
        <f t="shared" si="53"/>
        <v>909540.6732</v>
      </c>
      <c r="M151" s="125"/>
      <c r="N151" s="55">
        <f t="shared" si="54"/>
        <v>0</v>
      </c>
      <c r="O151" s="108">
        <f t="shared" si="58"/>
        <v>909540.6732</v>
      </c>
      <c r="P151" s="127"/>
      <c r="Q151" s="98"/>
      <c r="R151" s="144">
        <v>909700.77</v>
      </c>
      <c r="S151" s="144"/>
      <c r="T151" s="6">
        <f t="shared" si="59"/>
        <v>42581.4275</v>
      </c>
      <c r="U151" s="6">
        <f t="shared" si="60"/>
        <v>33226.97</v>
      </c>
      <c r="V151" s="35">
        <v>510977.13</v>
      </c>
      <c r="W151" s="35">
        <v>398723.64</v>
      </c>
      <c r="X151" s="3">
        <v>12913.64</v>
      </c>
      <c r="Y151" s="3">
        <v>19239.71</v>
      </c>
      <c r="Z151" s="3">
        <v>11281.54</v>
      </c>
      <c r="AA151" s="3">
        <v>13140.68</v>
      </c>
      <c r="AB151" s="3">
        <v>100105.65</v>
      </c>
      <c r="AC151" s="3">
        <v>27643</v>
      </c>
      <c r="AD151" s="3">
        <v>11527.45</v>
      </c>
      <c r="AE151" s="3">
        <v>28736.13</v>
      </c>
      <c r="AF151" s="3">
        <v>19703.77</v>
      </c>
      <c r="AG151" s="3">
        <v>19578.93</v>
      </c>
      <c r="AH151" s="3">
        <v>41458.25</v>
      </c>
      <c r="AI151" s="3">
        <v>13140.68</v>
      </c>
      <c r="AJ151" s="178">
        <v>20178.661799999998</v>
      </c>
      <c r="AK151" s="178">
        <v>13640.98</v>
      </c>
      <c r="AL151" s="178">
        <v>46002.6718</v>
      </c>
      <c r="AM151" s="178">
        <v>61085.4</v>
      </c>
      <c r="AN151" s="178">
        <v>35092.2018</v>
      </c>
      <c r="AO151" s="178">
        <v>17837.24</v>
      </c>
      <c r="AP151" s="3">
        <v>17364.15</v>
      </c>
      <c r="AQ151" s="3">
        <v>34843.18</v>
      </c>
      <c r="AR151" s="3">
        <v>233511.63</v>
      </c>
      <c r="AS151" s="3">
        <v>42434.87</v>
      </c>
      <c r="AT151" s="3">
        <v>12543.19</v>
      </c>
      <c r="AU151" s="3">
        <v>39684.23</v>
      </c>
      <c r="AV151" s="39">
        <f t="shared" si="61"/>
        <v>561682.8054</v>
      </c>
      <c r="AW151" s="39">
        <f t="shared" si="62"/>
        <v>331005.02999999997</v>
      </c>
      <c r="AX151" s="122">
        <f t="shared" si="63"/>
        <v>892687.8354</v>
      </c>
      <c r="AY151" s="40"/>
      <c r="AZ151" s="40">
        <v>4086.62</v>
      </c>
      <c r="BA151" s="40"/>
      <c r="BB151" s="40">
        <f t="shared" si="64"/>
        <v>896774.4554</v>
      </c>
      <c r="BC151" s="108">
        <f t="shared" si="66"/>
        <v>12766.21779999998</v>
      </c>
      <c r="BD151" s="150"/>
      <c r="BE151" s="150">
        <v>4128</v>
      </c>
      <c r="BF151" s="3">
        <v>16058.7286</v>
      </c>
      <c r="BG151" s="150">
        <f t="shared" si="55"/>
        <v>835.48919999998</v>
      </c>
      <c r="BH151" s="121">
        <v>290891.35</v>
      </c>
      <c r="BI151" s="159">
        <v>0</v>
      </c>
      <c r="BJ151" s="176">
        <f>48321.38-48321.38</f>
        <v>0</v>
      </c>
      <c r="BK151" s="251">
        <v>119439.26</v>
      </c>
      <c r="BL151" s="251">
        <f t="shared" si="47"/>
        <v>120274.74919999998</v>
      </c>
      <c r="BM151" s="125">
        <v>0</v>
      </c>
      <c r="BN151" s="3"/>
      <c r="BO151" s="3"/>
      <c r="BP151" s="3"/>
      <c r="BQ151" s="121">
        <f>BM151*0.02011617</f>
        <v>0</v>
      </c>
      <c r="BR151" s="277">
        <f>BM151-BN151-BO151-BQ151-BP151</f>
        <v>0</v>
      </c>
      <c r="BS151" s="125"/>
      <c r="BT151" s="177" t="s">
        <v>459</v>
      </c>
      <c r="BU151" s="98" t="s">
        <v>460</v>
      </c>
      <c r="BV151" s="251">
        <f t="shared" si="65"/>
        <v>120274.74919999998</v>
      </c>
      <c r="BW151" s="108">
        <f>BL151+BR151</f>
        <v>120274.74919999998</v>
      </c>
      <c r="BX151" s="150"/>
    </row>
    <row r="152" spans="1:76" ht="15.75" customHeight="1">
      <c r="A152" s="3">
        <v>138</v>
      </c>
      <c r="B152" s="17" t="s">
        <v>125</v>
      </c>
      <c r="C152" s="3">
        <v>2728.1</v>
      </c>
      <c r="D152" s="3">
        <v>812.7</v>
      </c>
      <c r="E152" s="3">
        <f t="shared" si="50"/>
        <v>3540.8</v>
      </c>
      <c r="F152" s="51">
        <v>12.79</v>
      </c>
      <c r="G152" s="6">
        <f t="shared" si="51"/>
        <v>45286.832</v>
      </c>
      <c r="H152" s="5">
        <f t="shared" si="56"/>
        <v>271720.992</v>
      </c>
      <c r="I152" s="3">
        <v>13.3</v>
      </c>
      <c r="J152" s="6">
        <f t="shared" si="52"/>
        <v>47092.64000000001</v>
      </c>
      <c r="K152" s="5">
        <f t="shared" si="57"/>
        <v>282555.84</v>
      </c>
      <c r="L152" s="54">
        <f t="shared" si="53"/>
        <v>554276.832</v>
      </c>
      <c r="M152" s="138">
        <v>-2965.35</v>
      </c>
      <c r="N152" s="55">
        <f t="shared" si="54"/>
        <v>-0.00534994397889609</v>
      </c>
      <c r="O152" s="108">
        <f t="shared" si="58"/>
        <v>551311.4820000001</v>
      </c>
      <c r="P152" s="127"/>
      <c r="Q152" s="98"/>
      <c r="R152" s="144">
        <v>551345.47</v>
      </c>
      <c r="S152" s="144"/>
      <c r="T152" s="6">
        <f t="shared" si="59"/>
        <v>26480.83916666667</v>
      </c>
      <c r="U152" s="6">
        <f t="shared" si="60"/>
        <v>19464.616666666665</v>
      </c>
      <c r="V152" s="35">
        <v>317770.07</v>
      </c>
      <c r="W152" s="35">
        <v>233575.4</v>
      </c>
      <c r="X152" s="3">
        <v>19040.07</v>
      </c>
      <c r="Y152" s="3">
        <v>8319.19</v>
      </c>
      <c r="Z152" s="3">
        <v>42067.59</v>
      </c>
      <c r="AA152" s="3">
        <v>21269.29</v>
      </c>
      <c r="AB152" s="3">
        <v>16330.19</v>
      </c>
      <c r="AC152" s="3">
        <v>119991.58</v>
      </c>
      <c r="AD152" s="3">
        <v>6315.42</v>
      </c>
      <c r="AE152" s="3">
        <v>11213.43</v>
      </c>
      <c r="AF152" s="3">
        <v>12637.06</v>
      </c>
      <c r="AG152" s="3">
        <v>8319.19</v>
      </c>
      <c r="AH152" s="3">
        <v>16627.06</v>
      </c>
      <c r="AI152" s="3">
        <v>38246.75</v>
      </c>
      <c r="AJ152" s="178">
        <v>43754.684</v>
      </c>
      <c r="AK152" s="178">
        <v>8637.77</v>
      </c>
      <c r="AL152" s="178">
        <v>38954.194</v>
      </c>
      <c r="AM152" s="178">
        <v>33541.54</v>
      </c>
      <c r="AN152" s="178">
        <v>26367.854</v>
      </c>
      <c r="AO152" s="178">
        <v>15512.76</v>
      </c>
      <c r="AP152" s="3">
        <v>29811.53</v>
      </c>
      <c r="AQ152" s="3">
        <v>16751.95</v>
      </c>
      <c r="AR152" s="3">
        <v>14375.03</v>
      </c>
      <c r="AS152" s="3">
        <v>9970.96</v>
      </c>
      <c r="AT152" s="3">
        <v>13520.53</v>
      </c>
      <c r="AU152" s="3">
        <v>8637.77</v>
      </c>
      <c r="AV152" s="39">
        <f t="shared" si="61"/>
        <v>279801.212</v>
      </c>
      <c r="AW152" s="39">
        <f t="shared" si="62"/>
        <v>300412.18000000005</v>
      </c>
      <c r="AX152" s="122">
        <f t="shared" si="63"/>
        <v>580213.392</v>
      </c>
      <c r="AY152" s="40"/>
      <c r="AZ152" s="40"/>
      <c r="BA152" s="40"/>
      <c r="BB152" s="40">
        <f t="shared" si="64"/>
        <v>580213.392</v>
      </c>
      <c r="BC152" s="108">
        <f t="shared" si="66"/>
        <v>-28901.909999999916</v>
      </c>
      <c r="BD152" s="150"/>
      <c r="BE152" s="150">
        <v>344</v>
      </c>
      <c r="BF152" s="3">
        <v>31673.9422</v>
      </c>
      <c r="BG152" s="150">
        <f t="shared" si="55"/>
        <v>-60231.85219999992</v>
      </c>
      <c r="BH152" s="121">
        <v>126876.53</v>
      </c>
      <c r="BI152" s="159">
        <v>31196.7</v>
      </c>
      <c r="BJ152" s="137"/>
      <c r="BK152" s="251"/>
      <c r="BL152" s="251">
        <f t="shared" si="47"/>
        <v>-60231.85219999992</v>
      </c>
      <c r="BM152" s="138">
        <v>-2965.35</v>
      </c>
      <c r="BN152" s="139"/>
      <c r="BO152" s="139"/>
      <c r="BP152" s="139"/>
      <c r="BQ152" s="139"/>
      <c r="BR152" s="276">
        <v>0</v>
      </c>
      <c r="BS152" s="138">
        <v>-2965.35</v>
      </c>
      <c r="BT152" s="3"/>
      <c r="BU152" s="3"/>
      <c r="BV152" s="251">
        <f t="shared" si="65"/>
        <v>-60231.85219999992</v>
      </c>
      <c r="BW152" s="150"/>
      <c r="BX152" s="274">
        <f>BL152+BR152</f>
        <v>-60231.85219999992</v>
      </c>
    </row>
    <row r="153" spans="1:76" ht="15.75" customHeight="1">
      <c r="A153" s="3">
        <v>139</v>
      </c>
      <c r="B153" s="10" t="s">
        <v>300</v>
      </c>
      <c r="C153" s="3">
        <v>329.1</v>
      </c>
      <c r="D153" s="3">
        <v>0</v>
      </c>
      <c r="E153" s="3">
        <f t="shared" si="50"/>
        <v>329.1</v>
      </c>
      <c r="F153" s="51">
        <v>10.92</v>
      </c>
      <c r="G153" s="6">
        <f t="shared" si="51"/>
        <v>3593.7720000000004</v>
      </c>
      <c r="H153" s="5">
        <f t="shared" si="56"/>
        <v>21562.632</v>
      </c>
      <c r="I153" s="3">
        <v>11.36</v>
      </c>
      <c r="J153" s="6">
        <f t="shared" si="52"/>
        <v>3738.576</v>
      </c>
      <c r="K153" s="5">
        <f t="shared" si="57"/>
        <v>22431.456</v>
      </c>
      <c r="L153" s="54">
        <f t="shared" si="53"/>
        <v>43994.088</v>
      </c>
      <c r="M153" s="125"/>
      <c r="N153" s="55">
        <f t="shared" si="54"/>
        <v>0</v>
      </c>
      <c r="O153" s="108">
        <f t="shared" si="58"/>
        <v>43994.088</v>
      </c>
      <c r="P153" s="127"/>
      <c r="Q153" s="98"/>
      <c r="R153" s="144">
        <v>43987.77</v>
      </c>
      <c r="S153" s="144"/>
      <c r="T153" s="6">
        <f t="shared" si="59"/>
        <v>0</v>
      </c>
      <c r="U153" s="6">
        <f t="shared" si="60"/>
        <v>3665.6474999999996</v>
      </c>
      <c r="V153" s="35">
        <v>0</v>
      </c>
      <c r="W153" s="35">
        <v>43987.77</v>
      </c>
      <c r="X153" s="3">
        <v>0</v>
      </c>
      <c r="Y153" s="3">
        <v>756.93</v>
      </c>
      <c r="Z153" s="3">
        <v>0</v>
      </c>
      <c r="AA153" s="3">
        <v>756.93</v>
      </c>
      <c r="AB153" s="3">
        <v>0</v>
      </c>
      <c r="AC153" s="3">
        <v>756.93</v>
      </c>
      <c r="AD153" s="3">
        <v>0</v>
      </c>
      <c r="AE153" s="3">
        <v>1231.68</v>
      </c>
      <c r="AF153" s="3">
        <v>0</v>
      </c>
      <c r="AG153" s="3">
        <v>756.93</v>
      </c>
      <c r="AH153" s="3">
        <v>0</v>
      </c>
      <c r="AI153" s="3">
        <v>756.93</v>
      </c>
      <c r="AJ153" s="178">
        <v>0</v>
      </c>
      <c r="AK153" s="178">
        <v>786.55</v>
      </c>
      <c r="AL153" s="178">
        <v>0</v>
      </c>
      <c r="AM153" s="178">
        <v>786.55</v>
      </c>
      <c r="AN153" s="178">
        <v>0</v>
      </c>
      <c r="AO153" s="178">
        <v>786.55</v>
      </c>
      <c r="AP153" s="3">
        <v>0</v>
      </c>
      <c r="AQ153" s="3">
        <v>1261.3</v>
      </c>
      <c r="AR153" s="3">
        <v>0</v>
      </c>
      <c r="AS153" s="3">
        <v>786.55</v>
      </c>
      <c r="AT153" s="3">
        <v>0</v>
      </c>
      <c r="AU153" s="3">
        <v>786.55</v>
      </c>
      <c r="AV153" s="39">
        <f t="shared" si="61"/>
        <v>0</v>
      </c>
      <c r="AW153" s="39">
        <f t="shared" si="62"/>
        <v>10210.38</v>
      </c>
      <c r="AX153" s="122">
        <f t="shared" si="63"/>
        <v>10210.38</v>
      </c>
      <c r="AY153" s="40"/>
      <c r="AZ153" s="40"/>
      <c r="BA153" s="40"/>
      <c r="BB153" s="40">
        <f t="shared" si="64"/>
        <v>10210.38</v>
      </c>
      <c r="BC153" s="108">
        <f t="shared" si="66"/>
        <v>33783.708000000006</v>
      </c>
      <c r="BD153" s="150"/>
      <c r="BE153" s="150"/>
      <c r="BF153" s="3">
        <v>22324.6584</v>
      </c>
      <c r="BG153" s="150">
        <f t="shared" si="55"/>
        <v>11459.049600000006</v>
      </c>
      <c r="BH153" s="121">
        <v>19150.29</v>
      </c>
      <c r="BI153" s="156"/>
      <c r="BJ153" s="137"/>
      <c r="BK153" s="251"/>
      <c r="BL153" s="251">
        <f t="shared" si="47"/>
        <v>11459.049600000006</v>
      </c>
      <c r="BM153" s="125">
        <v>46621.88</v>
      </c>
      <c r="BN153" s="121"/>
      <c r="BO153" s="121"/>
      <c r="BP153" s="121"/>
      <c r="BQ153" s="121">
        <f>BM153*0.02011617</f>
        <v>937.8536637995999</v>
      </c>
      <c r="BR153" s="277">
        <f>BM153-BN153-BO153-BQ153-BP153</f>
        <v>45684.0263362004</v>
      </c>
      <c r="BS153" s="125"/>
      <c r="BT153" s="3"/>
      <c r="BU153" s="3"/>
      <c r="BV153" s="251">
        <f t="shared" si="65"/>
        <v>57143.0759362004</v>
      </c>
      <c r="BW153" s="108">
        <f>BL153+BR153</f>
        <v>57143.0759362004</v>
      </c>
      <c r="BX153" s="150"/>
    </row>
    <row r="154" spans="1:76" s="273" customFormat="1" ht="15.75" customHeight="1">
      <c r="A154" s="3">
        <v>140</v>
      </c>
      <c r="B154" s="42" t="s">
        <v>301</v>
      </c>
      <c r="C154" s="42">
        <v>506.5</v>
      </c>
      <c r="D154" s="42">
        <v>0</v>
      </c>
      <c r="E154" s="42">
        <f t="shared" si="50"/>
        <v>506.5</v>
      </c>
      <c r="F154" s="257">
        <v>9.09</v>
      </c>
      <c r="G154" s="258">
        <f t="shared" si="51"/>
        <v>4604.085</v>
      </c>
      <c r="H154" s="174">
        <f>G154*5</f>
        <v>23020.425</v>
      </c>
      <c r="I154" s="173">
        <v>0</v>
      </c>
      <c r="J154" s="174">
        <f t="shared" si="52"/>
        <v>0</v>
      </c>
      <c r="K154" s="258">
        <f t="shared" si="57"/>
        <v>0</v>
      </c>
      <c r="L154" s="259">
        <f t="shared" si="53"/>
        <v>23020.425</v>
      </c>
      <c r="M154" s="260">
        <v>-75176.94</v>
      </c>
      <c r="N154" s="261">
        <f t="shared" si="54"/>
        <v>-3.2656625583585015</v>
      </c>
      <c r="O154" s="262">
        <f t="shared" si="58"/>
        <v>-52156.515</v>
      </c>
      <c r="P154" s="263" t="s">
        <v>351</v>
      </c>
      <c r="Q154" s="264" t="s">
        <v>424</v>
      </c>
      <c r="R154" s="265">
        <v>14258.99</v>
      </c>
      <c r="S154" s="265">
        <f>O154-R154</f>
        <v>-66415.505</v>
      </c>
      <c r="T154" s="258">
        <f t="shared" si="59"/>
        <v>0</v>
      </c>
      <c r="U154" s="258">
        <f t="shared" si="60"/>
        <v>1188.2491666666667</v>
      </c>
      <c r="V154" s="258">
        <v>0</v>
      </c>
      <c r="W154" s="258">
        <v>14258.99</v>
      </c>
      <c r="X154" s="42">
        <v>0</v>
      </c>
      <c r="Y154" s="42">
        <v>1164.95</v>
      </c>
      <c r="Z154" s="42">
        <v>0</v>
      </c>
      <c r="AA154" s="42">
        <v>1164.95</v>
      </c>
      <c r="AB154" s="42">
        <v>0</v>
      </c>
      <c r="AC154" s="42">
        <v>1164.95</v>
      </c>
      <c r="AD154" s="42">
        <v>0</v>
      </c>
      <c r="AE154" s="42">
        <v>1639.7</v>
      </c>
      <c r="AF154" s="42">
        <v>0</v>
      </c>
      <c r="AG154" s="42">
        <v>1164.95</v>
      </c>
      <c r="AH154" s="42">
        <v>0</v>
      </c>
      <c r="AI154" s="42">
        <v>0</v>
      </c>
      <c r="AJ154" s="266">
        <v>0</v>
      </c>
      <c r="AK154" s="266">
        <v>0</v>
      </c>
      <c r="AL154" s="266">
        <v>0</v>
      </c>
      <c r="AM154" s="266">
        <v>0</v>
      </c>
      <c r="AN154" s="266">
        <v>0</v>
      </c>
      <c r="AO154" s="266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267">
        <f t="shared" si="61"/>
        <v>0</v>
      </c>
      <c r="AW154" s="267">
        <f t="shared" si="62"/>
        <v>6299.5</v>
      </c>
      <c r="AX154" s="268">
        <f t="shared" si="63"/>
        <v>6299.5</v>
      </c>
      <c r="AY154" s="269"/>
      <c r="AZ154" s="269"/>
      <c r="BA154" s="269"/>
      <c r="BB154" s="269">
        <f t="shared" si="64"/>
        <v>6299.5</v>
      </c>
      <c r="BC154" s="262">
        <f t="shared" si="66"/>
        <v>-58456.015</v>
      </c>
      <c r="BD154" s="262"/>
      <c r="BE154" s="262"/>
      <c r="BF154" s="42">
        <v>82481.7696</v>
      </c>
      <c r="BG154" s="262">
        <f t="shared" si="55"/>
        <v>-140937.7846</v>
      </c>
      <c r="BH154" s="272">
        <v>514501.53</v>
      </c>
      <c r="BI154" s="270"/>
      <c r="BJ154" s="271"/>
      <c r="BK154" s="262"/>
      <c r="BL154" s="262">
        <f t="shared" si="47"/>
        <v>-140937.7846</v>
      </c>
      <c r="BM154" s="260">
        <v>-75176.94</v>
      </c>
      <c r="BN154" s="272"/>
      <c r="BO154" s="272"/>
      <c r="BP154" s="272"/>
      <c r="BQ154" s="272"/>
      <c r="BR154" s="278">
        <v>0</v>
      </c>
      <c r="BS154" s="260">
        <v>-75176.94</v>
      </c>
      <c r="BT154" s="42"/>
      <c r="BU154" s="42"/>
      <c r="BV154" s="262">
        <f t="shared" si="65"/>
        <v>-140937.7846</v>
      </c>
      <c r="BW154" s="262"/>
      <c r="BX154" s="274">
        <f>BL154+BR154</f>
        <v>-140937.7846</v>
      </c>
    </row>
    <row r="155" spans="1:76" ht="15.75">
      <c r="A155" s="3">
        <v>141</v>
      </c>
      <c r="B155" s="10" t="s">
        <v>302</v>
      </c>
      <c r="C155" s="3">
        <v>529.1</v>
      </c>
      <c r="D155" s="3">
        <v>0</v>
      </c>
      <c r="E155" s="3">
        <f t="shared" si="50"/>
        <v>529.1</v>
      </c>
      <c r="F155" s="51">
        <v>9.09</v>
      </c>
      <c r="G155" s="6">
        <f t="shared" si="51"/>
        <v>4809.519</v>
      </c>
      <c r="H155" s="5">
        <f t="shared" si="56"/>
        <v>28857.114</v>
      </c>
      <c r="I155" s="3">
        <v>9.46</v>
      </c>
      <c r="J155" s="6">
        <f t="shared" si="52"/>
        <v>5005.286000000001</v>
      </c>
      <c r="K155" s="5">
        <f t="shared" si="57"/>
        <v>30031.716000000008</v>
      </c>
      <c r="L155" s="54">
        <f t="shared" si="53"/>
        <v>58888.83000000001</v>
      </c>
      <c r="M155" s="138">
        <v>-103729.41</v>
      </c>
      <c r="N155" s="55">
        <f t="shared" si="54"/>
        <v>-1.7614445727653272</v>
      </c>
      <c r="O155" s="108">
        <f t="shared" si="58"/>
        <v>-44840.579999999994</v>
      </c>
      <c r="P155" s="127" t="s">
        <v>351</v>
      </c>
      <c r="Q155" s="98" t="s">
        <v>424</v>
      </c>
      <c r="R155" s="143">
        <v>14895.22</v>
      </c>
      <c r="S155" s="144">
        <f>O155-R155</f>
        <v>-59735.799999999996</v>
      </c>
      <c r="T155" s="6">
        <f t="shared" si="59"/>
        <v>0</v>
      </c>
      <c r="U155" s="6">
        <f t="shared" si="60"/>
        <v>1241.2683333333332</v>
      </c>
      <c r="V155" s="35">
        <v>0</v>
      </c>
      <c r="W155" s="35">
        <v>14895.22</v>
      </c>
      <c r="X155" s="3">
        <v>0</v>
      </c>
      <c r="Y155" s="3">
        <v>1216.93</v>
      </c>
      <c r="Z155" s="3">
        <v>0</v>
      </c>
      <c r="AA155" s="3">
        <v>1216.93</v>
      </c>
      <c r="AB155" s="3">
        <v>0</v>
      </c>
      <c r="AC155" s="3">
        <v>1216.93</v>
      </c>
      <c r="AD155" s="3">
        <v>0</v>
      </c>
      <c r="AE155" s="3">
        <v>1691.68</v>
      </c>
      <c r="AF155" s="3">
        <v>0</v>
      </c>
      <c r="AG155" s="3">
        <v>1216.93</v>
      </c>
      <c r="AH155" s="3">
        <v>0</v>
      </c>
      <c r="AI155" s="3">
        <v>1216.93</v>
      </c>
      <c r="AJ155" s="178">
        <v>0</v>
      </c>
      <c r="AK155" s="178">
        <v>1264.55</v>
      </c>
      <c r="AL155" s="178">
        <v>0</v>
      </c>
      <c r="AM155" s="178">
        <v>1264.55</v>
      </c>
      <c r="AN155" s="178">
        <v>0</v>
      </c>
      <c r="AO155" s="178">
        <v>1264.55</v>
      </c>
      <c r="AP155" s="3">
        <v>0</v>
      </c>
      <c r="AQ155" s="3">
        <v>1739.3</v>
      </c>
      <c r="AR155" s="3">
        <v>0</v>
      </c>
      <c r="AS155" s="3">
        <v>1264.55</v>
      </c>
      <c r="AT155" s="3">
        <v>0</v>
      </c>
      <c r="AU155" s="3">
        <v>54.02</v>
      </c>
      <c r="AV155" s="39">
        <f t="shared" si="61"/>
        <v>0</v>
      </c>
      <c r="AW155" s="39">
        <f t="shared" si="62"/>
        <v>14627.849999999999</v>
      </c>
      <c r="AX155" s="122">
        <f t="shared" si="63"/>
        <v>14627.849999999999</v>
      </c>
      <c r="AY155" s="40"/>
      <c r="AZ155" s="40"/>
      <c r="BA155" s="40"/>
      <c r="BB155" s="40">
        <f t="shared" si="64"/>
        <v>14627.849999999999</v>
      </c>
      <c r="BC155" s="108">
        <f t="shared" si="66"/>
        <v>-59468.42999999999</v>
      </c>
      <c r="BD155" s="150"/>
      <c r="BE155" s="150"/>
      <c r="BF155" s="3">
        <v>9142.56</v>
      </c>
      <c r="BG155" s="150">
        <f t="shared" si="55"/>
        <v>-68610.98999999999</v>
      </c>
      <c r="BH155" s="121">
        <v>362546.4</v>
      </c>
      <c r="BI155" s="156"/>
      <c r="BJ155" s="137"/>
      <c r="BK155" s="251"/>
      <c r="BL155" s="251">
        <f t="shared" si="47"/>
        <v>-68610.98999999999</v>
      </c>
      <c r="BM155" s="138">
        <v>-103729.41</v>
      </c>
      <c r="BN155" s="139"/>
      <c r="BO155" s="139"/>
      <c r="BP155" s="139"/>
      <c r="BQ155" s="139"/>
      <c r="BR155" s="276">
        <v>0</v>
      </c>
      <c r="BS155" s="138">
        <v>-103729.41</v>
      </c>
      <c r="BT155" s="3"/>
      <c r="BU155" s="3"/>
      <c r="BV155" s="251">
        <f t="shared" si="65"/>
        <v>-68610.98999999999</v>
      </c>
      <c r="BW155" s="150"/>
      <c r="BX155" s="274">
        <f>BL155+BR155</f>
        <v>-68610.98999999999</v>
      </c>
    </row>
    <row r="156" spans="1:76" ht="15.75" customHeight="1">
      <c r="A156" s="3">
        <v>142</v>
      </c>
      <c r="B156" s="18" t="s">
        <v>126</v>
      </c>
      <c r="C156" s="3">
        <v>479.1</v>
      </c>
      <c r="D156" s="3">
        <v>0</v>
      </c>
      <c r="E156" s="3">
        <f t="shared" si="50"/>
        <v>479.1</v>
      </c>
      <c r="F156" s="51">
        <v>10.01</v>
      </c>
      <c r="G156" s="6">
        <f t="shared" si="51"/>
        <v>4795.791</v>
      </c>
      <c r="H156" s="5">
        <f t="shared" si="56"/>
        <v>28774.746</v>
      </c>
      <c r="I156" s="3">
        <v>10.41</v>
      </c>
      <c r="J156" s="6">
        <f t="shared" si="52"/>
        <v>4987.4310000000005</v>
      </c>
      <c r="K156" s="5">
        <f t="shared" si="57"/>
        <v>29924.586000000003</v>
      </c>
      <c r="L156" s="54">
        <f t="shared" si="53"/>
        <v>58699.332</v>
      </c>
      <c r="M156" s="125"/>
      <c r="N156" s="55">
        <f t="shared" si="54"/>
        <v>0</v>
      </c>
      <c r="O156" s="108">
        <f t="shared" si="58"/>
        <v>58699.332</v>
      </c>
      <c r="P156" s="127" t="s">
        <v>354</v>
      </c>
      <c r="Q156" s="98"/>
      <c r="R156" s="144">
        <v>58700.48</v>
      </c>
      <c r="S156" s="144"/>
      <c r="T156" s="6">
        <f t="shared" si="59"/>
        <v>0</v>
      </c>
      <c r="U156" s="6">
        <f t="shared" si="60"/>
        <v>4891.706666666667</v>
      </c>
      <c r="V156" s="35">
        <v>0</v>
      </c>
      <c r="W156" s="35">
        <v>58700.48</v>
      </c>
      <c r="X156" s="3">
        <v>0</v>
      </c>
      <c r="Y156" s="3">
        <v>1279.58</v>
      </c>
      <c r="Z156" s="3">
        <v>0</v>
      </c>
      <c r="AA156" s="3">
        <v>1279.58</v>
      </c>
      <c r="AB156" s="3">
        <v>0</v>
      </c>
      <c r="AC156" s="3">
        <v>3040.75</v>
      </c>
      <c r="AD156" s="3">
        <v>0</v>
      </c>
      <c r="AE156" s="3">
        <v>2339.99</v>
      </c>
      <c r="AF156" s="3">
        <v>0</v>
      </c>
      <c r="AG156" s="3">
        <v>1314.08</v>
      </c>
      <c r="AH156" s="3">
        <v>0</v>
      </c>
      <c r="AI156" s="3">
        <v>1279.58</v>
      </c>
      <c r="AJ156" s="178">
        <v>0</v>
      </c>
      <c r="AK156" s="178">
        <v>3314.19</v>
      </c>
      <c r="AL156" s="178">
        <v>0</v>
      </c>
      <c r="AM156" s="178">
        <v>1322.7</v>
      </c>
      <c r="AN156" s="178">
        <v>0</v>
      </c>
      <c r="AO156" s="178">
        <v>30020.1</v>
      </c>
      <c r="AP156" s="3">
        <v>0</v>
      </c>
      <c r="AQ156" s="3">
        <v>2383.11</v>
      </c>
      <c r="AR156" s="3">
        <v>0</v>
      </c>
      <c r="AS156" s="3">
        <v>1322.7</v>
      </c>
      <c r="AT156" s="3">
        <v>0</v>
      </c>
      <c r="AU156" s="3">
        <v>1322.7</v>
      </c>
      <c r="AV156" s="39">
        <f t="shared" si="61"/>
        <v>0</v>
      </c>
      <c r="AW156" s="39">
        <f t="shared" si="62"/>
        <v>50219.06</v>
      </c>
      <c r="AX156" s="122">
        <f t="shared" si="63"/>
        <v>50219.06</v>
      </c>
      <c r="AY156" s="40"/>
      <c r="AZ156" s="40"/>
      <c r="BA156" s="40"/>
      <c r="BB156" s="40">
        <f t="shared" si="64"/>
        <v>50219.06</v>
      </c>
      <c r="BC156" s="108">
        <f t="shared" si="66"/>
        <v>8480.272000000004</v>
      </c>
      <c r="BD156" s="150"/>
      <c r="BE156" s="150"/>
      <c r="BF156" s="3">
        <v>-3828.876</v>
      </c>
      <c r="BG156" s="150">
        <f t="shared" si="55"/>
        <v>12309.148000000005</v>
      </c>
      <c r="BH156" s="121">
        <v>13572.14</v>
      </c>
      <c r="BI156" s="156"/>
      <c r="BJ156" s="137"/>
      <c r="BK156" s="251"/>
      <c r="BL156" s="251">
        <f t="shared" si="47"/>
        <v>12309.148000000005</v>
      </c>
      <c r="BM156" s="125">
        <v>74913.07</v>
      </c>
      <c r="BN156" s="121"/>
      <c r="BO156" s="121"/>
      <c r="BP156" s="121"/>
      <c r="BQ156" s="121">
        <f>BM156*0.02011617</f>
        <v>1506.9640513419001</v>
      </c>
      <c r="BR156" s="277">
        <f>BM156-BN156-BO156-BQ156-BP156</f>
        <v>73406.1059486581</v>
      </c>
      <c r="BS156" s="125"/>
      <c r="BT156" s="3"/>
      <c r="BU156" s="3"/>
      <c r="BV156" s="251">
        <f t="shared" si="65"/>
        <v>85715.25394865811</v>
      </c>
      <c r="BW156" s="108">
        <f>BL156+BR156</f>
        <v>85715.25394865811</v>
      </c>
      <c r="BX156" s="150"/>
    </row>
    <row r="157" spans="1:76" ht="15.75">
      <c r="A157" s="3">
        <v>143</v>
      </c>
      <c r="B157" s="17" t="s">
        <v>127</v>
      </c>
      <c r="C157" s="3">
        <v>5781.9</v>
      </c>
      <c r="D157" s="3">
        <v>175.2</v>
      </c>
      <c r="E157" s="3">
        <f t="shared" si="50"/>
        <v>5957.099999999999</v>
      </c>
      <c r="F157" s="51">
        <v>13.37</v>
      </c>
      <c r="G157" s="6">
        <f t="shared" si="51"/>
        <v>79646.42699999998</v>
      </c>
      <c r="H157" s="5">
        <f t="shared" si="56"/>
        <v>477878.5619999999</v>
      </c>
      <c r="I157" s="3">
        <v>13.9</v>
      </c>
      <c r="J157" s="6">
        <f t="shared" si="52"/>
        <v>82803.68999999999</v>
      </c>
      <c r="K157" s="5">
        <f t="shared" si="57"/>
        <v>496822.1399999999</v>
      </c>
      <c r="L157" s="54">
        <f t="shared" si="53"/>
        <v>974700.7019999998</v>
      </c>
      <c r="M157" s="138">
        <v>-15459.6</v>
      </c>
      <c r="N157" s="55">
        <f t="shared" si="54"/>
        <v>-0.01586086884751213</v>
      </c>
      <c r="O157" s="108">
        <f t="shared" si="58"/>
        <v>959241.1019999998</v>
      </c>
      <c r="P157" s="127"/>
      <c r="Q157" s="98"/>
      <c r="R157" s="144">
        <v>959412.67</v>
      </c>
      <c r="S157" s="144"/>
      <c r="T157" s="6">
        <f t="shared" si="59"/>
        <v>46666.71083333334</v>
      </c>
      <c r="U157" s="6">
        <f t="shared" si="60"/>
        <v>33284.345</v>
      </c>
      <c r="V157" s="35">
        <v>560000.53</v>
      </c>
      <c r="W157" s="35">
        <v>399412.14</v>
      </c>
      <c r="X157" s="3">
        <v>16942.96</v>
      </c>
      <c r="Y157" s="3">
        <v>60291.62</v>
      </c>
      <c r="Z157" s="3">
        <v>98196.08</v>
      </c>
      <c r="AA157" s="3">
        <v>17080.09</v>
      </c>
      <c r="AB157" s="3">
        <v>37701.56</v>
      </c>
      <c r="AC157" s="3">
        <v>72285.47</v>
      </c>
      <c r="AD157" s="3">
        <v>25916.69</v>
      </c>
      <c r="AE157" s="3">
        <v>22048.59</v>
      </c>
      <c r="AF157" s="3">
        <v>23030.47</v>
      </c>
      <c r="AG157" s="3">
        <v>15746.96</v>
      </c>
      <c r="AH157" s="3">
        <v>24534.26</v>
      </c>
      <c r="AI157" s="3">
        <v>15746.96</v>
      </c>
      <c r="AJ157" s="178">
        <v>109652.50199999998</v>
      </c>
      <c r="AK157" s="178">
        <v>25777.62</v>
      </c>
      <c r="AL157" s="178">
        <v>39387.782</v>
      </c>
      <c r="AM157" s="178">
        <v>15616.57</v>
      </c>
      <c r="AN157" s="178">
        <v>154937.922</v>
      </c>
      <c r="AO157" s="178">
        <v>22498.69</v>
      </c>
      <c r="AP157" s="3">
        <v>20667.31</v>
      </c>
      <c r="AQ157" s="3">
        <v>43660.84</v>
      </c>
      <c r="AR157" s="3">
        <v>18683.91</v>
      </c>
      <c r="AS157" s="3">
        <v>25591.94</v>
      </c>
      <c r="AT157" s="3">
        <v>29514.87</v>
      </c>
      <c r="AU157" s="3">
        <v>28505.4</v>
      </c>
      <c r="AV157" s="39">
        <f t="shared" si="61"/>
        <v>599166.3160000001</v>
      </c>
      <c r="AW157" s="39">
        <f t="shared" si="62"/>
        <v>364850.74999999994</v>
      </c>
      <c r="AX157" s="122">
        <f t="shared" si="63"/>
        <v>964017.0660000001</v>
      </c>
      <c r="AY157" s="94"/>
      <c r="AZ157" s="40"/>
      <c r="BA157" s="40"/>
      <c r="BB157" s="40">
        <f t="shared" si="64"/>
        <v>964017.0660000001</v>
      </c>
      <c r="BC157" s="108">
        <f t="shared" si="66"/>
        <v>-4775.964000000269</v>
      </c>
      <c r="BD157" s="150"/>
      <c r="BE157" s="150"/>
      <c r="BF157" s="3">
        <v>-66948.596</v>
      </c>
      <c r="BG157" s="150">
        <f t="shared" si="55"/>
        <v>62172.631999999736</v>
      </c>
      <c r="BH157" s="121">
        <v>211164.18</v>
      </c>
      <c r="BI157" s="159">
        <v>0</v>
      </c>
      <c r="BJ157" s="137">
        <v>0</v>
      </c>
      <c r="BK157" s="251">
        <v>110706.59</v>
      </c>
      <c r="BL157" s="251">
        <f t="shared" si="47"/>
        <v>172879.22199999972</v>
      </c>
      <c r="BM157" s="138">
        <v>-15459.6</v>
      </c>
      <c r="BN157" s="140"/>
      <c r="BO157" s="140"/>
      <c r="BP157" s="140"/>
      <c r="BQ157" s="140"/>
      <c r="BR157" s="276">
        <v>0</v>
      </c>
      <c r="BS157" s="138">
        <v>-15459.6</v>
      </c>
      <c r="BT157" s="3"/>
      <c r="BU157" s="3"/>
      <c r="BV157" s="251">
        <f t="shared" si="65"/>
        <v>172879.22199999972</v>
      </c>
      <c r="BW157" s="108">
        <f>BL157+BR157</f>
        <v>172879.22199999972</v>
      </c>
      <c r="BX157" s="150"/>
    </row>
    <row r="158" spans="1:76" ht="15.75">
      <c r="A158" s="3">
        <v>144</v>
      </c>
      <c r="B158" s="18" t="s">
        <v>128</v>
      </c>
      <c r="C158" s="3">
        <v>885.2</v>
      </c>
      <c r="D158" s="3">
        <v>95.7</v>
      </c>
      <c r="E158" s="3">
        <f t="shared" si="50"/>
        <v>980.9000000000001</v>
      </c>
      <c r="F158" s="51">
        <v>13.41</v>
      </c>
      <c r="G158" s="6">
        <f t="shared" si="51"/>
        <v>13153.869</v>
      </c>
      <c r="H158" s="5">
        <f t="shared" si="56"/>
        <v>78923.214</v>
      </c>
      <c r="I158" s="3">
        <v>13.95</v>
      </c>
      <c r="J158" s="6">
        <f t="shared" si="52"/>
        <v>13683.555</v>
      </c>
      <c r="K158" s="5">
        <f t="shared" si="57"/>
        <v>82101.33</v>
      </c>
      <c r="L158" s="54">
        <f t="shared" si="53"/>
        <v>161024.544</v>
      </c>
      <c r="M158" s="138">
        <v>-111785.33</v>
      </c>
      <c r="N158" s="55">
        <f t="shared" si="54"/>
        <v>-0.6942129890459432</v>
      </c>
      <c r="O158" s="108">
        <f t="shared" si="58"/>
        <v>49239.21399999999</v>
      </c>
      <c r="P158" s="127" t="s">
        <v>351</v>
      </c>
      <c r="Q158" s="98" t="s">
        <v>424</v>
      </c>
      <c r="R158" s="143">
        <v>64444.06</v>
      </c>
      <c r="S158" s="144">
        <f>O158-R158</f>
        <v>-15204.846000000005</v>
      </c>
      <c r="T158" s="6">
        <f t="shared" si="59"/>
        <v>0</v>
      </c>
      <c r="U158" s="6">
        <f t="shared" si="60"/>
        <v>5370.338333333333</v>
      </c>
      <c r="V158" s="35">
        <v>0</v>
      </c>
      <c r="W158" s="35">
        <v>64444.06</v>
      </c>
      <c r="X158" s="3">
        <v>0</v>
      </c>
      <c r="Y158" s="3">
        <v>2433.72</v>
      </c>
      <c r="Z158" s="3">
        <v>0</v>
      </c>
      <c r="AA158" s="3">
        <v>3218.32</v>
      </c>
      <c r="AB158" s="3">
        <v>0</v>
      </c>
      <c r="AC158" s="3">
        <v>2433.72</v>
      </c>
      <c r="AD158" s="3">
        <v>0</v>
      </c>
      <c r="AE158" s="3">
        <v>4359.38</v>
      </c>
      <c r="AF158" s="3">
        <v>0</v>
      </c>
      <c r="AG158" s="3">
        <v>7128.55</v>
      </c>
      <c r="AH158" s="3">
        <v>0</v>
      </c>
      <c r="AI158" s="3">
        <v>14882.45</v>
      </c>
      <c r="AJ158" s="178">
        <v>0</v>
      </c>
      <c r="AK158" s="178">
        <v>13228.72</v>
      </c>
      <c r="AL158" s="178">
        <v>0</v>
      </c>
      <c r="AM158" s="178">
        <v>11054.13</v>
      </c>
      <c r="AN158" s="178">
        <v>0</v>
      </c>
      <c r="AO158" s="178">
        <v>7833.01</v>
      </c>
      <c r="AP158" s="3">
        <v>0</v>
      </c>
      <c r="AQ158" s="3">
        <v>4746.91</v>
      </c>
      <c r="AR158" s="3">
        <v>0</v>
      </c>
      <c r="AS158" s="3">
        <v>4572.65</v>
      </c>
      <c r="AT158" s="3">
        <v>0</v>
      </c>
      <c r="AU158" s="3">
        <v>2522</v>
      </c>
      <c r="AV158" s="39">
        <f t="shared" si="61"/>
        <v>0</v>
      </c>
      <c r="AW158" s="39">
        <f t="shared" si="62"/>
        <v>78413.56</v>
      </c>
      <c r="AX158" s="122">
        <f t="shared" si="63"/>
        <v>78413.56</v>
      </c>
      <c r="AY158" s="40"/>
      <c r="AZ158" s="40"/>
      <c r="BA158" s="40"/>
      <c r="BB158" s="40">
        <f t="shared" si="64"/>
        <v>78413.56</v>
      </c>
      <c r="BC158" s="108">
        <f t="shared" si="66"/>
        <v>-29174.346000000005</v>
      </c>
      <c r="BD158" s="150"/>
      <c r="BE158" s="150">
        <v>6192</v>
      </c>
      <c r="BF158" s="3">
        <v>-2612.4314</v>
      </c>
      <c r="BG158" s="150">
        <f t="shared" si="55"/>
        <v>-20369.914600000004</v>
      </c>
      <c r="BH158" s="121">
        <v>14976.84</v>
      </c>
      <c r="BI158" s="159">
        <v>9833.57</v>
      </c>
      <c r="BJ158" s="137"/>
      <c r="BK158" s="251"/>
      <c r="BL158" s="251">
        <f t="shared" si="47"/>
        <v>-20369.914600000004</v>
      </c>
      <c r="BM158" s="138">
        <v>-111785.33</v>
      </c>
      <c r="BN158" s="140"/>
      <c r="BO158" s="140"/>
      <c r="BP158" s="140"/>
      <c r="BQ158" s="140"/>
      <c r="BR158" s="276">
        <v>0</v>
      </c>
      <c r="BS158" s="138">
        <v>-111785.33</v>
      </c>
      <c r="BT158" s="3"/>
      <c r="BU158" s="3"/>
      <c r="BV158" s="251">
        <f t="shared" si="65"/>
        <v>-20369.914600000004</v>
      </c>
      <c r="BW158" s="150"/>
      <c r="BX158" s="274">
        <f>BL158+BR158</f>
        <v>-20369.914600000004</v>
      </c>
    </row>
    <row r="159" spans="1:76" ht="15.75">
      <c r="A159" s="3">
        <v>145</v>
      </c>
      <c r="B159" s="18" t="s">
        <v>129</v>
      </c>
      <c r="C159" s="3">
        <v>4492</v>
      </c>
      <c r="D159" s="3">
        <v>84.4</v>
      </c>
      <c r="E159" s="3">
        <f t="shared" si="50"/>
        <v>4576.4</v>
      </c>
      <c r="F159" s="51">
        <v>12.79</v>
      </c>
      <c r="G159" s="6">
        <f t="shared" si="51"/>
        <v>58532.15599999999</v>
      </c>
      <c r="H159" s="5">
        <f t="shared" si="56"/>
        <v>351192.9359999999</v>
      </c>
      <c r="I159" s="3">
        <v>13.3</v>
      </c>
      <c r="J159" s="6">
        <f t="shared" si="52"/>
        <v>60866.119999999995</v>
      </c>
      <c r="K159" s="5">
        <f t="shared" si="57"/>
        <v>365196.72</v>
      </c>
      <c r="L159" s="54">
        <f t="shared" si="53"/>
        <v>716389.656</v>
      </c>
      <c r="M159" s="125"/>
      <c r="N159" s="55">
        <f t="shared" si="54"/>
        <v>0</v>
      </c>
      <c r="O159" s="108">
        <f t="shared" si="58"/>
        <v>716389.656</v>
      </c>
      <c r="P159" s="127"/>
      <c r="Q159" s="98"/>
      <c r="R159" s="144">
        <v>716433.59</v>
      </c>
      <c r="S159" s="144"/>
      <c r="T159" s="6">
        <f t="shared" si="59"/>
        <v>0</v>
      </c>
      <c r="U159" s="6">
        <f t="shared" si="60"/>
        <v>59702.799166666664</v>
      </c>
      <c r="V159" s="35">
        <v>0</v>
      </c>
      <c r="W159" s="35">
        <v>716433.59</v>
      </c>
      <c r="X159" s="3">
        <v>0</v>
      </c>
      <c r="Y159" s="3">
        <v>32659.36</v>
      </c>
      <c r="Z159" s="3">
        <v>0</v>
      </c>
      <c r="AA159" s="3">
        <v>120423.03</v>
      </c>
      <c r="AB159" s="3">
        <v>0</v>
      </c>
      <c r="AC159" s="3">
        <v>27350.39</v>
      </c>
      <c r="AD159" s="3">
        <v>0</v>
      </c>
      <c r="AE159" s="3">
        <v>58076.75</v>
      </c>
      <c r="AF159" s="3">
        <v>0</v>
      </c>
      <c r="AG159" s="3">
        <v>30107.86</v>
      </c>
      <c r="AH159" s="3">
        <v>0</v>
      </c>
      <c r="AI159" s="3">
        <v>62938.32</v>
      </c>
      <c r="AJ159" s="178">
        <v>0</v>
      </c>
      <c r="AK159" s="178">
        <v>108588.33</v>
      </c>
      <c r="AL159" s="178">
        <v>0</v>
      </c>
      <c r="AM159" s="178">
        <v>79166.73</v>
      </c>
      <c r="AN159" s="178">
        <v>0</v>
      </c>
      <c r="AO159" s="178">
        <v>100757.91</v>
      </c>
      <c r="AP159" s="3">
        <v>0</v>
      </c>
      <c r="AQ159" s="3">
        <v>51545.58</v>
      </c>
      <c r="AR159" s="3">
        <v>0</v>
      </c>
      <c r="AS159" s="3">
        <v>39030.74</v>
      </c>
      <c r="AT159" s="3">
        <v>0</v>
      </c>
      <c r="AU159" s="3">
        <v>37636.66</v>
      </c>
      <c r="AV159" s="39">
        <f t="shared" si="61"/>
        <v>0</v>
      </c>
      <c r="AW159" s="39">
        <f t="shared" si="62"/>
        <v>748281.66</v>
      </c>
      <c r="AX159" s="122">
        <f t="shared" si="63"/>
        <v>748281.66</v>
      </c>
      <c r="AY159" s="40"/>
      <c r="AZ159" s="40"/>
      <c r="BA159" s="40"/>
      <c r="BB159" s="40">
        <f t="shared" si="64"/>
        <v>748281.66</v>
      </c>
      <c r="BC159" s="108">
        <f t="shared" si="66"/>
        <v>-31892.004000000074</v>
      </c>
      <c r="BD159" s="150"/>
      <c r="BE159" s="150">
        <v>344</v>
      </c>
      <c r="BF159" s="3">
        <v>48376.1976</v>
      </c>
      <c r="BG159" s="150">
        <f t="shared" si="55"/>
        <v>-79924.20160000007</v>
      </c>
      <c r="BH159" s="121">
        <v>585236.01</v>
      </c>
      <c r="BI159" s="159">
        <v>51448.71</v>
      </c>
      <c r="BJ159" s="137"/>
      <c r="BK159" s="251"/>
      <c r="BL159" s="251">
        <f t="shared" si="47"/>
        <v>-79924.20160000007</v>
      </c>
      <c r="BM159" s="125">
        <v>229424.93</v>
      </c>
      <c r="BN159" s="121"/>
      <c r="BO159" s="121"/>
      <c r="BP159" s="121"/>
      <c r="BQ159" s="121">
        <f aca="true" t="shared" si="67" ref="BQ159:BQ168">BM159*0.02011617</f>
        <v>4615.1508941181</v>
      </c>
      <c r="BR159" s="277">
        <f aca="true" t="shared" si="68" ref="BR159:BR168">BM159-BN159-BO159-BQ159-BP159</f>
        <v>224809.7791058819</v>
      </c>
      <c r="BS159" s="125"/>
      <c r="BT159" s="3"/>
      <c r="BU159" s="3"/>
      <c r="BV159" s="251">
        <f t="shared" si="65"/>
        <v>144885.57750588184</v>
      </c>
      <c r="BW159" s="108">
        <f aca="true" t="shared" si="69" ref="BW159:BW168">BL159+BR159</f>
        <v>144885.57750588184</v>
      </c>
      <c r="BX159" s="150"/>
    </row>
    <row r="160" spans="1:76" ht="15.75" customHeight="1">
      <c r="A160" s="3">
        <v>146</v>
      </c>
      <c r="B160" s="18" t="s">
        <v>130</v>
      </c>
      <c r="C160" s="3">
        <v>4425</v>
      </c>
      <c r="D160" s="3">
        <v>96.8</v>
      </c>
      <c r="E160" s="3">
        <f t="shared" si="50"/>
        <v>4521.8</v>
      </c>
      <c r="F160" s="51">
        <v>12.79</v>
      </c>
      <c r="G160" s="6">
        <f t="shared" si="51"/>
        <v>57833.822</v>
      </c>
      <c r="H160" s="5">
        <f t="shared" si="56"/>
        <v>347002.93200000003</v>
      </c>
      <c r="I160" s="3">
        <v>13.3</v>
      </c>
      <c r="J160" s="6">
        <f t="shared" si="52"/>
        <v>60139.94</v>
      </c>
      <c r="K160" s="5">
        <f t="shared" si="57"/>
        <v>360839.64</v>
      </c>
      <c r="L160" s="54">
        <f t="shared" si="53"/>
        <v>707842.572</v>
      </c>
      <c r="M160" s="125"/>
      <c r="N160" s="55">
        <f t="shared" si="54"/>
        <v>0</v>
      </c>
      <c r="O160" s="108">
        <f t="shared" si="58"/>
        <v>707842.572</v>
      </c>
      <c r="P160" s="127"/>
      <c r="Q160" s="98"/>
      <c r="R160" s="144">
        <v>707885.98</v>
      </c>
      <c r="S160" s="144"/>
      <c r="T160" s="6">
        <f t="shared" si="59"/>
        <v>0</v>
      </c>
      <c r="U160" s="6">
        <f t="shared" si="60"/>
        <v>58990.49833333333</v>
      </c>
      <c r="V160" s="35">
        <v>0</v>
      </c>
      <c r="W160" s="35">
        <v>707885.98</v>
      </c>
      <c r="X160" s="3">
        <v>0</v>
      </c>
      <c r="Y160" s="3">
        <v>37277.59</v>
      </c>
      <c r="Z160" s="3">
        <v>0</v>
      </c>
      <c r="AA160" s="3">
        <v>73070.17</v>
      </c>
      <c r="AB160" s="3">
        <v>0</v>
      </c>
      <c r="AC160" s="3">
        <v>47029.32</v>
      </c>
      <c r="AD160" s="3">
        <v>0</v>
      </c>
      <c r="AE160" s="3">
        <v>58182.64</v>
      </c>
      <c r="AF160" s="3">
        <v>0</v>
      </c>
      <c r="AG160" s="3">
        <v>51572.96</v>
      </c>
      <c r="AH160" s="3">
        <v>0</v>
      </c>
      <c r="AI160" s="3">
        <v>90907.6</v>
      </c>
      <c r="AJ160" s="178">
        <v>0</v>
      </c>
      <c r="AK160" s="178">
        <v>27574.13</v>
      </c>
      <c r="AL160" s="178">
        <v>0</v>
      </c>
      <c r="AM160" s="178">
        <v>87274.09</v>
      </c>
      <c r="AN160" s="178">
        <v>0</v>
      </c>
      <c r="AO160" s="178">
        <v>60870.81</v>
      </c>
      <c r="AP160" s="3">
        <v>0</v>
      </c>
      <c r="AQ160" s="3">
        <v>43889.33</v>
      </c>
      <c r="AR160" s="3">
        <v>0</v>
      </c>
      <c r="AS160" s="3">
        <v>36432.91</v>
      </c>
      <c r="AT160" s="3">
        <v>0</v>
      </c>
      <c r="AU160" s="3">
        <v>52189.95</v>
      </c>
      <c r="AV160" s="39">
        <f t="shared" si="61"/>
        <v>0</v>
      </c>
      <c r="AW160" s="39">
        <f t="shared" si="62"/>
        <v>666271.5</v>
      </c>
      <c r="AX160" s="122">
        <f t="shared" si="63"/>
        <v>666271.5</v>
      </c>
      <c r="AY160" s="40"/>
      <c r="AZ160" s="40"/>
      <c r="BA160" s="40"/>
      <c r="BB160" s="40">
        <f t="shared" si="64"/>
        <v>666271.5</v>
      </c>
      <c r="BC160" s="108">
        <f t="shared" si="66"/>
        <v>41571.072000000044</v>
      </c>
      <c r="BD160" s="150"/>
      <c r="BE160" s="150"/>
      <c r="BF160" s="3">
        <v>21586.9148</v>
      </c>
      <c r="BG160" s="150">
        <f t="shared" si="55"/>
        <v>19984.157200000045</v>
      </c>
      <c r="BH160" s="121">
        <v>349539.82</v>
      </c>
      <c r="BI160" s="159">
        <v>32721.5</v>
      </c>
      <c r="BJ160" s="137"/>
      <c r="BK160" s="251"/>
      <c r="BL160" s="251">
        <f t="shared" si="47"/>
        <v>19984.157200000045</v>
      </c>
      <c r="BM160" s="125">
        <v>151273.47</v>
      </c>
      <c r="BN160" s="121"/>
      <c r="BO160" s="121"/>
      <c r="BP160" s="121"/>
      <c r="BQ160" s="121">
        <f t="shared" si="67"/>
        <v>3043.0428390099</v>
      </c>
      <c r="BR160" s="277">
        <f t="shared" si="68"/>
        <v>148230.4271609901</v>
      </c>
      <c r="BS160" s="125"/>
      <c r="BT160" s="3"/>
      <c r="BU160" s="3"/>
      <c r="BV160" s="251">
        <f t="shared" si="65"/>
        <v>168214.58436099015</v>
      </c>
      <c r="BW160" s="108">
        <f t="shared" si="69"/>
        <v>168214.58436099015</v>
      </c>
      <c r="BX160" s="150"/>
    </row>
    <row r="161" spans="1:76" ht="15.75" customHeight="1">
      <c r="A161" s="3">
        <v>147</v>
      </c>
      <c r="B161" s="18" t="s">
        <v>131</v>
      </c>
      <c r="C161" s="3">
        <v>5243.6</v>
      </c>
      <c r="D161" s="3">
        <v>0</v>
      </c>
      <c r="E161" s="3">
        <f t="shared" si="50"/>
        <v>5243.6</v>
      </c>
      <c r="F161" s="51">
        <v>13.01</v>
      </c>
      <c r="G161" s="6">
        <f t="shared" si="51"/>
        <v>68219.236</v>
      </c>
      <c r="H161" s="5">
        <f t="shared" si="56"/>
        <v>409315.416</v>
      </c>
      <c r="I161" s="3">
        <v>13.53</v>
      </c>
      <c r="J161" s="6">
        <f t="shared" si="52"/>
        <v>70945.908</v>
      </c>
      <c r="K161" s="5">
        <f t="shared" si="57"/>
        <v>425675.448</v>
      </c>
      <c r="L161" s="54">
        <f t="shared" si="53"/>
        <v>834990.8640000001</v>
      </c>
      <c r="M161" s="125"/>
      <c r="N161" s="55">
        <f t="shared" si="54"/>
        <v>0</v>
      </c>
      <c r="O161" s="108">
        <f t="shared" si="58"/>
        <v>834990.8640000001</v>
      </c>
      <c r="P161" s="127"/>
      <c r="Q161" s="98"/>
      <c r="R161" s="144">
        <v>835003.45</v>
      </c>
      <c r="S161" s="144"/>
      <c r="T161" s="6">
        <f t="shared" si="59"/>
        <v>0</v>
      </c>
      <c r="U161" s="6">
        <f t="shared" si="60"/>
        <v>69583.62083333333</v>
      </c>
      <c r="V161" s="35">
        <v>0</v>
      </c>
      <c r="W161" s="35">
        <v>835003.45</v>
      </c>
      <c r="X161" s="3">
        <v>0</v>
      </c>
      <c r="Y161" s="3">
        <v>34916.59</v>
      </c>
      <c r="Z161" s="3">
        <v>0</v>
      </c>
      <c r="AA161" s="3">
        <v>304098.19</v>
      </c>
      <c r="AB161" s="3">
        <v>0</v>
      </c>
      <c r="AC161" s="3">
        <v>148858.94</v>
      </c>
      <c r="AD161" s="3">
        <v>0</v>
      </c>
      <c r="AE161" s="3">
        <v>158973.36</v>
      </c>
      <c r="AF161" s="3">
        <v>0</v>
      </c>
      <c r="AG161" s="3">
        <v>194063.69</v>
      </c>
      <c r="AH161" s="3">
        <v>0</v>
      </c>
      <c r="AI161" s="3">
        <v>250651.74</v>
      </c>
      <c r="AJ161" s="178">
        <v>0</v>
      </c>
      <c r="AK161" s="178">
        <v>150958.64</v>
      </c>
      <c r="AL161" s="178">
        <v>0</v>
      </c>
      <c r="AM161" s="178">
        <v>80458.55</v>
      </c>
      <c r="AN161" s="178">
        <v>0</v>
      </c>
      <c r="AO161" s="178">
        <v>49372.07</v>
      </c>
      <c r="AP161" s="3">
        <v>0</v>
      </c>
      <c r="AQ161" s="3">
        <v>64091.47</v>
      </c>
      <c r="AR161" s="3">
        <v>0</v>
      </c>
      <c r="AS161" s="3">
        <v>29428.68</v>
      </c>
      <c r="AT161" s="3">
        <v>0</v>
      </c>
      <c r="AU161" s="3">
        <v>81681.85</v>
      </c>
      <c r="AV161" s="39">
        <f t="shared" si="61"/>
        <v>0</v>
      </c>
      <c r="AW161" s="39">
        <f t="shared" si="62"/>
        <v>1547553.77</v>
      </c>
      <c r="AX161" s="122">
        <f t="shared" si="63"/>
        <v>1547553.77</v>
      </c>
      <c r="AY161" s="40"/>
      <c r="AZ161" s="40"/>
      <c r="BA161" s="40"/>
      <c r="BB161" s="40">
        <f t="shared" si="64"/>
        <v>1547553.77</v>
      </c>
      <c r="BC161" s="108">
        <f t="shared" si="66"/>
        <v>-712562.906</v>
      </c>
      <c r="BD161" s="150"/>
      <c r="BE161" s="150"/>
      <c r="BF161" s="3">
        <v>-27328.4806</v>
      </c>
      <c r="BG161" s="150">
        <f t="shared" si="55"/>
        <v>-685234.4254</v>
      </c>
      <c r="BH161" s="121">
        <v>491282.46</v>
      </c>
      <c r="BI161" s="156"/>
      <c r="BJ161" s="137">
        <v>326853.22</v>
      </c>
      <c r="BK161" s="251">
        <v>93417.55</v>
      </c>
      <c r="BL161" s="251">
        <f t="shared" si="47"/>
        <v>-264963.6554</v>
      </c>
      <c r="BM161" s="125">
        <v>320114.79</v>
      </c>
      <c r="BN161" s="121">
        <f>4508+4251+3973</f>
        <v>12732</v>
      </c>
      <c r="BO161" s="121">
        <v>2317.79</v>
      </c>
      <c r="BP161" s="121"/>
      <c r="BQ161" s="121">
        <f t="shared" si="67"/>
        <v>6439.4835351543</v>
      </c>
      <c r="BR161" s="277">
        <f t="shared" si="68"/>
        <v>298625.5164648457</v>
      </c>
      <c r="BS161" s="125"/>
      <c r="BT161" s="3"/>
      <c r="BU161" s="3"/>
      <c r="BV161" s="251">
        <f t="shared" si="65"/>
        <v>33661.861064845696</v>
      </c>
      <c r="BW161" s="108">
        <f t="shared" si="69"/>
        <v>33661.861064845696</v>
      </c>
      <c r="BX161" s="150"/>
    </row>
    <row r="162" spans="1:76" ht="15.75" customHeight="1">
      <c r="A162" s="3">
        <v>148</v>
      </c>
      <c r="B162" s="18" t="s">
        <v>132</v>
      </c>
      <c r="C162" s="3">
        <v>2520.9</v>
      </c>
      <c r="D162" s="3">
        <v>0</v>
      </c>
      <c r="E162" s="3">
        <f t="shared" si="50"/>
        <v>2520.9</v>
      </c>
      <c r="F162" s="51">
        <v>13.29</v>
      </c>
      <c r="G162" s="6">
        <f t="shared" si="51"/>
        <v>33502.761</v>
      </c>
      <c r="H162" s="5">
        <f t="shared" si="56"/>
        <v>201016.566</v>
      </c>
      <c r="I162" s="3">
        <v>13.81</v>
      </c>
      <c r="J162" s="6">
        <f t="shared" si="52"/>
        <v>34813.629</v>
      </c>
      <c r="K162" s="5">
        <f t="shared" si="57"/>
        <v>208881.774</v>
      </c>
      <c r="L162" s="54">
        <f t="shared" si="53"/>
        <v>409898.33999999997</v>
      </c>
      <c r="M162" s="125"/>
      <c r="N162" s="55">
        <f t="shared" si="54"/>
        <v>0</v>
      </c>
      <c r="O162" s="108">
        <f t="shared" si="58"/>
        <v>409898.33999999997</v>
      </c>
      <c r="P162" s="127"/>
      <c r="Q162" s="98"/>
      <c r="R162" s="144">
        <v>410073.79</v>
      </c>
      <c r="S162" s="144"/>
      <c r="T162" s="6">
        <f t="shared" si="59"/>
        <v>0</v>
      </c>
      <c r="U162" s="6">
        <f t="shared" si="60"/>
        <v>34172.815833333334</v>
      </c>
      <c r="V162" s="35">
        <v>0</v>
      </c>
      <c r="W162" s="35">
        <v>410073.79</v>
      </c>
      <c r="X162" s="3">
        <v>0</v>
      </c>
      <c r="Y162" s="3">
        <v>6925.49</v>
      </c>
      <c r="Z162" s="3">
        <v>0</v>
      </c>
      <c r="AA162" s="3">
        <v>5798.07</v>
      </c>
      <c r="AB162" s="3">
        <v>0</v>
      </c>
      <c r="AC162" s="3">
        <v>5798.07</v>
      </c>
      <c r="AD162" s="3">
        <v>0</v>
      </c>
      <c r="AE162" s="3">
        <v>7152.24</v>
      </c>
      <c r="AF162" s="3">
        <v>0</v>
      </c>
      <c r="AG162" s="3">
        <v>5798.07</v>
      </c>
      <c r="AH162" s="3">
        <v>0</v>
      </c>
      <c r="AI162" s="3">
        <v>17580.99</v>
      </c>
      <c r="AJ162" s="178">
        <v>0</v>
      </c>
      <c r="AK162" s="178">
        <v>6439.28</v>
      </c>
      <c r="AL162" s="178">
        <v>0</v>
      </c>
      <c r="AM162" s="178">
        <v>11931.14</v>
      </c>
      <c r="AN162" s="178">
        <v>0</v>
      </c>
      <c r="AO162" s="178">
        <v>6024.95</v>
      </c>
      <c r="AP162" s="3">
        <v>0</v>
      </c>
      <c r="AQ162" s="3">
        <v>26753.97</v>
      </c>
      <c r="AR162" s="3">
        <v>0</v>
      </c>
      <c r="AS162" s="3">
        <v>10335.69</v>
      </c>
      <c r="AT162" s="3">
        <v>0</v>
      </c>
      <c r="AU162" s="3">
        <v>23757.43</v>
      </c>
      <c r="AV162" s="39">
        <f t="shared" si="61"/>
        <v>0</v>
      </c>
      <c r="AW162" s="39">
        <f t="shared" si="62"/>
        <v>134295.38999999998</v>
      </c>
      <c r="AX162" s="122">
        <f t="shared" si="63"/>
        <v>134295.38999999998</v>
      </c>
      <c r="AY162" s="40"/>
      <c r="AZ162" s="40"/>
      <c r="BA162" s="40"/>
      <c r="BB162" s="40">
        <f t="shared" si="64"/>
        <v>134295.38999999998</v>
      </c>
      <c r="BC162" s="108">
        <f t="shared" si="66"/>
        <v>275602.94999999995</v>
      </c>
      <c r="BD162" s="150"/>
      <c r="BE162" s="150">
        <v>3440</v>
      </c>
      <c r="BF162" s="3">
        <v>-3336.85</v>
      </c>
      <c r="BG162" s="150">
        <f t="shared" si="55"/>
        <v>282379.79999999993</v>
      </c>
      <c r="BH162" s="121">
        <v>214338.02</v>
      </c>
      <c r="BI162" s="159">
        <v>181186.19</v>
      </c>
      <c r="BJ162" s="137"/>
      <c r="BK162" s="251"/>
      <c r="BL162" s="251">
        <f t="shared" si="47"/>
        <v>282379.79999999993</v>
      </c>
      <c r="BM162" s="125">
        <v>518420.54</v>
      </c>
      <c r="BN162" s="121">
        <f>180+92</f>
        <v>272</v>
      </c>
      <c r="BO162" s="121"/>
      <c r="BP162" s="121">
        <v>297.22</v>
      </c>
      <c r="BQ162" s="121">
        <f t="shared" si="67"/>
        <v>10428.635714131799</v>
      </c>
      <c r="BR162" s="277">
        <f t="shared" si="68"/>
        <v>507422.6842858682</v>
      </c>
      <c r="BS162" s="125"/>
      <c r="BT162" s="3"/>
      <c r="BU162" s="3"/>
      <c r="BV162" s="251">
        <f t="shared" si="65"/>
        <v>789802.4842858681</v>
      </c>
      <c r="BW162" s="108">
        <f t="shared" si="69"/>
        <v>789802.4842858681</v>
      </c>
      <c r="BX162" s="150"/>
    </row>
    <row r="163" spans="1:76" ht="15.75">
      <c r="A163" s="3">
        <v>149</v>
      </c>
      <c r="B163" s="17" t="s">
        <v>133</v>
      </c>
      <c r="C163" s="3">
        <v>6040.3</v>
      </c>
      <c r="D163" s="3">
        <v>0</v>
      </c>
      <c r="E163" s="3">
        <f t="shared" si="50"/>
        <v>6040.3</v>
      </c>
      <c r="F163" s="51">
        <v>13.37</v>
      </c>
      <c r="G163" s="6">
        <f t="shared" si="51"/>
        <v>80758.811</v>
      </c>
      <c r="H163" s="5">
        <f t="shared" si="56"/>
        <v>484552.86600000004</v>
      </c>
      <c r="I163" s="3">
        <v>13.9</v>
      </c>
      <c r="J163" s="6">
        <f t="shared" si="52"/>
        <v>83960.17</v>
      </c>
      <c r="K163" s="5">
        <f t="shared" si="57"/>
        <v>503761.02</v>
      </c>
      <c r="L163" s="54">
        <f t="shared" si="53"/>
        <v>988313.886</v>
      </c>
      <c r="M163" s="125"/>
      <c r="N163" s="55">
        <f t="shared" si="54"/>
        <v>0</v>
      </c>
      <c r="O163" s="108">
        <f t="shared" si="58"/>
        <v>988313.886</v>
      </c>
      <c r="P163" s="127"/>
      <c r="Q163" s="98"/>
      <c r="R163" s="144">
        <v>988487.85</v>
      </c>
      <c r="S163" s="144"/>
      <c r="T163" s="6">
        <f t="shared" si="59"/>
        <v>46269.90583333333</v>
      </c>
      <c r="U163" s="6">
        <f t="shared" si="60"/>
        <v>36104.08083333333</v>
      </c>
      <c r="V163" s="35">
        <v>555238.87</v>
      </c>
      <c r="W163" s="35">
        <v>433248.97</v>
      </c>
      <c r="X163" s="3">
        <v>37369.18</v>
      </c>
      <c r="Y163" s="3">
        <v>21256.08</v>
      </c>
      <c r="Z163" s="3">
        <v>95495.67</v>
      </c>
      <c r="AA163" s="3">
        <v>19957.46</v>
      </c>
      <c r="AB163" s="3">
        <v>12464.22</v>
      </c>
      <c r="AC163" s="3">
        <v>16736.66</v>
      </c>
      <c r="AD163" s="3">
        <v>21754.55</v>
      </c>
      <c r="AE163" s="3">
        <v>19341.31</v>
      </c>
      <c r="AF163" s="3">
        <v>33144.39</v>
      </c>
      <c r="AG163" s="3">
        <v>23926.18</v>
      </c>
      <c r="AH163" s="3">
        <v>227636.28</v>
      </c>
      <c r="AI163" s="3">
        <v>38352.72</v>
      </c>
      <c r="AJ163" s="178">
        <v>27695.348</v>
      </c>
      <c r="AK163" s="178">
        <v>14613.97</v>
      </c>
      <c r="AL163" s="178">
        <v>26665.968</v>
      </c>
      <c r="AM163" s="178">
        <v>15280.56</v>
      </c>
      <c r="AN163" s="178">
        <v>32236.248</v>
      </c>
      <c r="AO163" s="178">
        <v>20465.92</v>
      </c>
      <c r="AP163" s="3">
        <v>22452.15</v>
      </c>
      <c r="AQ163" s="3">
        <v>28054.06</v>
      </c>
      <c r="AR163" s="3">
        <v>27457.44</v>
      </c>
      <c r="AS163" s="3">
        <v>18880.51</v>
      </c>
      <c r="AT163" s="3">
        <v>23256.13</v>
      </c>
      <c r="AU163" s="3">
        <v>33935.28</v>
      </c>
      <c r="AV163" s="39">
        <f t="shared" si="61"/>
        <v>587627.574</v>
      </c>
      <c r="AW163" s="39">
        <f t="shared" si="62"/>
        <v>270800.70999999996</v>
      </c>
      <c r="AX163" s="122">
        <f t="shared" si="63"/>
        <v>858428.284</v>
      </c>
      <c r="AY163" s="94"/>
      <c r="AZ163" s="40"/>
      <c r="BA163" s="40"/>
      <c r="BB163" s="40">
        <f t="shared" si="64"/>
        <v>858428.284</v>
      </c>
      <c r="BC163" s="108">
        <f t="shared" si="66"/>
        <v>129885.60200000007</v>
      </c>
      <c r="BD163" s="150"/>
      <c r="BE163" s="150"/>
      <c r="BF163" s="3">
        <v>-4858.8508</v>
      </c>
      <c r="BG163" s="150">
        <f t="shared" si="55"/>
        <v>134744.4528000001</v>
      </c>
      <c r="BH163" s="121">
        <v>239049.09</v>
      </c>
      <c r="BI163" s="156"/>
      <c r="BJ163" s="137">
        <v>392512.62</v>
      </c>
      <c r="BK163" s="251">
        <v>112553.34</v>
      </c>
      <c r="BL163" s="251">
        <f t="shared" si="47"/>
        <v>639810.4128</v>
      </c>
      <c r="BM163" s="125">
        <v>201322.82</v>
      </c>
      <c r="BN163" s="3"/>
      <c r="BO163" s="3">
        <v>53008</v>
      </c>
      <c r="BP163" s="3"/>
      <c r="BQ163" s="121">
        <f t="shared" si="67"/>
        <v>4049.8440719994</v>
      </c>
      <c r="BR163" s="277">
        <f t="shared" si="68"/>
        <v>144264.9759280006</v>
      </c>
      <c r="BS163" s="125"/>
      <c r="BT163" s="3"/>
      <c r="BU163" s="3"/>
      <c r="BV163" s="251">
        <f t="shared" si="65"/>
        <v>784075.3887280007</v>
      </c>
      <c r="BW163" s="108">
        <f t="shared" si="69"/>
        <v>784075.3887280007</v>
      </c>
      <c r="BX163" s="150"/>
    </row>
    <row r="164" spans="1:76" ht="15.75" customHeight="1">
      <c r="A164" s="3">
        <v>150</v>
      </c>
      <c r="B164" s="17" t="s">
        <v>134</v>
      </c>
      <c r="C164" s="3">
        <v>495</v>
      </c>
      <c r="D164" s="3">
        <v>115.3</v>
      </c>
      <c r="E164" s="3">
        <f t="shared" si="50"/>
        <v>610.3</v>
      </c>
      <c r="F164" s="51">
        <v>11.7</v>
      </c>
      <c r="G164" s="6">
        <f t="shared" si="51"/>
        <v>7140.509999999999</v>
      </c>
      <c r="H164" s="5">
        <f t="shared" si="56"/>
        <v>42843.06</v>
      </c>
      <c r="I164" s="3">
        <v>12.17</v>
      </c>
      <c r="J164" s="6">
        <f t="shared" si="52"/>
        <v>7427.351</v>
      </c>
      <c r="K164" s="5">
        <f t="shared" si="57"/>
        <v>44564.106</v>
      </c>
      <c r="L164" s="54">
        <f t="shared" si="53"/>
        <v>87407.166</v>
      </c>
      <c r="M164" s="125"/>
      <c r="N164" s="55">
        <f t="shared" si="54"/>
        <v>0</v>
      </c>
      <c r="O164" s="108">
        <f t="shared" si="58"/>
        <v>87407.166</v>
      </c>
      <c r="P164" s="254" t="s">
        <v>351</v>
      </c>
      <c r="Q164" s="98"/>
      <c r="R164" s="144">
        <v>87399.84</v>
      </c>
      <c r="S164" s="144"/>
      <c r="T164" s="6">
        <f t="shared" si="59"/>
        <v>3909.3375</v>
      </c>
      <c r="U164" s="6">
        <f t="shared" si="60"/>
        <v>3373.9825</v>
      </c>
      <c r="V164" s="35">
        <v>46912.05</v>
      </c>
      <c r="W164" s="35">
        <v>40487.79</v>
      </c>
      <c r="X164" s="3">
        <v>2652.4</v>
      </c>
      <c r="Y164" s="3">
        <v>1581.34</v>
      </c>
      <c r="Z164" s="3">
        <v>921.55</v>
      </c>
      <c r="AA164" s="3">
        <v>1988.31</v>
      </c>
      <c r="AB164" s="3">
        <v>15921.55</v>
      </c>
      <c r="AC164" s="3">
        <v>1581.34</v>
      </c>
      <c r="AD164" s="3">
        <v>33385.62</v>
      </c>
      <c r="AE164" s="3">
        <v>2167</v>
      </c>
      <c r="AF164" s="3">
        <v>1721.05</v>
      </c>
      <c r="AG164" s="3">
        <v>1991.6</v>
      </c>
      <c r="AH164" s="3">
        <v>1753.55</v>
      </c>
      <c r="AI164" s="3">
        <v>1581.34</v>
      </c>
      <c r="AJ164" s="178">
        <v>1794.282</v>
      </c>
      <c r="AK164" s="178">
        <v>1636.27</v>
      </c>
      <c r="AL164" s="178">
        <v>1794.282</v>
      </c>
      <c r="AM164" s="178">
        <v>17540.99</v>
      </c>
      <c r="AN164" s="178">
        <v>1794.282</v>
      </c>
      <c r="AO164" s="178">
        <v>2050.6</v>
      </c>
      <c r="AP164" s="3">
        <v>2448</v>
      </c>
      <c r="AQ164" s="3">
        <v>2221.93</v>
      </c>
      <c r="AR164" s="3">
        <v>1172.25</v>
      </c>
      <c r="AS164" s="3">
        <v>1715.33</v>
      </c>
      <c r="AT164" s="3">
        <v>0</v>
      </c>
      <c r="AU164" s="3">
        <v>1636.27</v>
      </c>
      <c r="AV164" s="39">
        <f t="shared" si="61"/>
        <v>65358.816000000006</v>
      </c>
      <c r="AW164" s="39">
        <f t="shared" si="62"/>
        <v>37692.32</v>
      </c>
      <c r="AX164" s="122">
        <f t="shared" si="63"/>
        <v>103051.136</v>
      </c>
      <c r="AY164" s="40"/>
      <c r="AZ164" s="40"/>
      <c r="BA164" s="40"/>
      <c r="BB164" s="40">
        <f t="shared" si="64"/>
        <v>103051.136</v>
      </c>
      <c r="BC164" s="108">
        <f t="shared" si="66"/>
        <v>-15643.970000000001</v>
      </c>
      <c r="BD164" s="150"/>
      <c r="BE164" s="150"/>
      <c r="BF164" s="3">
        <v>2928.1536</v>
      </c>
      <c r="BG164" s="150">
        <f t="shared" si="55"/>
        <v>-18572.123600000003</v>
      </c>
      <c r="BH164" s="121">
        <v>84335.17</v>
      </c>
      <c r="BI164" s="156"/>
      <c r="BJ164" s="137"/>
      <c r="BK164" s="251"/>
      <c r="BL164" s="251">
        <f t="shared" si="47"/>
        <v>-18572.123600000003</v>
      </c>
      <c r="BM164" s="125">
        <v>55272.04</v>
      </c>
      <c r="BN164" s="121"/>
      <c r="BO164" s="121"/>
      <c r="BP164" s="121"/>
      <c r="BQ164" s="121">
        <f t="shared" si="67"/>
        <v>1111.8617528867999</v>
      </c>
      <c r="BR164" s="277">
        <f t="shared" si="68"/>
        <v>54160.1782471132</v>
      </c>
      <c r="BS164" s="125"/>
      <c r="BT164" s="3"/>
      <c r="BU164" s="3"/>
      <c r="BV164" s="251">
        <f t="shared" si="65"/>
        <v>35588.0546471132</v>
      </c>
      <c r="BW164" s="108">
        <f t="shared" si="69"/>
        <v>35588.0546471132</v>
      </c>
      <c r="BX164" s="150"/>
    </row>
    <row r="165" spans="1:76" ht="15.75" customHeight="1">
      <c r="A165" s="3">
        <v>151</v>
      </c>
      <c r="B165" s="17" t="s">
        <v>135</v>
      </c>
      <c r="C165" s="3">
        <v>473.8</v>
      </c>
      <c r="D165" s="3">
        <v>0</v>
      </c>
      <c r="E165" s="3">
        <f t="shared" si="50"/>
        <v>473.8</v>
      </c>
      <c r="F165" s="51">
        <v>11.7</v>
      </c>
      <c r="G165" s="6">
        <f t="shared" si="51"/>
        <v>5543.46</v>
      </c>
      <c r="H165" s="5">
        <f t="shared" si="56"/>
        <v>33260.76</v>
      </c>
      <c r="I165" s="3">
        <v>12.17</v>
      </c>
      <c r="J165" s="6">
        <f t="shared" si="52"/>
        <v>5766.146</v>
      </c>
      <c r="K165" s="5">
        <f t="shared" si="57"/>
        <v>34596.876</v>
      </c>
      <c r="L165" s="54">
        <f t="shared" si="53"/>
        <v>67857.636</v>
      </c>
      <c r="M165" s="125"/>
      <c r="N165" s="55">
        <f t="shared" si="54"/>
        <v>0</v>
      </c>
      <c r="O165" s="108">
        <f t="shared" si="58"/>
        <v>67857.636</v>
      </c>
      <c r="P165" s="98"/>
      <c r="Q165" s="98"/>
      <c r="R165" s="144">
        <v>67851.95</v>
      </c>
      <c r="S165" s="144"/>
      <c r="T165" s="6">
        <f t="shared" si="59"/>
        <v>3034.9733333333334</v>
      </c>
      <c r="U165" s="6">
        <f t="shared" si="60"/>
        <v>2619.3558333333335</v>
      </c>
      <c r="V165" s="35">
        <v>36419.68</v>
      </c>
      <c r="W165" s="35">
        <v>31432.27</v>
      </c>
      <c r="X165" s="3">
        <v>715.44</v>
      </c>
      <c r="Y165" s="3">
        <v>1267.39</v>
      </c>
      <c r="Z165" s="3">
        <v>715.44</v>
      </c>
      <c r="AA165" s="3">
        <v>1267.39</v>
      </c>
      <c r="AB165" s="3">
        <v>715.44</v>
      </c>
      <c r="AC165" s="3">
        <v>1267.39</v>
      </c>
      <c r="AD165" s="3">
        <v>1190.19</v>
      </c>
      <c r="AE165" s="3">
        <v>1853.05</v>
      </c>
      <c r="AF165" s="3">
        <v>1336.12</v>
      </c>
      <c r="AG165" s="3">
        <v>1267.39</v>
      </c>
      <c r="AH165" s="3">
        <v>1368.62</v>
      </c>
      <c r="AI165" s="3">
        <v>1267.39</v>
      </c>
      <c r="AJ165" s="178">
        <v>6955.871999999999</v>
      </c>
      <c r="AK165" s="178">
        <v>1310.03</v>
      </c>
      <c r="AL165" s="178">
        <v>1392.972</v>
      </c>
      <c r="AM165" s="178">
        <v>1310.03</v>
      </c>
      <c r="AN165" s="178">
        <v>1392.972</v>
      </c>
      <c r="AO165" s="178">
        <v>1310.03</v>
      </c>
      <c r="AP165" s="3">
        <v>2232.33</v>
      </c>
      <c r="AQ165" s="3">
        <v>1895.69</v>
      </c>
      <c r="AR165" s="3">
        <v>3010.3</v>
      </c>
      <c r="AS165" s="3">
        <v>1310.03</v>
      </c>
      <c r="AT165" s="3">
        <v>1755.74</v>
      </c>
      <c r="AU165" s="3">
        <v>1310.03</v>
      </c>
      <c r="AV165" s="39">
        <f t="shared" si="61"/>
        <v>22781.436</v>
      </c>
      <c r="AW165" s="39">
        <f t="shared" si="62"/>
        <v>16635.840000000004</v>
      </c>
      <c r="AX165" s="122">
        <f t="shared" si="63"/>
        <v>39417.276000000005</v>
      </c>
      <c r="AY165" s="40"/>
      <c r="AZ165" s="40"/>
      <c r="BA165" s="40"/>
      <c r="BB165" s="40">
        <f t="shared" si="64"/>
        <v>39417.276000000005</v>
      </c>
      <c r="BC165" s="108">
        <f t="shared" si="66"/>
        <v>28440.359999999993</v>
      </c>
      <c r="BD165" s="150"/>
      <c r="BE165" s="150"/>
      <c r="BF165" s="3">
        <v>-724.5186</v>
      </c>
      <c r="BG165" s="150">
        <f t="shared" si="55"/>
        <v>29164.878599999993</v>
      </c>
      <c r="BH165" s="121">
        <v>8019.4</v>
      </c>
      <c r="BI165" s="156"/>
      <c r="BJ165" s="137"/>
      <c r="BK165" s="251"/>
      <c r="BL165" s="251">
        <f t="shared" si="47"/>
        <v>29164.878599999993</v>
      </c>
      <c r="BM165" s="125">
        <v>97649.91</v>
      </c>
      <c r="BN165" s="121"/>
      <c r="BO165" s="121"/>
      <c r="BP165" s="121"/>
      <c r="BQ165" s="121">
        <f t="shared" si="67"/>
        <v>1964.3421900447</v>
      </c>
      <c r="BR165" s="277">
        <f t="shared" si="68"/>
        <v>95685.5678099553</v>
      </c>
      <c r="BS165" s="125"/>
      <c r="BT165" s="3"/>
      <c r="BU165" s="3"/>
      <c r="BV165" s="251">
        <f t="shared" si="65"/>
        <v>124850.4464099553</v>
      </c>
      <c r="BW165" s="108">
        <f t="shared" si="69"/>
        <v>124850.4464099553</v>
      </c>
      <c r="BX165" s="150"/>
    </row>
    <row r="166" spans="1:76" ht="15.75" customHeight="1">
      <c r="A166" s="3">
        <v>152</v>
      </c>
      <c r="B166" s="18" t="s">
        <v>136</v>
      </c>
      <c r="C166" s="3">
        <v>2769.9</v>
      </c>
      <c r="D166" s="3">
        <v>767</v>
      </c>
      <c r="E166" s="3">
        <f t="shared" si="50"/>
        <v>3536.9</v>
      </c>
      <c r="F166" s="51">
        <v>12.27</v>
      </c>
      <c r="G166" s="6">
        <f t="shared" si="51"/>
        <v>43397.763</v>
      </c>
      <c r="H166" s="5">
        <f t="shared" si="56"/>
        <v>260386.57799999998</v>
      </c>
      <c r="I166" s="3">
        <v>12.76</v>
      </c>
      <c r="J166" s="6">
        <f t="shared" si="52"/>
        <v>45130.844</v>
      </c>
      <c r="K166" s="5">
        <f t="shared" si="57"/>
        <v>270785.064</v>
      </c>
      <c r="L166" s="54">
        <f t="shared" si="53"/>
        <v>531171.642</v>
      </c>
      <c r="M166" s="125"/>
      <c r="N166" s="55">
        <f t="shared" si="54"/>
        <v>0</v>
      </c>
      <c r="O166" s="108">
        <f t="shared" si="58"/>
        <v>531171.642</v>
      </c>
      <c r="P166" s="127"/>
      <c r="Q166" s="98"/>
      <c r="R166" s="144">
        <v>531188.62</v>
      </c>
      <c r="S166" s="144"/>
      <c r="T166" s="6">
        <f t="shared" si="59"/>
        <v>0</v>
      </c>
      <c r="U166" s="6">
        <f t="shared" si="60"/>
        <v>44265.71833333333</v>
      </c>
      <c r="V166" s="35">
        <v>0</v>
      </c>
      <c r="W166" s="35">
        <v>531188.62</v>
      </c>
      <c r="X166" s="3">
        <v>0</v>
      </c>
      <c r="Y166" s="3">
        <v>16402.62</v>
      </c>
      <c r="Z166" s="3">
        <v>0</v>
      </c>
      <c r="AA166" s="3">
        <v>16827.97</v>
      </c>
      <c r="AB166" s="3">
        <v>0</v>
      </c>
      <c r="AC166" s="3">
        <v>69562.8</v>
      </c>
      <c r="AD166" s="3">
        <v>0</v>
      </c>
      <c r="AE166" s="3">
        <v>19829.03</v>
      </c>
      <c r="AF166" s="3">
        <v>0</v>
      </c>
      <c r="AG166" s="3">
        <v>48351.02</v>
      </c>
      <c r="AH166" s="3">
        <v>0</v>
      </c>
      <c r="AI166" s="3">
        <v>45115.4</v>
      </c>
      <c r="AJ166" s="178">
        <v>0</v>
      </c>
      <c r="AK166" s="178">
        <v>49132.13</v>
      </c>
      <c r="AL166" s="178">
        <v>0</v>
      </c>
      <c r="AM166" s="178">
        <v>45526.25</v>
      </c>
      <c r="AN166" s="178">
        <v>0</v>
      </c>
      <c r="AO166" s="178">
        <v>23468.95</v>
      </c>
      <c r="AP166" s="3">
        <v>0</v>
      </c>
      <c r="AQ166" s="3">
        <v>60771.06</v>
      </c>
      <c r="AR166" s="3">
        <v>0</v>
      </c>
      <c r="AS166" s="3">
        <v>37083.07</v>
      </c>
      <c r="AT166" s="3">
        <v>0</v>
      </c>
      <c r="AU166" s="3">
        <v>19900.31</v>
      </c>
      <c r="AV166" s="39">
        <f t="shared" si="61"/>
        <v>0</v>
      </c>
      <c r="AW166" s="39">
        <f t="shared" si="62"/>
        <v>451970.61</v>
      </c>
      <c r="AX166" s="122">
        <f t="shared" si="63"/>
        <v>451970.61</v>
      </c>
      <c r="AY166" s="40"/>
      <c r="AZ166" s="40"/>
      <c r="BA166" s="40"/>
      <c r="BB166" s="40">
        <f t="shared" si="64"/>
        <v>451970.61</v>
      </c>
      <c r="BC166" s="108">
        <f t="shared" si="66"/>
        <v>79201.032</v>
      </c>
      <c r="BD166" s="150"/>
      <c r="BE166" s="150">
        <v>2064</v>
      </c>
      <c r="BF166" s="3">
        <v>-26706.1296</v>
      </c>
      <c r="BG166" s="150">
        <f t="shared" si="55"/>
        <v>107971.1616</v>
      </c>
      <c r="BH166" s="121">
        <v>169172.81</v>
      </c>
      <c r="BI166" s="159">
        <v>1487.6</v>
      </c>
      <c r="BJ166" s="137"/>
      <c r="BK166" s="251"/>
      <c r="BL166" s="251">
        <f t="shared" si="47"/>
        <v>107971.1616</v>
      </c>
      <c r="BM166" s="125">
        <v>152203.14</v>
      </c>
      <c r="BN166" s="3"/>
      <c r="BO166" s="3"/>
      <c r="BP166" s="3"/>
      <c r="BQ166" s="121">
        <f t="shared" si="67"/>
        <v>3061.7442387738</v>
      </c>
      <c r="BR166" s="277">
        <f t="shared" si="68"/>
        <v>149141.39576122622</v>
      </c>
      <c r="BS166" s="125"/>
      <c r="BT166" s="3"/>
      <c r="BU166" s="3"/>
      <c r="BV166" s="251">
        <f t="shared" si="65"/>
        <v>257112.55736122624</v>
      </c>
      <c r="BW166" s="108">
        <f t="shared" si="69"/>
        <v>257112.55736122624</v>
      </c>
      <c r="BX166" s="150"/>
    </row>
    <row r="167" spans="1:76" ht="15.75" customHeight="1">
      <c r="A167" s="3">
        <v>153</v>
      </c>
      <c r="B167" s="18" t="s">
        <v>137</v>
      </c>
      <c r="C167" s="3">
        <v>402.7</v>
      </c>
      <c r="D167" s="3">
        <v>0</v>
      </c>
      <c r="E167" s="3">
        <f t="shared" si="50"/>
        <v>402.7</v>
      </c>
      <c r="F167" s="51">
        <v>11.7</v>
      </c>
      <c r="G167" s="6">
        <f t="shared" si="51"/>
        <v>4711.589999999999</v>
      </c>
      <c r="H167" s="5">
        <f t="shared" si="56"/>
        <v>28269.539999999994</v>
      </c>
      <c r="I167" s="3">
        <v>12.17</v>
      </c>
      <c r="J167" s="6">
        <f t="shared" si="52"/>
        <v>4900.8589999999995</v>
      </c>
      <c r="K167" s="5">
        <f t="shared" si="57"/>
        <v>29405.153999999995</v>
      </c>
      <c r="L167" s="54">
        <f t="shared" si="53"/>
        <v>57674.69399999999</v>
      </c>
      <c r="M167" s="125"/>
      <c r="N167" s="55">
        <f t="shared" si="54"/>
        <v>0</v>
      </c>
      <c r="O167" s="108">
        <f t="shared" si="58"/>
        <v>57674.69399999999</v>
      </c>
      <c r="P167" s="98"/>
      <c r="Q167" s="98"/>
      <c r="R167" s="144">
        <v>57669.86</v>
      </c>
      <c r="S167" s="144"/>
      <c r="T167" s="6">
        <f t="shared" si="59"/>
        <v>0</v>
      </c>
      <c r="U167" s="6">
        <f t="shared" si="60"/>
        <v>4805.821666666667</v>
      </c>
      <c r="V167" s="35">
        <v>0</v>
      </c>
      <c r="W167" s="35">
        <v>57669.86</v>
      </c>
      <c r="X167" s="3">
        <v>0</v>
      </c>
      <c r="Y167" s="3">
        <v>2661.71</v>
      </c>
      <c r="Z167" s="3">
        <v>0</v>
      </c>
      <c r="AA167" s="3">
        <v>1534.29</v>
      </c>
      <c r="AB167" s="3">
        <v>0</v>
      </c>
      <c r="AC167" s="3">
        <v>1784.72</v>
      </c>
      <c r="AD167" s="3">
        <v>0</v>
      </c>
      <c r="AE167" s="3">
        <v>2594.7</v>
      </c>
      <c r="AF167" s="3">
        <v>0</v>
      </c>
      <c r="AG167" s="3">
        <v>2061.82</v>
      </c>
      <c r="AH167" s="3">
        <v>0</v>
      </c>
      <c r="AI167" s="3">
        <v>2094.32</v>
      </c>
      <c r="AJ167" s="178">
        <v>0</v>
      </c>
      <c r="AK167" s="178">
        <v>2146.39</v>
      </c>
      <c r="AL167" s="178">
        <v>0</v>
      </c>
      <c r="AM167" s="178">
        <v>6723.76</v>
      </c>
      <c r="AN167" s="178">
        <v>0</v>
      </c>
      <c r="AO167" s="178">
        <v>4146.16</v>
      </c>
      <c r="AP167" s="3">
        <v>0</v>
      </c>
      <c r="AQ167" s="3">
        <v>2659.13</v>
      </c>
      <c r="AR167" s="3">
        <v>0</v>
      </c>
      <c r="AS167" s="3">
        <v>18280.83</v>
      </c>
      <c r="AT167" s="3">
        <v>0</v>
      </c>
      <c r="AU167" s="3">
        <v>1598.72</v>
      </c>
      <c r="AV167" s="39">
        <f t="shared" si="61"/>
        <v>0</v>
      </c>
      <c r="AW167" s="39">
        <f t="shared" si="62"/>
        <v>48286.55</v>
      </c>
      <c r="AX167" s="122">
        <f t="shared" si="63"/>
        <v>48286.55</v>
      </c>
      <c r="AY167" s="40"/>
      <c r="AZ167" s="40"/>
      <c r="BA167" s="40"/>
      <c r="BB167" s="40">
        <f t="shared" si="64"/>
        <v>48286.55</v>
      </c>
      <c r="BC167" s="108">
        <f t="shared" si="66"/>
        <v>9388.143999999986</v>
      </c>
      <c r="BD167" s="150"/>
      <c r="BE167" s="150"/>
      <c r="BF167" s="3">
        <v>-1835.2416</v>
      </c>
      <c r="BG167" s="150">
        <f t="shared" si="55"/>
        <v>11223.385599999985</v>
      </c>
      <c r="BH167" s="121">
        <v>15542.51</v>
      </c>
      <c r="BI167" s="159">
        <v>4308.52</v>
      </c>
      <c r="BJ167" s="137"/>
      <c r="BK167" s="251"/>
      <c r="BL167" s="251">
        <f t="shared" si="47"/>
        <v>11223.385599999985</v>
      </c>
      <c r="BM167" s="125">
        <v>42844.59</v>
      </c>
      <c r="BN167" s="121"/>
      <c r="BO167" s="121"/>
      <c r="BP167" s="121"/>
      <c r="BQ167" s="121">
        <f t="shared" si="67"/>
        <v>861.8690560202999</v>
      </c>
      <c r="BR167" s="277">
        <f t="shared" si="68"/>
        <v>41982.72094397969</v>
      </c>
      <c r="BS167" s="125"/>
      <c r="BT167" s="3"/>
      <c r="BU167" s="3"/>
      <c r="BV167" s="251">
        <f t="shared" si="65"/>
        <v>53206.10654397968</v>
      </c>
      <c r="BW167" s="108">
        <f t="shared" si="69"/>
        <v>53206.10654397968</v>
      </c>
      <c r="BX167" s="150"/>
    </row>
    <row r="168" spans="1:76" ht="15.75" customHeight="1">
      <c r="A168" s="3">
        <v>154</v>
      </c>
      <c r="B168" s="18" t="s">
        <v>138</v>
      </c>
      <c r="C168" s="3">
        <v>3976</v>
      </c>
      <c r="D168" s="3">
        <v>824.9</v>
      </c>
      <c r="E168" s="3">
        <f t="shared" si="50"/>
        <v>4800.9</v>
      </c>
      <c r="F168" s="51">
        <v>12.82</v>
      </c>
      <c r="G168" s="6">
        <f t="shared" si="51"/>
        <v>61547.53799999999</v>
      </c>
      <c r="H168" s="5">
        <f t="shared" si="56"/>
        <v>369285.22799999994</v>
      </c>
      <c r="I168" s="3">
        <v>13.34</v>
      </c>
      <c r="J168" s="6">
        <f t="shared" si="52"/>
        <v>64044.005999999994</v>
      </c>
      <c r="K168" s="5">
        <f t="shared" si="57"/>
        <v>384264.03599999996</v>
      </c>
      <c r="L168" s="54">
        <f t="shared" si="53"/>
        <v>753549.264</v>
      </c>
      <c r="M168" s="125"/>
      <c r="N168" s="55">
        <f t="shared" si="54"/>
        <v>0</v>
      </c>
      <c r="O168" s="108">
        <f t="shared" si="58"/>
        <v>753549.264</v>
      </c>
      <c r="P168" s="127"/>
      <c r="Q168" s="98"/>
      <c r="R168" s="144">
        <v>753341.87</v>
      </c>
      <c r="S168" s="144"/>
      <c r="T168" s="6">
        <f t="shared" si="59"/>
        <v>0</v>
      </c>
      <c r="U168" s="6">
        <f t="shared" si="60"/>
        <v>62778.489166666666</v>
      </c>
      <c r="V168" s="35">
        <v>0</v>
      </c>
      <c r="W168" s="35">
        <v>753341.87</v>
      </c>
      <c r="X168" s="3">
        <v>0</v>
      </c>
      <c r="Y168" s="3">
        <v>47815.11</v>
      </c>
      <c r="Z168" s="3">
        <v>0</v>
      </c>
      <c r="AA168" s="3">
        <v>27305</v>
      </c>
      <c r="AB168" s="3">
        <v>0</v>
      </c>
      <c r="AC168" s="3">
        <v>160601.5</v>
      </c>
      <c r="AD168" s="3">
        <v>0</v>
      </c>
      <c r="AE168" s="3">
        <v>60783.87</v>
      </c>
      <c r="AF168" s="3">
        <v>0</v>
      </c>
      <c r="AG168" s="3">
        <v>29222.38</v>
      </c>
      <c r="AH168" s="3">
        <v>0</v>
      </c>
      <c r="AI168" s="3">
        <v>32506.04</v>
      </c>
      <c r="AJ168" s="178">
        <v>0</v>
      </c>
      <c r="AK168" s="178">
        <v>44980.62</v>
      </c>
      <c r="AL168" s="178">
        <v>0</v>
      </c>
      <c r="AM168" s="178">
        <v>44242.31</v>
      </c>
      <c r="AN168" s="178">
        <v>0</v>
      </c>
      <c r="AO168" s="178">
        <v>66835.17</v>
      </c>
      <c r="AP168" s="3">
        <v>0</v>
      </c>
      <c r="AQ168" s="3">
        <v>28740.94</v>
      </c>
      <c r="AR168" s="3">
        <v>0</v>
      </c>
      <c r="AS168" s="3">
        <v>24710.68</v>
      </c>
      <c r="AT168" s="3">
        <v>0</v>
      </c>
      <c r="AU168" s="3">
        <v>30129.24</v>
      </c>
      <c r="AV168" s="39">
        <f t="shared" si="61"/>
        <v>0</v>
      </c>
      <c r="AW168" s="39">
        <f t="shared" si="62"/>
        <v>597872.86</v>
      </c>
      <c r="AX168" s="122">
        <f t="shared" si="63"/>
        <v>597872.86</v>
      </c>
      <c r="AY168" s="40"/>
      <c r="AZ168" s="40"/>
      <c r="BA168" s="40"/>
      <c r="BB168" s="40">
        <f t="shared" si="64"/>
        <v>597872.86</v>
      </c>
      <c r="BC168" s="108">
        <f t="shared" si="66"/>
        <v>155676.40399999998</v>
      </c>
      <c r="BD168" s="150"/>
      <c r="BE168" s="150"/>
      <c r="BF168" s="3">
        <v>99225.7392</v>
      </c>
      <c r="BG168" s="150">
        <f t="shared" si="55"/>
        <v>56450.664799999984</v>
      </c>
      <c r="BH168" s="121">
        <v>386302.17</v>
      </c>
      <c r="BI168" s="156"/>
      <c r="BJ168" s="137"/>
      <c r="BK168" s="251"/>
      <c r="BL168" s="251">
        <f t="shared" si="47"/>
        <v>56450.664799999984</v>
      </c>
      <c r="BM168" s="125">
        <v>119856.2</v>
      </c>
      <c r="BN168" s="121"/>
      <c r="BO168" s="121"/>
      <c r="BP168" s="121"/>
      <c r="BQ168" s="121">
        <f t="shared" si="67"/>
        <v>2411.0476947539996</v>
      </c>
      <c r="BR168" s="277">
        <f t="shared" si="68"/>
        <v>117445.152305246</v>
      </c>
      <c r="BS168" s="125"/>
      <c r="BT168" s="3"/>
      <c r="BU168" s="3"/>
      <c r="BV168" s="251">
        <f t="shared" si="65"/>
        <v>173895.81710524598</v>
      </c>
      <c r="BW168" s="108">
        <f t="shared" si="69"/>
        <v>173895.81710524598</v>
      </c>
      <c r="BX168" s="150"/>
    </row>
    <row r="169" spans="1:76" ht="15.75" customHeight="1">
      <c r="A169" s="3">
        <v>155</v>
      </c>
      <c r="B169" s="18" t="s">
        <v>139</v>
      </c>
      <c r="C169" s="3">
        <v>504.9</v>
      </c>
      <c r="D169" s="3">
        <v>284.8</v>
      </c>
      <c r="E169" s="3">
        <f t="shared" si="50"/>
        <v>789.7</v>
      </c>
      <c r="F169" s="51">
        <v>8.18</v>
      </c>
      <c r="G169" s="6">
        <f t="shared" si="51"/>
        <v>6459.746</v>
      </c>
      <c r="H169" s="5">
        <f t="shared" si="56"/>
        <v>38758.476</v>
      </c>
      <c r="I169" s="3">
        <v>8.51</v>
      </c>
      <c r="J169" s="6">
        <f t="shared" si="52"/>
        <v>6720.347000000001</v>
      </c>
      <c r="K169" s="5">
        <f t="shared" si="57"/>
        <v>40322.082</v>
      </c>
      <c r="L169" s="54">
        <f t="shared" si="53"/>
        <v>79080.558</v>
      </c>
      <c r="M169" s="138">
        <v>-36727.19</v>
      </c>
      <c r="N169" s="55">
        <f t="shared" si="54"/>
        <v>-0.4644275524712408</v>
      </c>
      <c r="O169" s="108">
        <f t="shared" si="58"/>
        <v>42353.368</v>
      </c>
      <c r="P169" s="127" t="s">
        <v>354</v>
      </c>
      <c r="Q169" s="98" t="s">
        <v>424</v>
      </c>
      <c r="R169" s="144">
        <v>42340.1</v>
      </c>
      <c r="S169" s="144"/>
      <c r="T169" s="6">
        <f t="shared" si="59"/>
        <v>0</v>
      </c>
      <c r="U169" s="6">
        <f t="shared" si="60"/>
        <v>3528.3416666666667</v>
      </c>
      <c r="V169" s="35">
        <v>0</v>
      </c>
      <c r="W169" s="35">
        <v>42340.1</v>
      </c>
      <c r="X169" s="3">
        <v>0</v>
      </c>
      <c r="Y169" s="3">
        <v>4445.44</v>
      </c>
      <c r="Z169" s="3">
        <v>0</v>
      </c>
      <c r="AA169" s="3">
        <v>2537.34</v>
      </c>
      <c r="AB169" s="3">
        <v>0</v>
      </c>
      <c r="AC169" s="3">
        <v>12210.18</v>
      </c>
      <c r="AD169" s="3">
        <v>0</v>
      </c>
      <c r="AE169" s="3">
        <v>2876.72</v>
      </c>
      <c r="AF169" s="3">
        <v>0</v>
      </c>
      <c r="AG169" s="3">
        <v>1850.81</v>
      </c>
      <c r="AH169" s="3">
        <v>0</v>
      </c>
      <c r="AI169" s="3">
        <v>1816.31</v>
      </c>
      <c r="AJ169" s="178">
        <v>0</v>
      </c>
      <c r="AK169" s="178">
        <v>1887.38</v>
      </c>
      <c r="AL169" s="178">
        <v>0</v>
      </c>
      <c r="AM169" s="178">
        <v>4360.54</v>
      </c>
      <c r="AN169" s="178">
        <v>0</v>
      </c>
      <c r="AO169" s="178">
        <v>3220.57</v>
      </c>
      <c r="AP169" s="3">
        <v>0</v>
      </c>
      <c r="AQ169" s="3">
        <v>2947.79</v>
      </c>
      <c r="AR169" s="3">
        <v>0</v>
      </c>
      <c r="AS169" s="3">
        <v>1887.38</v>
      </c>
      <c r="AT169" s="3">
        <v>0</v>
      </c>
      <c r="AU169" s="3">
        <v>10654.53</v>
      </c>
      <c r="AV169" s="39">
        <f t="shared" si="61"/>
        <v>0</v>
      </c>
      <c r="AW169" s="39">
        <f t="shared" si="62"/>
        <v>50694.990000000005</v>
      </c>
      <c r="AX169" s="122">
        <f t="shared" si="63"/>
        <v>50694.990000000005</v>
      </c>
      <c r="AY169" s="40"/>
      <c r="AZ169" s="40"/>
      <c r="BA169" s="40"/>
      <c r="BB169" s="40">
        <f t="shared" si="64"/>
        <v>50694.990000000005</v>
      </c>
      <c r="BC169" s="108">
        <f t="shared" si="66"/>
        <v>-8341.622000000003</v>
      </c>
      <c r="BD169" s="150"/>
      <c r="BE169" s="150"/>
      <c r="BF169" s="3">
        <v>-1620.5392</v>
      </c>
      <c r="BG169" s="150">
        <f t="shared" si="55"/>
        <v>-6721.082800000003</v>
      </c>
      <c r="BH169" s="121">
        <v>6444.26</v>
      </c>
      <c r="BI169" s="156"/>
      <c r="BJ169" s="137"/>
      <c r="BK169" s="251"/>
      <c r="BL169" s="251">
        <f t="shared" si="47"/>
        <v>-6721.082800000003</v>
      </c>
      <c r="BM169" s="138">
        <v>-36727.19</v>
      </c>
      <c r="BN169" s="139"/>
      <c r="BO169" s="139"/>
      <c r="BP169" s="139"/>
      <c r="BQ169" s="139"/>
      <c r="BR169" s="276">
        <v>0</v>
      </c>
      <c r="BS169" s="138">
        <v>-36727.19</v>
      </c>
      <c r="BT169" s="3"/>
      <c r="BU169" s="3"/>
      <c r="BV169" s="251">
        <f t="shared" si="65"/>
        <v>-6721.082800000003</v>
      </c>
      <c r="BW169" s="150"/>
      <c r="BX169" s="274">
        <f>BL169+BR169</f>
        <v>-6721.082800000003</v>
      </c>
    </row>
    <row r="170" spans="1:76" ht="15.75" customHeight="1">
      <c r="A170" s="3">
        <v>156</v>
      </c>
      <c r="B170" s="18" t="s">
        <v>140</v>
      </c>
      <c r="C170" s="3">
        <v>455.8</v>
      </c>
      <c r="D170" s="3">
        <v>0</v>
      </c>
      <c r="E170" s="3">
        <f t="shared" si="50"/>
        <v>455.8</v>
      </c>
      <c r="F170" s="51">
        <v>10.96</v>
      </c>
      <c r="G170" s="6">
        <f t="shared" si="51"/>
        <v>4995.568</v>
      </c>
      <c r="H170" s="5">
        <f t="shared" si="56"/>
        <v>29973.408000000003</v>
      </c>
      <c r="I170" s="3">
        <v>11.4</v>
      </c>
      <c r="J170" s="6">
        <f t="shared" si="52"/>
        <v>5196.12</v>
      </c>
      <c r="K170" s="5">
        <f t="shared" si="57"/>
        <v>31176.72</v>
      </c>
      <c r="L170" s="54">
        <f t="shared" si="53"/>
        <v>61150.128000000004</v>
      </c>
      <c r="M170" s="125"/>
      <c r="N170" s="55">
        <f t="shared" si="54"/>
        <v>0</v>
      </c>
      <c r="O170" s="108">
        <f t="shared" si="58"/>
        <v>61150.128000000004</v>
      </c>
      <c r="P170" s="127"/>
      <c r="Q170" s="98"/>
      <c r="R170" s="144">
        <v>61145.75</v>
      </c>
      <c r="S170" s="144"/>
      <c r="T170" s="6">
        <f t="shared" si="59"/>
        <v>0</v>
      </c>
      <c r="U170" s="6">
        <f t="shared" si="60"/>
        <v>5095.479166666667</v>
      </c>
      <c r="V170" s="35">
        <v>0</v>
      </c>
      <c r="W170" s="35">
        <v>61145.75</v>
      </c>
      <c r="X170" s="3">
        <v>0</v>
      </c>
      <c r="Y170" s="3">
        <v>1736.6</v>
      </c>
      <c r="Z170" s="3">
        <v>0</v>
      </c>
      <c r="AA170" s="3">
        <v>1736.6</v>
      </c>
      <c r="AB170" s="3">
        <v>0</v>
      </c>
      <c r="AC170" s="3">
        <v>1987.03</v>
      </c>
      <c r="AD170" s="3">
        <v>0</v>
      </c>
      <c r="AE170" s="3">
        <v>2797.01</v>
      </c>
      <c r="AF170" s="3">
        <v>0</v>
      </c>
      <c r="AG170" s="3">
        <v>2333.7</v>
      </c>
      <c r="AH170" s="3">
        <v>0</v>
      </c>
      <c r="AI170" s="3">
        <v>2366.2</v>
      </c>
      <c r="AJ170" s="178">
        <v>0</v>
      </c>
      <c r="AK170" s="178">
        <v>2429.41</v>
      </c>
      <c r="AL170" s="178">
        <v>0</v>
      </c>
      <c r="AM170" s="178">
        <v>12501.83</v>
      </c>
      <c r="AN170" s="178">
        <v>0</v>
      </c>
      <c r="AO170" s="178">
        <v>2429.41</v>
      </c>
      <c r="AP170" s="3">
        <v>0</v>
      </c>
      <c r="AQ170" s="3">
        <v>2869.93</v>
      </c>
      <c r="AR170" s="3">
        <v>0</v>
      </c>
      <c r="AS170" s="3">
        <v>6127</v>
      </c>
      <c r="AT170" s="3">
        <v>0</v>
      </c>
      <c r="AU170" s="3">
        <v>1809.52</v>
      </c>
      <c r="AV170" s="39">
        <f t="shared" si="61"/>
        <v>0</v>
      </c>
      <c r="AW170" s="39">
        <f t="shared" si="62"/>
        <v>41124.23999999999</v>
      </c>
      <c r="AX170" s="122">
        <f t="shared" si="63"/>
        <v>41124.23999999999</v>
      </c>
      <c r="AY170" s="40"/>
      <c r="AZ170" s="40"/>
      <c r="BA170" s="40"/>
      <c r="BB170" s="40">
        <f t="shared" si="64"/>
        <v>41124.23999999999</v>
      </c>
      <c r="BC170" s="108">
        <f t="shared" si="66"/>
        <v>20025.888000000014</v>
      </c>
      <c r="BD170" s="150"/>
      <c r="BE170" s="150">
        <v>4128</v>
      </c>
      <c r="BF170" s="3">
        <v>-3395.58</v>
      </c>
      <c r="BG170" s="150">
        <f t="shared" si="55"/>
        <v>27549.468000000015</v>
      </c>
      <c r="BH170" s="121">
        <v>177193.21</v>
      </c>
      <c r="BI170" s="159">
        <v>8266.14</v>
      </c>
      <c r="BJ170" s="137"/>
      <c r="BK170" s="251"/>
      <c r="BL170" s="251">
        <f t="shared" si="47"/>
        <v>27549.468000000015</v>
      </c>
      <c r="BM170" s="125">
        <v>64038.14</v>
      </c>
      <c r="BN170" s="121"/>
      <c r="BO170" s="121"/>
      <c r="BP170" s="121"/>
      <c r="BQ170" s="121">
        <f>BM170*0.02011617</f>
        <v>1288.2021107238</v>
      </c>
      <c r="BR170" s="277">
        <f>BM170-BN170-BO170-BQ170-BP170</f>
        <v>62749.937889276196</v>
      </c>
      <c r="BS170" s="125"/>
      <c r="BT170" s="3"/>
      <c r="BU170" s="3"/>
      <c r="BV170" s="251">
        <f t="shared" si="65"/>
        <v>90299.40588927621</v>
      </c>
      <c r="BW170" s="108">
        <f>BL170+BR170</f>
        <v>90299.40588927621</v>
      </c>
      <c r="BX170" s="150"/>
    </row>
    <row r="171" spans="1:76" ht="15.75">
      <c r="A171" s="3">
        <v>157</v>
      </c>
      <c r="B171" s="17" t="s">
        <v>141</v>
      </c>
      <c r="C171" s="3">
        <v>537.3</v>
      </c>
      <c r="D171" s="3">
        <v>0</v>
      </c>
      <c r="E171" s="3">
        <f t="shared" si="50"/>
        <v>537.3</v>
      </c>
      <c r="F171" s="51">
        <v>8.59</v>
      </c>
      <c r="G171" s="6">
        <f t="shared" si="51"/>
        <v>4615.406999999999</v>
      </c>
      <c r="H171" s="5">
        <f t="shared" si="56"/>
        <v>27692.441999999995</v>
      </c>
      <c r="I171" s="3">
        <v>8.94</v>
      </c>
      <c r="J171" s="6">
        <f t="shared" si="52"/>
        <v>4803.4619999999995</v>
      </c>
      <c r="K171" s="5">
        <f t="shared" si="57"/>
        <v>28820.771999999997</v>
      </c>
      <c r="L171" s="54">
        <f t="shared" si="53"/>
        <v>56513.21399999999</v>
      </c>
      <c r="M171" s="125"/>
      <c r="N171" s="55">
        <f t="shared" si="54"/>
        <v>0</v>
      </c>
      <c r="O171" s="108">
        <f t="shared" si="58"/>
        <v>56513.21399999999</v>
      </c>
      <c r="P171" s="127" t="s">
        <v>354</v>
      </c>
      <c r="Q171" s="98"/>
      <c r="R171" s="144">
        <v>56492.58</v>
      </c>
      <c r="S171" s="144"/>
      <c r="T171" s="6">
        <f t="shared" si="59"/>
        <v>1463.2825</v>
      </c>
      <c r="U171" s="6">
        <f t="shared" si="60"/>
        <v>3244.4325000000003</v>
      </c>
      <c r="V171" s="35">
        <v>17559.39</v>
      </c>
      <c r="W171" s="35">
        <v>38933.19</v>
      </c>
      <c r="X171" s="3">
        <v>17264.89</v>
      </c>
      <c r="Y171" s="3">
        <v>1413.44</v>
      </c>
      <c r="Z171" s="3">
        <v>0</v>
      </c>
      <c r="AA171" s="3">
        <v>2207.77</v>
      </c>
      <c r="AB171" s="3">
        <v>0</v>
      </c>
      <c r="AC171" s="3">
        <v>1645.86</v>
      </c>
      <c r="AD171" s="3">
        <v>474.75</v>
      </c>
      <c r="AE171" s="3">
        <v>1999.1</v>
      </c>
      <c r="AF171" s="3">
        <v>0</v>
      </c>
      <c r="AG171" s="3">
        <v>3431.1</v>
      </c>
      <c r="AH171" s="3">
        <v>4110.17</v>
      </c>
      <c r="AI171" s="3">
        <v>4697.88</v>
      </c>
      <c r="AJ171" s="178">
        <v>6437.28</v>
      </c>
      <c r="AK171" s="178">
        <v>1461.8</v>
      </c>
      <c r="AL171" s="178">
        <v>0</v>
      </c>
      <c r="AM171" s="178">
        <v>1771.69</v>
      </c>
      <c r="AN171" s="178">
        <v>0</v>
      </c>
      <c r="AO171" s="178">
        <v>1461.8</v>
      </c>
      <c r="AP171" s="3">
        <v>1483.73</v>
      </c>
      <c r="AQ171" s="3">
        <v>2047.46</v>
      </c>
      <c r="AR171" s="3">
        <v>0</v>
      </c>
      <c r="AS171" s="3">
        <v>2252.39</v>
      </c>
      <c r="AT171" s="3">
        <v>0</v>
      </c>
      <c r="AU171" s="3">
        <v>1461.8</v>
      </c>
      <c r="AV171" s="39">
        <f t="shared" si="61"/>
        <v>29770.819999999996</v>
      </c>
      <c r="AW171" s="39">
        <f t="shared" si="62"/>
        <v>25852.089999999997</v>
      </c>
      <c r="AX171" s="122">
        <f t="shared" si="63"/>
        <v>55622.90999999999</v>
      </c>
      <c r="AY171" s="40"/>
      <c r="AZ171" s="40"/>
      <c r="BA171" s="40"/>
      <c r="BB171" s="40">
        <f t="shared" si="64"/>
        <v>55622.90999999999</v>
      </c>
      <c r="BC171" s="108">
        <f t="shared" si="66"/>
        <v>890.3040000000037</v>
      </c>
      <c r="BD171" s="150"/>
      <c r="BE171" s="150">
        <v>2064</v>
      </c>
      <c r="BF171" s="3">
        <v>-14288.6904</v>
      </c>
      <c r="BG171" s="150">
        <f t="shared" si="55"/>
        <v>17242.994400000003</v>
      </c>
      <c r="BH171" s="121">
        <v>207666.29</v>
      </c>
      <c r="BI171" s="156"/>
      <c r="BJ171" s="137"/>
      <c r="BK171" s="251"/>
      <c r="BL171" s="251">
        <f t="shared" si="47"/>
        <v>17242.994400000003</v>
      </c>
      <c r="BM171" s="125">
        <v>16352.29</v>
      </c>
      <c r="BN171" s="121"/>
      <c r="BO171" s="121"/>
      <c r="BP171" s="121"/>
      <c r="BQ171" s="121">
        <f>BM171*0.02011617</f>
        <v>328.9454455293</v>
      </c>
      <c r="BR171" s="277">
        <f>BM171-BN171-BO171-BQ171-BP171</f>
        <v>16023.344554470701</v>
      </c>
      <c r="BS171" s="125"/>
      <c r="BT171" s="3"/>
      <c r="BU171" s="3"/>
      <c r="BV171" s="251">
        <f t="shared" si="65"/>
        <v>33266.3389544707</v>
      </c>
      <c r="BW171" s="108">
        <f>BL171+BR171</f>
        <v>33266.3389544707</v>
      </c>
      <c r="BX171" s="150"/>
    </row>
    <row r="172" spans="1:76" ht="15.75">
      <c r="A172" s="3">
        <v>158</v>
      </c>
      <c r="B172" s="18" t="s">
        <v>142</v>
      </c>
      <c r="C172" s="3">
        <v>462.1</v>
      </c>
      <c r="D172" s="3">
        <v>0</v>
      </c>
      <c r="E172" s="3">
        <f t="shared" si="50"/>
        <v>462.1</v>
      </c>
      <c r="F172" s="94">
        <v>8.88</v>
      </c>
      <c r="G172" s="6">
        <f t="shared" si="51"/>
        <v>4103.448</v>
      </c>
      <c r="H172" s="5">
        <f t="shared" si="56"/>
        <v>24620.688000000002</v>
      </c>
      <c r="I172" s="3">
        <v>11.4</v>
      </c>
      <c r="J172" s="6">
        <f t="shared" si="52"/>
        <v>5267.9400000000005</v>
      </c>
      <c r="K172" s="5">
        <f t="shared" si="57"/>
        <v>31607.640000000003</v>
      </c>
      <c r="L172" s="54">
        <f t="shared" si="53"/>
        <v>56228.32800000001</v>
      </c>
      <c r="M172" s="138">
        <v>-87972.63</v>
      </c>
      <c r="N172" s="55">
        <f t="shared" si="54"/>
        <v>-1.5645606605979816</v>
      </c>
      <c r="O172" s="108">
        <f t="shared" si="58"/>
        <v>-31744.301999999996</v>
      </c>
      <c r="P172" s="127" t="s">
        <v>351</v>
      </c>
      <c r="Q172" s="98" t="s">
        <v>424</v>
      </c>
      <c r="R172" s="143">
        <v>29355.18</v>
      </c>
      <c r="S172" s="144">
        <f>O172-R172</f>
        <v>-61099.481999999996</v>
      </c>
      <c r="T172" s="6">
        <f t="shared" si="59"/>
        <v>0</v>
      </c>
      <c r="U172" s="6">
        <f t="shared" si="60"/>
        <v>2446.265</v>
      </c>
      <c r="V172" s="35">
        <v>0</v>
      </c>
      <c r="W172" s="35">
        <v>29355.18</v>
      </c>
      <c r="X172" s="3">
        <v>0</v>
      </c>
      <c r="Y172" s="3">
        <v>1141.89</v>
      </c>
      <c r="Z172" s="3">
        <v>0</v>
      </c>
      <c r="AA172" s="3">
        <v>6428.93</v>
      </c>
      <c r="AB172" s="3">
        <v>0</v>
      </c>
      <c r="AC172" s="3">
        <v>1452.73</v>
      </c>
      <c r="AD172" s="3">
        <v>0</v>
      </c>
      <c r="AE172" s="3">
        <v>2278.18</v>
      </c>
      <c r="AF172" s="3">
        <v>0</v>
      </c>
      <c r="AG172" s="3">
        <v>1665.33</v>
      </c>
      <c r="AH172" s="3">
        <v>0</v>
      </c>
      <c r="AI172" s="3">
        <v>1095.33</v>
      </c>
      <c r="AJ172" s="178">
        <v>0</v>
      </c>
      <c r="AK172" s="178">
        <v>1104.42</v>
      </c>
      <c r="AL172" s="178">
        <v>0</v>
      </c>
      <c r="AM172" s="178">
        <v>3241.9</v>
      </c>
      <c r="AN172" s="178">
        <v>0</v>
      </c>
      <c r="AO172" s="178">
        <v>1104.42</v>
      </c>
      <c r="AP172" s="3">
        <v>0</v>
      </c>
      <c r="AQ172" s="3">
        <v>1993.5</v>
      </c>
      <c r="AR172" s="3">
        <v>0</v>
      </c>
      <c r="AS172" s="3">
        <v>1880.81</v>
      </c>
      <c r="AT172" s="3">
        <v>0</v>
      </c>
      <c r="AU172" s="3">
        <v>1104.42</v>
      </c>
      <c r="AV172" s="39">
        <f t="shared" si="61"/>
        <v>0</v>
      </c>
      <c r="AW172" s="39">
        <f t="shared" si="62"/>
        <v>24491.860000000008</v>
      </c>
      <c r="AX172" s="122">
        <f t="shared" si="63"/>
        <v>24491.860000000008</v>
      </c>
      <c r="AY172" s="40"/>
      <c r="AZ172" s="40"/>
      <c r="BA172" s="40"/>
      <c r="BB172" s="40">
        <f t="shared" si="64"/>
        <v>24491.860000000008</v>
      </c>
      <c r="BC172" s="108">
        <f t="shared" si="66"/>
        <v>-56236.162000000004</v>
      </c>
      <c r="BD172" s="150"/>
      <c r="BE172" s="150"/>
      <c r="BF172" s="3">
        <v>55170.888</v>
      </c>
      <c r="BG172" s="150">
        <f t="shared" si="55"/>
        <v>-111407.05</v>
      </c>
      <c r="BH172" s="121">
        <v>298682.6</v>
      </c>
      <c r="BI172" s="156"/>
      <c r="BJ172" s="137"/>
      <c r="BK172" s="251"/>
      <c r="BL172" s="251">
        <f t="shared" si="47"/>
        <v>-111407.05</v>
      </c>
      <c r="BM172" s="138">
        <v>-87972.63</v>
      </c>
      <c r="BN172" s="140"/>
      <c r="BO172" s="140"/>
      <c r="BP172" s="140"/>
      <c r="BQ172" s="140"/>
      <c r="BR172" s="276">
        <v>0</v>
      </c>
      <c r="BS172" s="138">
        <v>-87972.63</v>
      </c>
      <c r="BT172" s="3"/>
      <c r="BU172" s="3"/>
      <c r="BV172" s="251">
        <f t="shared" si="65"/>
        <v>-111407.05</v>
      </c>
      <c r="BW172" s="150"/>
      <c r="BX172" s="274">
        <f>BL172+BR172</f>
        <v>-111407.05</v>
      </c>
    </row>
    <row r="173" spans="1:76" ht="15.75" customHeight="1">
      <c r="A173" s="3">
        <v>159</v>
      </c>
      <c r="B173" s="10" t="s">
        <v>303</v>
      </c>
      <c r="C173" s="3">
        <v>382</v>
      </c>
      <c r="D173" s="3">
        <v>0</v>
      </c>
      <c r="E173" s="3">
        <f t="shared" si="50"/>
        <v>382</v>
      </c>
      <c r="F173" s="51">
        <v>6.86</v>
      </c>
      <c r="G173" s="6">
        <f t="shared" si="51"/>
        <v>2620.52</v>
      </c>
      <c r="H173" s="5">
        <f t="shared" si="56"/>
        <v>15723.119999999999</v>
      </c>
      <c r="I173" s="3">
        <v>7.14</v>
      </c>
      <c r="J173" s="6">
        <f t="shared" si="52"/>
        <v>2727.48</v>
      </c>
      <c r="K173" s="5">
        <f t="shared" si="57"/>
        <v>16364.880000000001</v>
      </c>
      <c r="L173" s="54">
        <f t="shared" si="53"/>
        <v>32088</v>
      </c>
      <c r="M173" s="125"/>
      <c r="N173" s="55">
        <f t="shared" si="54"/>
        <v>0</v>
      </c>
      <c r="O173" s="108">
        <f t="shared" si="58"/>
        <v>32088</v>
      </c>
      <c r="P173" s="127" t="s">
        <v>354</v>
      </c>
      <c r="Q173" s="98"/>
      <c r="R173" s="144">
        <v>32075.16</v>
      </c>
      <c r="S173" s="144"/>
      <c r="T173" s="6">
        <f t="shared" si="59"/>
        <v>0</v>
      </c>
      <c r="U173" s="6">
        <f t="shared" si="60"/>
        <v>2672.93</v>
      </c>
      <c r="V173" s="35">
        <v>0</v>
      </c>
      <c r="W173" s="35">
        <v>32075.16</v>
      </c>
      <c r="X173" s="3">
        <v>0</v>
      </c>
      <c r="Y173" s="3">
        <v>1378.6</v>
      </c>
      <c r="Z173" s="3">
        <v>0</v>
      </c>
      <c r="AA173" s="3">
        <v>878.6</v>
      </c>
      <c r="AB173" s="3">
        <v>0</v>
      </c>
      <c r="AC173" s="3">
        <v>878.6</v>
      </c>
      <c r="AD173" s="3">
        <v>0</v>
      </c>
      <c r="AE173" s="3">
        <v>1353.35</v>
      </c>
      <c r="AF173" s="3">
        <v>0</v>
      </c>
      <c r="AG173" s="3">
        <v>2076.82</v>
      </c>
      <c r="AH173" s="3">
        <v>0</v>
      </c>
      <c r="AI173" s="3">
        <v>878.6</v>
      </c>
      <c r="AJ173" s="178">
        <v>0</v>
      </c>
      <c r="AK173" s="178">
        <v>912.98</v>
      </c>
      <c r="AL173" s="178">
        <v>0</v>
      </c>
      <c r="AM173" s="178">
        <v>2927.19</v>
      </c>
      <c r="AN173" s="178">
        <v>0</v>
      </c>
      <c r="AO173" s="178">
        <v>10535.91</v>
      </c>
      <c r="AP173" s="3">
        <v>0</v>
      </c>
      <c r="AQ173" s="3">
        <v>1387.73</v>
      </c>
      <c r="AR173" s="3">
        <v>0</v>
      </c>
      <c r="AS173" s="3">
        <v>2049.21</v>
      </c>
      <c r="AT173" s="3">
        <v>0</v>
      </c>
      <c r="AU173" s="3">
        <v>3834.84</v>
      </c>
      <c r="AV173" s="39">
        <f t="shared" si="61"/>
        <v>0</v>
      </c>
      <c r="AW173" s="39">
        <f t="shared" si="62"/>
        <v>29092.43</v>
      </c>
      <c r="AX173" s="122">
        <f t="shared" si="63"/>
        <v>29092.43</v>
      </c>
      <c r="AY173" s="40"/>
      <c r="AZ173" s="40"/>
      <c r="BA173" s="40"/>
      <c r="BB173" s="40">
        <f t="shared" si="64"/>
        <v>29092.43</v>
      </c>
      <c r="BC173" s="108">
        <f t="shared" si="66"/>
        <v>2995.5699999999997</v>
      </c>
      <c r="BD173" s="150"/>
      <c r="BE173" s="150"/>
      <c r="BF173" s="3">
        <v>-4481.3904</v>
      </c>
      <c r="BG173" s="150">
        <f t="shared" si="55"/>
        <v>7476.9604</v>
      </c>
      <c r="BH173" s="121">
        <v>160060.22</v>
      </c>
      <c r="BI173" s="156"/>
      <c r="BJ173" s="137"/>
      <c r="BK173" s="251"/>
      <c r="BL173" s="251">
        <f t="shared" si="47"/>
        <v>7476.9604</v>
      </c>
      <c r="BM173" s="125">
        <v>30650.28</v>
      </c>
      <c r="BN173" s="121"/>
      <c r="BO173" s="121"/>
      <c r="BP173" s="121"/>
      <c r="BQ173" s="121">
        <f aca="true" t="shared" si="70" ref="BQ173:BQ178">BM173*0.02011617</f>
        <v>616.5662430276</v>
      </c>
      <c r="BR173" s="277">
        <f aca="true" t="shared" si="71" ref="BR173:BR178">BM173-BN173-BO173-BQ173-BP173</f>
        <v>30033.7137569724</v>
      </c>
      <c r="BS173" s="125"/>
      <c r="BT173" s="3"/>
      <c r="BU173" s="3"/>
      <c r="BV173" s="251">
        <f t="shared" si="65"/>
        <v>37510.674156972396</v>
      </c>
      <c r="BW173" s="108">
        <f aca="true" t="shared" si="72" ref="BW173:BW178">BL173+BR173</f>
        <v>37510.674156972396</v>
      </c>
      <c r="BX173" s="150"/>
    </row>
    <row r="174" spans="1:76" ht="15.75" customHeight="1">
      <c r="A174" s="3">
        <v>160</v>
      </c>
      <c r="B174" s="18" t="s">
        <v>143</v>
      </c>
      <c r="C174" s="3">
        <v>1426.5</v>
      </c>
      <c r="D174" s="3">
        <v>337</v>
      </c>
      <c r="E174" s="3">
        <f t="shared" si="50"/>
        <v>1763.5</v>
      </c>
      <c r="F174" s="51">
        <v>8.92</v>
      </c>
      <c r="G174" s="6">
        <f t="shared" si="51"/>
        <v>15730.42</v>
      </c>
      <c r="H174" s="5">
        <f t="shared" si="56"/>
        <v>94382.52</v>
      </c>
      <c r="I174" s="3">
        <v>9.28</v>
      </c>
      <c r="J174" s="6">
        <f t="shared" si="52"/>
        <v>16365.279999999999</v>
      </c>
      <c r="K174" s="5">
        <f t="shared" si="57"/>
        <v>98191.68</v>
      </c>
      <c r="L174" s="54">
        <f t="shared" si="53"/>
        <v>192574.2</v>
      </c>
      <c r="M174" s="125"/>
      <c r="N174" s="55">
        <f t="shared" si="54"/>
        <v>0</v>
      </c>
      <c r="O174" s="108">
        <f t="shared" si="58"/>
        <v>192574.2</v>
      </c>
      <c r="P174" s="127" t="s">
        <v>354</v>
      </c>
      <c r="Q174" s="98"/>
      <c r="R174" s="144">
        <v>192540.34</v>
      </c>
      <c r="S174" s="144"/>
      <c r="T174" s="6">
        <f t="shared" si="59"/>
        <v>0</v>
      </c>
      <c r="U174" s="6">
        <f t="shared" si="60"/>
        <v>16045.028333333334</v>
      </c>
      <c r="V174" s="35">
        <v>0</v>
      </c>
      <c r="W174" s="35">
        <v>192540.34</v>
      </c>
      <c r="X174" s="3">
        <v>0</v>
      </c>
      <c r="Y174" s="3">
        <v>6486.7</v>
      </c>
      <c r="Z174" s="3">
        <v>0</v>
      </c>
      <c r="AA174" s="3">
        <v>34535.11</v>
      </c>
      <c r="AB174" s="3">
        <v>0</v>
      </c>
      <c r="AC174" s="3">
        <v>61909.8</v>
      </c>
      <c r="AD174" s="3">
        <v>0</v>
      </c>
      <c r="AE174" s="3">
        <v>5292.5</v>
      </c>
      <c r="AF174" s="3">
        <v>0</v>
      </c>
      <c r="AG174" s="3">
        <v>4266.59</v>
      </c>
      <c r="AH174" s="3">
        <v>0</v>
      </c>
      <c r="AI174" s="3">
        <v>4232.09</v>
      </c>
      <c r="AJ174" s="178">
        <v>0</v>
      </c>
      <c r="AK174" s="178">
        <v>7071.3</v>
      </c>
      <c r="AL174" s="178">
        <v>0</v>
      </c>
      <c r="AM174" s="178">
        <v>10491.15</v>
      </c>
      <c r="AN174" s="178">
        <v>0</v>
      </c>
      <c r="AO174" s="178">
        <v>6390.51</v>
      </c>
      <c r="AP174" s="3">
        <v>0</v>
      </c>
      <c r="AQ174" s="3">
        <v>34873.23</v>
      </c>
      <c r="AR174" s="3">
        <v>0</v>
      </c>
      <c r="AS174" s="3">
        <v>20985.46</v>
      </c>
      <c r="AT174" s="3">
        <v>0</v>
      </c>
      <c r="AU174" s="3">
        <v>6783.3</v>
      </c>
      <c r="AV174" s="39">
        <f t="shared" si="61"/>
        <v>0</v>
      </c>
      <c r="AW174" s="39">
        <f t="shared" si="62"/>
        <v>203317.74</v>
      </c>
      <c r="AX174" s="122">
        <f t="shared" si="63"/>
        <v>203317.74</v>
      </c>
      <c r="AY174" s="40"/>
      <c r="AZ174" s="40"/>
      <c r="BA174" s="40"/>
      <c r="BB174" s="40">
        <f t="shared" si="64"/>
        <v>203317.74</v>
      </c>
      <c r="BC174" s="108">
        <f t="shared" si="66"/>
        <v>-10743.539999999979</v>
      </c>
      <c r="BD174" s="150"/>
      <c r="BE174" s="150"/>
      <c r="BF174" s="3">
        <v>7618.6624</v>
      </c>
      <c r="BG174" s="150">
        <f t="shared" si="55"/>
        <v>-18362.20239999998</v>
      </c>
      <c r="BH174" s="121">
        <v>30836.69</v>
      </c>
      <c r="BI174" s="159">
        <v>12882.13</v>
      </c>
      <c r="BJ174" s="137"/>
      <c r="BK174" s="251"/>
      <c r="BL174" s="251">
        <f aca="true" t="shared" si="73" ref="BL174:BL237">BG174+BJ174+BK174</f>
        <v>-18362.20239999998</v>
      </c>
      <c r="BM174" s="125">
        <v>116066.31</v>
      </c>
      <c r="BN174" s="121"/>
      <c r="BO174" s="121"/>
      <c r="BP174" s="121"/>
      <c r="BQ174" s="121">
        <f t="shared" si="70"/>
        <v>2334.8096232327</v>
      </c>
      <c r="BR174" s="277">
        <f t="shared" si="71"/>
        <v>113731.5003767673</v>
      </c>
      <c r="BS174" s="125"/>
      <c r="BT174" s="3"/>
      <c r="BU174" s="3" t="s">
        <v>433</v>
      </c>
      <c r="BV174" s="251">
        <f t="shared" si="65"/>
        <v>95369.29797676732</v>
      </c>
      <c r="BW174" s="108">
        <f t="shared" si="72"/>
        <v>95369.29797676732</v>
      </c>
      <c r="BX174" s="150"/>
    </row>
    <row r="175" spans="1:76" ht="15.75" customHeight="1">
      <c r="A175" s="3">
        <v>161</v>
      </c>
      <c r="B175" s="17" t="s">
        <v>144</v>
      </c>
      <c r="C175" s="3">
        <v>629</v>
      </c>
      <c r="D175" s="3">
        <v>0</v>
      </c>
      <c r="E175" s="3">
        <f t="shared" si="50"/>
        <v>629</v>
      </c>
      <c r="F175" s="51">
        <v>11.61</v>
      </c>
      <c r="G175" s="6">
        <f t="shared" si="51"/>
        <v>7302.69</v>
      </c>
      <c r="H175" s="5">
        <f t="shared" si="56"/>
        <v>43816.14</v>
      </c>
      <c r="I175" s="3">
        <v>12.07</v>
      </c>
      <c r="J175" s="6">
        <f t="shared" si="52"/>
        <v>7592.03</v>
      </c>
      <c r="K175" s="5">
        <f t="shared" si="57"/>
        <v>45552.18</v>
      </c>
      <c r="L175" s="54">
        <f t="shared" si="53"/>
        <v>89368.32</v>
      </c>
      <c r="M175" s="125"/>
      <c r="N175" s="55">
        <f t="shared" si="54"/>
        <v>0</v>
      </c>
      <c r="O175" s="108">
        <f t="shared" si="58"/>
        <v>89368.32</v>
      </c>
      <c r="P175" s="98"/>
      <c r="Q175" s="98"/>
      <c r="R175" s="144">
        <v>89384.93</v>
      </c>
      <c r="S175" s="144"/>
      <c r="T175" s="6">
        <f t="shared" si="59"/>
        <v>3971.3799999999997</v>
      </c>
      <c r="U175" s="6">
        <f t="shared" si="60"/>
        <v>3477.3633333333332</v>
      </c>
      <c r="V175" s="35">
        <v>47656.56</v>
      </c>
      <c r="W175" s="35">
        <v>41728.36</v>
      </c>
      <c r="X175" s="3">
        <v>1671.24</v>
      </c>
      <c r="Y175" s="3">
        <v>1624.35</v>
      </c>
      <c r="Z175" s="3">
        <v>2704.92</v>
      </c>
      <c r="AA175" s="3">
        <v>2957.54</v>
      </c>
      <c r="AB175" s="3">
        <v>949.79</v>
      </c>
      <c r="AC175" s="3">
        <v>1624.35</v>
      </c>
      <c r="AD175" s="3">
        <v>1424.54</v>
      </c>
      <c r="AE175" s="3">
        <v>2210.01</v>
      </c>
      <c r="AF175" s="3">
        <v>12438.75</v>
      </c>
      <c r="AG175" s="3">
        <v>5602.78</v>
      </c>
      <c r="AH175" s="3">
        <v>1773.78</v>
      </c>
      <c r="AI175" s="3">
        <v>1624.35</v>
      </c>
      <c r="AJ175" s="178">
        <v>1849.26</v>
      </c>
      <c r="AK175" s="178">
        <v>1680.96</v>
      </c>
      <c r="AL175" s="178">
        <v>1849.26</v>
      </c>
      <c r="AM175" s="178">
        <v>1680.96</v>
      </c>
      <c r="AN175" s="178">
        <v>1849.26</v>
      </c>
      <c r="AO175" s="178">
        <v>6842.57</v>
      </c>
      <c r="AP175" s="3">
        <v>2477.55</v>
      </c>
      <c r="AQ175" s="3">
        <v>4684.83</v>
      </c>
      <c r="AR175" s="3">
        <v>9254.95</v>
      </c>
      <c r="AS175" s="3">
        <v>1680.96</v>
      </c>
      <c r="AT175" s="3">
        <v>993.82</v>
      </c>
      <c r="AU175" s="3">
        <v>2539.84</v>
      </c>
      <c r="AV175" s="39">
        <f t="shared" si="61"/>
        <v>39237.11999999999</v>
      </c>
      <c r="AW175" s="39">
        <f t="shared" si="62"/>
        <v>34753.5</v>
      </c>
      <c r="AX175" s="122">
        <f t="shared" si="63"/>
        <v>73990.62</v>
      </c>
      <c r="AY175" s="40"/>
      <c r="AZ175" s="40"/>
      <c r="BA175" s="40"/>
      <c r="BB175" s="40">
        <f t="shared" si="64"/>
        <v>73990.62</v>
      </c>
      <c r="BC175" s="108">
        <f t="shared" si="66"/>
        <v>15377.700000000012</v>
      </c>
      <c r="BD175" s="150"/>
      <c r="BE175" s="150"/>
      <c r="BF175" s="3">
        <v>39537.9888</v>
      </c>
      <c r="BG175" s="150">
        <f t="shared" si="55"/>
        <v>-24160.288799999988</v>
      </c>
      <c r="BH175" s="121">
        <v>30076.82</v>
      </c>
      <c r="BI175" s="156"/>
      <c r="BJ175" s="137"/>
      <c r="BK175" s="251"/>
      <c r="BL175" s="251">
        <f t="shared" si="73"/>
        <v>-24160.288799999988</v>
      </c>
      <c r="BM175" s="125">
        <v>32404.17</v>
      </c>
      <c r="BN175" s="121"/>
      <c r="BO175" s="121"/>
      <c r="BP175" s="121"/>
      <c r="BQ175" s="121">
        <f t="shared" si="70"/>
        <v>651.8477924289</v>
      </c>
      <c r="BR175" s="277">
        <f t="shared" si="71"/>
        <v>31752.3222075711</v>
      </c>
      <c r="BS175" s="125"/>
      <c r="BT175" s="3"/>
      <c r="BU175" s="3"/>
      <c r="BV175" s="251">
        <f t="shared" si="65"/>
        <v>7592.033407571111</v>
      </c>
      <c r="BW175" s="108">
        <f t="shared" si="72"/>
        <v>7592.033407571111</v>
      </c>
      <c r="BX175" s="150"/>
    </row>
    <row r="176" spans="1:76" ht="15.75" customHeight="1">
      <c r="A176" s="3">
        <v>162</v>
      </c>
      <c r="B176" s="10" t="s">
        <v>304</v>
      </c>
      <c r="C176" s="3">
        <v>539.9</v>
      </c>
      <c r="D176" s="3">
        <v>0</v>
      </c>
      <c r="E176" s="3">
        <f t="shared" si="50"/>
        <v>539.9</v>
      </c>
      <c r="F176" s="51">
        <v>9.09</v>
      </c>
      <c r="G176" s="6">
        <f t="shared" si="51"/>
        <v>4907.691</v>
      </c>
      <c r="H176" s="5">
        <f t="shared" si="56"/>
        <v>29446.146</v>
      </c>
      <c r="I176" s="3">
        <v>9.46</v>
      </c>
      <c r="J176" s="6">
        <f t="shared" si="52"/>
        <v>5107.454000000001</v>
      </c>
      <c r="K176" s="5">
        <f t="shared" si="57"/>
        <v>30644.724000000002</v>
      </c>
      <c r="L176" s="54">
        <f t="shared" si="53"/>
        <v>60090.87</v>
      </c>
      <c r="M176" s="125"/>
      <c r="N176" s="55">
        <f t="shared" si="54"/>
        <v>0</v>
      </c>
      <c r="O176" s="108">
        <f t="shared" si="58"/>
        <v>60090.87</v>
      </c>
      <c r="P176" s="127"/>
      <c r="Q176" s="98"/>
      <c r="R176" s="144">
        <v>60070.14</v>
      </c>
      <c r="S176" s="144"/>
      <c r="T176" s="6">
        <f t="shared" si="59"/>
        <v>0</v>
      </c>
      <c r="U176" s="6">
        <f t="shared" si="60"/>
        <v>5005.845</v>
      </c>
      <c r="V176" s="35">
        <v>0</v>
      </c>
      <c r="W176" s="35">
        <v>60070.14</v>
      </c>
      <c r="X176" s="3">
        <v>0</v>
      </c>
      <c r="Y176" s="3">
        <v>1241.77</v>
      </c>
      <c r="Z176" s="3">
        <v>0</v>
      </c>
      <c r="AA176" s="3">
        <v>1241.77</v>
      </c>
      <c r="AB176" s="3">
        <v>0</v>
      </c>
      <c r="AC176" s="3">
        <v>1241.77</v>
      </c>
      <c r="AD176" s="3">
        <v>0</v>
      </c>
      <c r="AE176" s="3">
        <v>1716.52</v>
      </c>
      <c r="AF176" s="3">
        <v>0</v>
      </c>
      <c r="AG176" s="3">
        <v>1241.77</v>
      </c>
      <c r="AH176" s="3">
        <v>0</v>
      </c>
      <c r="AI176" s="3">
        <v>1241.77</v>
      </c>
      <c r="AJ176" s="178">
        <v>0</v>
      </c>
      <c r="AK176" s="178">
        <v>1290.36</v>
      </c>
      <c r="AL176" s="178">
        <v>0</v>
      </c>
      <c r="AM176" s="178">
        <v>3304.57</v>
      </c>
      <c r="AN176" s="178">
        <v>0</v>
      </c>
      <c r="AO176" s="178">
        <v>2140.36</v>
      </c>
      <c r="AP176" s="3">
        <v>0</v>
      </c>
      <c r="AQ176" s="3">
        <v>1765.11</v>
      </c>
      <c r="AR176" s="3">
        <v>0</v>
      </c>
      <c r="AS176" s="3">
        <v>1290.36</v>
      </c>
      <c r="AT176" s="3">
        <v>0</v>
      </c>
      <c r="AU176" s="3">
        <v>1290.36</v>
      </c>
      <c r="AV176" s="39">
        <f t="shared" si="61"/>
        <v>0</v>
      </c>
      <c r="AW176" s="39">
        <f t="shared" si="62"/>
        <v>19006.49</v>
      </c>
      <c r="AX176" s="122">
        <f t="shared" si="63"/>
        <v>19006.49</v>
      </c>
      <c r="AY176" s="40"/>
      <c r="AZ176" s="40"/>
      <c r="BA176" s="40"/>
      <c r="BB176" s="40">
        <f t="shared" si="64"/>
        <v>19006.49</v>
      </c>
      <c r="BC176" s="108">
        <f t="shared" si="66"/>
        <v>41084.380000000005</v>
      </c>
      <c r="BD176" s="150"/>
      <c r="BE176" s="150"/>
      <c r="BF176" s="3">
        <v>284.4984</v>
      </c>
      <c r="BG176" s="150">
        <f t="shared" si="55"/>
        <v>40799.88160000001</v>
      </c>
      <c r="BH176" s="121">
        <v>392388.07</v>
      </c>
      <c r="BI176" s="156"/>
      <c r="BJ176" s="137"/>
      <c r="BK176" s="251"/>
      <c r="BL176" s="251">
        <f t="shared" si="73"/>
        <v>40799.88160000001</v>
      </c>
      <c r="BM176" s="125">
        <v>87382.92</v>
      </c>
      <c r="BN176" s="121"/>
      <c r="BO176" s="121"/>
      <c r="BP176" s="121"/>
      <c r="BQ176" s="121">
        <f t="shared" si="70"/>
        <v>1757.8096738164</v>
      </c>
      <c r="BR176" s="277">
        <f t="shared" si="71"/>
        <v>85625.1103261836</v>
      </c>
      <c r="BS176" s="125"/>
      <c r="BT176" s="3"/>
      <c r="BU176" s="3"/>
      <c r="BV176" s="251">
        <f t="shared" si="65"/>
        <v>126424.9919261836</v>
      </c>
      <c r="BW176" s="108">
        <f t="shared" si="72"/>
        <v>126424.9919261836</v>
      </c>
      <c r="BX176" s="150"/>
    </row>
    <row r="177" spans="1:76" ht="15.75" customHeight="1">
      <c r="A177" s="3">
        <v>163</v>
      </c>
      <c r="B177" s="18" t="s">
        <v>145</v>
      </c>
      <c r="C177" s="3">
        <v>2020.2</v>
      </c>
      <c r="D177" s="3">
        <v>0</v>
      </c>
      <c r="E177" s="3">
        <f t="shared" si="50"/>
        <v>2020.2</v>
      </c>
      <c r="F177" s="51">
        <v>11.97</v>
      </c>
      <c r="G177" s="6">
        <f t="shared" si="51"/>
        <v>24181.794</v>
      </c>
      <c r="H177" s="5">
        <f t="shared" si="56"/>
        <v>145090.76400000002</v>
      </c>
      <c r="I177" s="3">
        <v>12.07</v>
      </c>
      <c r="J177" s="6">
        <f t="shared" si="52"/>
        <v>24383.814000000002</v>
      </c>
      <c r="K177" s="5">
        <f t="shared" si="57"/>
        <v>146302.88400000002</v>
      </c>
      <c r="L177" s="54">
        <f t="shared" si="53"/>
        <v>291393.64800000004</v>
      </c>
      <c r="M177" s="125"/>
      <c r="N177" s="55">
        <f t="shared" si="54"/>
        <v>0</v>
      </c>
      <c r="O177" s="108">
        <f t="shared" si="58"/>
        <v>291393.64800000004</v>
      </c>
      <c r="P177" s="127"/>
      <c r="Q177" s="98"/>
      <c r="R177" s="144">
        <v>295985.16</v>
      </c>
      <c r="S177" s="144"/>
      <c r="T177" s="6">
        <f t="shared" si="59"/>
        <v>0</v>
      </c>
      <c r="U177" s="6">
        <f t="shared" si="60"/>
        <v>24665.429999999997</v>
      </c>
      <c r="V177" s="35">
        <v>0</v>
      </c>
      <c r="W177" s="35">
        <v>295985.16</v>
      </c>
      <c r="X177" s="3">
        <v>0</v>
      </c>
      <c r="Y177" s="3">
        <v>11239.48</v>
      </c>
      <c r="Z177" s="3">
        <v>0</v>
      </c>
      <c r="AA177" s="3">
        <v>9928.83</v>
      </c>
      <c r="AB177" s="3">
        <v>0</v>
      </c>
      <c r="AC177" s="3">
        <v>15939.4</v>
      </c>
      <c r="AD177" s="3">
        <v>0</v>
      </c>
      <c r="AE177" s="3">
        <v>10169.69</v>
      </c>
      <c r="AF177" s="3">
        <v>0</v>
      </c>
      <c r="AG177" s="3">
        <v>11326.25</v>
      </c>
      <c r="AH177" s="3">
        <v>0</v>
      </c>
      <c r="AI177" s="3">
        <v>11280.44</v>
      </c>
      <c r="AJ177" s="178">
        <v>0</v>
      </c>
      <c r="AK177" s="178">
        <v>21798.47</v>
      </c>
      <c r="AL177" s="178">
        <v>0</v>
      </c>
      <c r="AM177" s="178">
        <v>18109.38</v>
      </c>
      <c r="AN177" s="178">
        <v>0</v>
      </c>
      <c r="AO177" s="178">
        <v>15107.39</v>
      </c>
      <c r="AP177" s="3">
        <v>0</v>
      </c>
      <c r="AQ177" s="3">
        <v>10499.54</v>
      </c>
      <c r="AR177" s="3">
        <v>0</v>
      </c>
      <c r="AS177" s="3">
        <v>13966.68</v>
      </c>
      <c r="AT177" s="3">
        <v>0</v>
      </c>
      <c r="AU177" s="3">
        <v>10704.2</v>
      </c>
      <c r="AV177" s="39">
        <f t="shared" si="61"/>
        <v>0</v>
      </c>
      <c r="AW177" s="39">
        <f t="shared" si="62"/>
        <v>160069.75</v>
      </c>
      <c r="AX177" s="122">
        <f t="shared" si="63"/>
        <v>160069.75</v>
      </c>
      <c r="AY177" s="40"/>
      <c r="AZ177" s="40"/>
      <c r="BA177" s="40"/>
      <c r="BB177" s="40">
        <f t="shared" si="64"/>
        <v>160069.75</v>
      </c>
      <c r="BC177" s="108">
        <f t="shared" si="66"/>
        <v>131323.89800000004</v>
      </c>
      <c r="BD177" s="150"/>
      <c r="BE177" s="150"/>
      <c r="BF177" s="3">
        <v>15266.0212</v>
      </c>
      <c r="BG177" s="150">
        <f t="shared" si="55"/>
        <v>116057.87680000004</v>
      </c>
      <c r="BH177" s="121">
        <v>317400.73</v>
      </c>
      <c r="BI177" s="156"/>
      <c r="BJ177" s="137"/>
      <c r="BK177" s="251"/>
      <c r="BL177" s="251">
        <f t="shared" si="73"/>
        <v>116057.87680000004</v>
      </c>
      <c r="BM177" s="125">
        <v>164126.26</v>
      </c>
      <c r="BN177" s="121"/>
      <c r="BO177" s="121">
        <v>1572.44</v>
      </c>
      <c r="BP177" s="121"/>
      <c r="BQ177" s="121">
        <f t="shared" si="70"/>
        <v>3301.5917476242003</v>
      </c>
      <c r="BR177" s="277">
        <f t="shared" si="71"/>
        <v>159252.22825237582</v>
      </c>
      <c r="BS177" s="125"/>
      <c r="BT177" s="3"/>
      <c r="BU177" s="3"/>
      <c r="BV177" s="251">
        <f t="shared" si="65"/>
        <v>275310.1050523759</v>
      </c>
      <c r="BW177" s="108">
        <f t="shared" si="72"/>
        <v>275310.1050523759</v>
      </c>
      <c r="BX177" s="150"/>
    </row>
    <row r="178" spans="1:76" ht="15.75" customHeight="1">
      <c r="A178" s="3">
        <v>164</v>
      </c>
      <c r="B178" s="18" t="s">
        <v>146</v>
      </c>
      <c r="C178" s="3">
        <v>2007.8</v>
      </c>
      <c r="D178" s="3">
        <v>0</v>
      </c>
      <c r="E178" s="3">
        <f t="shared" si="50"/>
        <v>2007.8</v>
      </c>
      <c r="F178" s="51">
        <v>12.38</v>
      </c>
      <c r="G178" s="6">
        <f t="shared" si="51"/>
        <v>24856.564000000002</v>
      </c>
      <c r="H178" s="5">
        <f t="shared" si="56"/>
        <v>149139.38400000002</v>
      </c>
      <c r="I178" s="3">
        <v>12.88</v>
      </c>
      <c r="J178" s="6">
        <f t="shared" si="52"/>
        <v>25860.464</v>
      </c>
      <c r="K178" s="5">
        <f t="shared" si="57"/>
        <v>155162.78399999999</v>
      </c>
      <c r="L178" s="54">
        <f t="shared" si="53"/>
        <v>304302.168</v>
      </c>
      <c r="M178" s="125"/>
      <c r="N178" s="55">
        <f t="shared" si="54"/>
        <v>0</v>
      </c>
      <c r="O178" s="108">
        <f t="shared" si="58"/>
        <v>304302.168</v>
      </c>
      <c r="P178" s="127"/>
      <c r="Q178" s="98"/>
      <c r="R178" s="144">
        <v>304244.34</v>
      </c>
      <c r="S178" s="144"/>
      <c r="T178" s="6">
        <f t="shared" si="59"/>
        <v>0</v>
      </c>
      <c r="U178" s="6">
        <f t="shared" si="60"/>
        <v>25353.695000000003</v>
      </c>
      <c r="V178" s="35">
        <v>0</v>
      </c>
      <c r="W178" s="35">
        <v>304244.34</v>
      </c>
      <c r="X178" s="3">
        <v>0</v>
      </c>
      <c r="Y178" s="3">
        <v>7825.46</v>
      </c>
      <c r="Z178" s="3">
        <v>0</v>
      </c>
      <c r="AA178" s="3">
        <v>7825.46</v>
      </c>
      <c r="AB178" s="3">
        <v>0</v>
      </c>
      <c r="AC178" s="3">
        <v>34129.32</v>
      </c>
      <c r="AD178" s="3">
        <v>0</v>
      </c>
      <c r="AE178" s="3">
        <v>10120.54</v>
      </c>
      <c r="AF178" s="3">
        <v>0</v>
      </c>
      <c r="AG178" s="3">
        <v>11260.21</v>
      </c>
      <c r="AH178" s="3">
        <v>0</v>
      </c>
      <c r="AI178" s="3">
        <v>12961.36</v>
      </c>
      <c r="AJ178" s="178">
        <v>0</v>
      </c>
      <c r="AK178" s="178">
        <v>10876.56</v>
      </c>
      <c r="AL178" s="178">
        <v>0</v>
      </c>
      <c r="AM178" s="178">
        <v>14932.58</v>
      </c>
      <c r="AN178" s="178">
        <v>0</v>
      </c>
      <c r="AO178" s="178">
        <v>14401.58</v>
      </c>
      <c r="AP178" s="3">
        <v>0</v>
      </c>
      <c r="AQ178" s="3">
        <v>11096.88</v>
      </c>
      <c r="AR178" s="3">
        <v>0</v>
      </c>
      <c r="AS178" s="3">
        <v>8923.02</v>
      </c>
      <c r="AT178" s="3">
        <v>0</v>
      </c>
      <c r="AU178" s="3">
        <v>10427.98</v>
      </c>
      <c r="AV178" s="39">
        <f t="shared" si="61"/>
        <v>0</v>
      </c>
      <c r="AW178" s="39">
        <f t="shared" si="62"/>
        <v>154780.94999999998</v>
      </c>
      <c r="AX178" s="122">
        <f t="shared" si="63"/>
        <v>154780.94999999998</v>
      </c>
      <c r="AY178" s="40"/>
      <c r="AZ178" s="40"/>
      <c r="BA178" s="40"/>
      <c r="BB178" s="40">
        <f t="shared" si="64"/>
        <v>154780.94999999998</v>
      </c>
      <c r="BC178" s="108">
        <f t="shared" si="66"/>
        <v>149521.21800000002</v>
      </c>
      <c r="BD178" s="150"/>
      <c r="BE178" s="150"/>
      <c r="BF178" s="3">
        <v>56754.1768</v>
      </c>
      <c r="BG178" s="150">
        <f t="shared" si="55"/>
        <v>92767.04120000002</v>
      </c>
      <c r="BH178" s="121">
        <v>296848.37</v>
      </c>
      <c r="BI178" s="159">
        <v>0</v>
      </c>
      <c r="BJ178" s="137"/>
      <c r="BK178" s="251"/>
      <c r="BL178" s="251">
        <f t="shared" si="73"/>
        <v>92767.04120000002</v>
      </c>
      <c r="BM178" s="125">
        <v>182508.09</v>
      </c>
      <c r="BN178" s="121"/>
      <c r="BO178" s="121"/>
      <c r="BP178" s="121"/>
      <c r="BQ178" s="121">
        <f t="shared" si="70"/>
        <v>3671.3637648153</v>
      </c>
      <c r="BR178" s="277">
        <f t="shared" si="71"/>
        <v>178836.7262351847</v>
      </c>
      <c r="BS178" s="125"/>
      <c r="BT178" s="3"/>
      <c r="BU178" s="3"/>
      <c r="BV178" s="251">
        <f t="shared" si="65"/>
        <v>271603.76743518474</v>
      </c>
      <c r="BW178" s="108">
        <f t="shared" si="72"/>
        <v>271603.76743518474</v>
      </c>
      <c r="BX178" s="150"/>
    </row>
    <row r="179" spans="1:146" s="93" customFormat="1" ht="15.75">
      <c r="A179" s="3">
        <v>165</v>
      </c>
      <c r="B179" s="57" t="s">
        <v>147</v>
      </c>
      <c r="C179" s="3">
        <v>629.1</v>
      </c>
      <c r="D179" s="3">
        <v>0</v>
      </c>
      <c r="E179" s="3">
        <f t="shared" si="50"/>
        <v>629.1</v>
      </c>
      <c r="F179" s="51">
        <v>8.18</v>
      </c>
      <c r="G179" s="6">
        <f t="shared" si="51"/>
        <v>5146.038</v>
      </c>
      <c r="H179" s="5">
        <f t="shared" si="56"/>
        <v>30876.227999999996</v>
      </c>
      <c r="I179" s="3">
        <v>8.51</v>
      </c>
      <c r="J179" s="6">
        <f t="shared" si="52"/>
        <v>5353.641</v>
      </c>
      <c r="K179" s="5">
        <f t="shared" si="57"/>
        <v>32121.845999999998</v>
      </c>
      <c r="L179" s="54">
        <f t="shared" si="53"/>
        <v>62998.07399999999</v>
      </c>
      <c r="M179" s="138">
        <v>-59502.06</v>
      </c>
      <c r="N179" s="55">
        <f t="shared" si="54"/>
        <v>-0.9445060177554</v>
      </c>
      <c r="O179" s="108">
        <f t="shared" si="58"/>
        <v>3496.0139999999956</v>
      </c>
      <c r="P179" s="127" t="s">
        <v>354</v>
      </c>
      <c r="Q179" s="98" t="s">
        <v>424</v>
      </c>
      <c r="R179" s="145">
        <v>19842.22</v>
      </c>
      <c r="S179" s="144">
        <f>O179-R179</f>
        <v>-16346.206000000006</v>
      </c>
      <c r="T179" s="6">
        <f t="shared" si="59"/>
        <v>322.8975</v>
      </c>
      <c r="U179" s="6">
        <f t="shared" si="60"/>
        <v>1330.6208333333334</v>
      </c>
      <c r="V179" s="35">
        <v>3874.77</v>
      </c>
      <c r="W179" s="35">
        <v>15967.45</v>
      </c>
      <c r="X179" s="3">
        <v>0</v>
      </c>
      <c r="Y179" s="3">
        <v>1624.58</v>
      </c>
      <c r="Z179" s="3">
        <v>0</v>
      </c>
      <c r="AA179" s="3">
        <v>1624.58</v>
      </c>
      <c r="AB179" s="3">
        <v>0</v>
      </c>
      <c r="AC179" s="3">
        <v>1624.58</v>
      </c>
      <c r="AD179" s="3">
        <v>474.75</v>
      </c>
      <c r="AE179" s="3">
        <v>2210.24</v>
      </c>
      <c r="AF179" s="3">
        <v>0</v>
      </c>
      <c r="AG179" s="3">
        <v>1624.58</v>
      </c>
      <c r="AH179" s="3">
        <v>0</v>
      </c>
      <c r="AI179" s="3">
        <v>1624.58</v>
      </c>
      <c r="AJ179" s="178">
        <v>0</v>
      </c>
      <c r="AK179" s="178">
        <v>1681.2</v>
      </c>
      <c r="AL179" s="178">
        <v>0</v>
      </c>
      <c r="AM179" s="178">
        <v>1681.2</v>
      </c>
      <c r="AN179" s="178">
        <v>0</v>
      </c>
      <c r="AO179" s="178">
        <v>1681.2</v>
      </c>
      <c r="AP179" s="3">
        <v>474.75</v>
      </c>
      <c r="AQ179" s="3">
        <v>1681.2</v>
      </c>
      <c r="AR179" s="3">
        <v>2966.85</v>
      </c>
      <c r="AS179" s="3">
        <v>1681.2</v>
      </c>
      <c r="AT179" s="3">
        <v>0</v>
      </c>
      <c r="AU179" s="3">
        <v>1681.2</v>
      </c>
      <c r="AV179" s="39">
        <f t="shared" si="61"/>
        <v>3916.35</v>
      </c>
      <c r="AW179" s="39">
        <f t="shared" si="62"/>
        <v>20420.340000000004</v>
      </c>
      <c r="AX179" s="122">
        <f t="shared" si="63"/>
        <v>24336.690000000002</v>
      </c>
      <c r="AY179" s="40"/>
      <c r="AZ179" s="40"/>
      <c r="BA179" s="40"/>
      <c r="BB179" s="40">
        <f t="shared" si="64"/>
        <v>24336.690000000002</v>
      </c>
      <c r="BC179" s="108">
        <f t="shared" si="66"/>
        <v>-20840.676000000007</v>
      </c>
      <c r="BD179" s="150"/>
      <c r="BE179" s="150"/>
      <c r="BF179" s="3">
        <v>-5076.9312</v>
      </c>
      <c r="BG179" s="150">
        <f t="shared" si="55"/>
        <v>-15763.744800000008</v>
      </c>
      <c r="BH179" s="121">
        <v>15700.54</v>
      </c>
      <c r="BI179" s="156"/>
      <c r="BJ179" s="137"/>
      <c r="BK179" s="251"/>
      <c r="BL179" s="251">
        <f t="shared" si="73"/>
        <v>-15763.744800000008</v>
      </c>
      <c r="BM179" s="138">
        <v>-59502.06</v>
      </c>
      <c r="BN179" s="140"/>
      <c r="BO179" s="140"/>
      <c r="BP179" s="140"/>
      <c r="BQ179" s="140"/>
      <c r="BR179" s="276">
        <v>0</v>
      </c>
      <c r="BS179" s="138">
        <v>-59502.06</v>
      </c>
      <c r="BT179" s="3"/>
      <c r="BU179" s="3"/>
      <c r="BV179" s="251">
        <f t="shared" si="65"/>
        <v>-15763.744800000008</v>
      </c>
      <c r="BW179" s="150"/>
      <c r="BX179" s="274">
        <f>BL179+BR179</f>
        <v>-15763.744800000008</v>
      </c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</row>
    <row r="180" spans="1:146" s="93" customFormat="1" ht="15.75">
      <c r="A180" s="3">
        <v>166</v>
      </c>
      <c r="B180" s="57" t="s">
        <v>148</v>
      </c>
      <c r="C180" s="3">
        <v>405.1</v>
      </c>
      <c r="D180" s="3">
        <v>0</v>
      </c>
      <c r="E180" s="3">
        <f t="shared" si="50"/>
        <v>405.1</v>
      </c>
      <c r="F180" s="51">
        <v>10.96</v>
      </c>
      <c r="G180" s="6">
        <f t="shared" si="51"/>
        <v>4439.896000000001</v>
      </c>
      <c r="H180" s="5">
        <f t="shared" si="56"/>
        <v>26639.376000000004</v>
      </c>
      <c r="I180" s="3">
        <v>7.84</v>
      </c>
      <c r="J180" s="6">
        <f t="shared" si="52"/>
        <v>3175.984</v>
      </c>
      <c r="K180" s="5">
        <f t="shared" si="57"/>
        <v>19055.904</v>
      </c>
      <c r="L180" s="54">
        <f t="shared" si="53"/>
        <v>45695.28</v>
      </c>
      <c r="M180" s="138">
        <v>-15740.3</v>
      </c>
      <c r="N180" s="55">
        <f t="shared" si="54"/>
        <v>-0.3444622726898708</v>
      </c>
      <c r="O180" s="108">
        <f t="shared" si="58"/>
        <v>29954.98</v>
      </c>
      <c r="P180" s="127" t="s">
        <v>351</v>
      </c>
      <c r="Q180" s="98" t="s">
        <v>424</v>
      </c>
      <c r="R180" s="144">
        <v>38604.03</v>
      </c>
      <c r="S180" s="144"/>
      <c r="T180" s="6">
        <f t="shared" si="59"/>
        <v>0</v>
      </c>
      <c r="U180" s="6">
        <f t="shared" si="60"/>
        <v>3217.0025</v>
      </c>
      <c r="V180" s="35">
        <v>0</v>
      </c>
      <c r="W180" s="35">
        <v>38604.03</v>
      </c>
      <c r="X180" s="3">
        <v>0</v>
      </c>
      <c r="Y180" s="3">
        <v>931.73</v>
      </c>
      <c r="Z180" s="3">
        <v>0</v>
      </c>
      <c r="AA180" s="3">
        <v>931.73</v>
      </c>
      <c r="AB180" s="3">
        <v>0</v>
      </c>
      <c r="AC180" s="3">
        <v>931.73</v>
      </c>
      <c r="AD180" s="3">
        <v>0</v>
      </c>
      <c r="AE180" s="3">
        <v>2147.08</v>
      </c>
      <c r="AF180" s="3">
        <v>0</v>
      </c>
      <c r="AG180" s="3">
        <v>931.73</v>
      </c>
      <c r="AH180" s="3">
        <v>0</v>
      </c>
      <c r="AI180" s="3">
        <v>964.23</v>
      </c>
      <c r="AJ180" s="178">
        <v>0</v>
      </c>
      <c r="AK180" s="178">
        <v>968.19</v>
      </c>
      <c r="AL180" s="178">
        <v>0</v>
      </c>
      <c r="AM180" s="178">
        <v>2868.71</v>
      </c>
      <c r="AN180" s="178">
        <v>0</v>
      </c>
      <c r="AO180" s="178">
        <v>968.19</v>
      </c>
      <c r="AP180" s="3">
        <v>0</v>
      </c>
      <c r="AQ180" s="3">
        <v>2028.6</v>
      </c>
      <c r="AR180" s="3">
        <v>0</v>
      </c>
      <c r="AS180" s="3">
        <v>6522.76</v>
      </c>
      <c r="AT180" s="3">
        <v>0</v>
      </c>
      <c r="AU180" s="3">
        <v>968.19</v>
      </c>
      <c r="AV180" s="39">
        <f t="shared" si="61"/>
        <v>0</v>
      </c>
      <c r="AW180" s="39">
        <f t="shared" si="62"/>
        <v>21162.87</v>
      </c>
      <c r="AX180" s="122">
        <f t="shared" si="63"/>
        <v>21162.87</v>
      </c>
      <c r="AY180" s="40"/>
      <c r="AZ180" s="40">
        <f>2840.4+(20856-3205.85)</f>
        <v>20490.550000000003</v>
      </c>
      <c r="BA180" s="40"/>
      <c r="BB180" s="40">
        <f t="shared" si="64"/>
        <v>41653.42</v>
      </c>
      <c r="BC180" s="108">
        <f t="shared" si="66"/>
        <v>-11698.440000000002</v>
      </c>
      <c r="BD180" s="150"/>
      <c r="BE180" s="150"/>
      <c r="BF180" s="3">
        <v>5230.1232</v>
      </c>
      <c r="BG180" s="150">
        <f t="shared" si="55"/>
        <v>-16928.563200000004</v>
      </c>
      <c r="BH180" s="121">
        <v>51137.89</v>
      </c>
      <c r="BI180" s="156"/>
      <c r="BJ180" s="137"/>
      <c r="BK180" s="251"/>
      <c r="BL180" s="251">
        <f t="shared" si="73"/>
        <v>-16928.563200000004</v>
      </c>
      <c r="BM180" s="138">
        <v>-15740.3</v>
      </c>
      <c r="BN180" s="140"/>
      <c r="BO180" s="140"/>
      <c r="BP180" s="140"/>
      <c r="BQ180" s="140"/>
      <c r="BR180" s="276">
        <v>0</v>
      </c>
      <c r="BS180" s="138">
        <v>-15740.3</v>
      </c>
      <c r="BT180" s="3"/>
      <c r="BU180" s="3"/>
      <c r="BV180" s="251">
        <f t="shared" si="65"/>
        <v>-16928.563200000004</v>
      </c>
      <c r="BW180" s="150"/>
      <c r="BX180" s="274">
        <f>BL180+BR180</f>
        <v>-16928.563200000004</v>
      </c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</row>
    <row r="181" spans="1:76" ht="15.75">
      <c r="A181" s="3">
        <v>167</v>
      </c>
      <c r="B181" s="18" t="s">
        <v>149</v>
      </c>
      <c r="C181" s="3">
        <v>1286.3</v>
      </c>
      <c r="D181" s="3">
        <v>0</v>
      </c>
      <c r="E181" s="3">
        <f t="shared" si="50"/>
        <v>1286.3</v>
      </c>
      <c r="F181" s="51">
        <v>12.35</v>
      </c>
      <c r="G181" s="6">
        <f t="shared" si="51"/>
        <v>15885.804999999998</v>
      </c>
      <c r="H181" s="5">
        <f t="shared" si="56"/>
        <v>95314.82999999999</v>
      </c>
      <c r="I181" s="3">
        <v>12.85</v>
      </c>
      <c r="J181" s="6">
        <f t="shared" si="52"/>
        <v>16528.954999999998</v>
      </c>
      <c r="K181" s="5">
        <f t="shared" si="57"/>
        <v>99173.72999999998</v>
      </c>
      <c r="L181" s="54">
        <f t="shared" si="53"/>
        <v>194488.55999999997</v>
      </c>
      <c r="M181" s="125"/>
      <c r="N181" s="55">
        <f t="shared" si="54"/>
        <v>0</v>
      </c>
      <c r="O181" s="108">
        <f t="shared" si="58"/>
        <v>194488.55999999997</v>
      </c>
      <c r="P181" s="98"/>
      <c r="Q181" s="98"/>
      <c r="R181" s="144">
        <v>194442.25</v>
      </c>
      <c r="S181" s="144"/>
      <c r="T181" s="6">
        <f t="shared" si="59"/>
        <v>0</v>
      </c>
      <c r="U181" s="6">
        <f t="shared" si="60"/>
        <v>16203.520833333334</v>
      </c>
      <c r="V181" s="35">
        <v>0</v>
      </c>
      <c r="W181" s="35">
        <v>194442.25</v>
      </c>
      <c r="X181" s="3">
        <v>0</v>
      </c>
      <c r="Y181" s="3">
        <v>8330.33</v>
      </c>
      <c r="Z181" s="3">
        <v>0</v>
      </c>
      <c r="AA181" s="3">
        <v>6412.02</v>
      </c>
      <c r="AB181" s="3">
        <v>0</v>
      </c>
      <c r="AC181" s="3">
        <v>36258</v>
      </c>
      <c r="AD181" s="3">
        <v>0</v>
      </c>
      <c r="AE181" s="3">
        <v>29508.81</v>
      </c>
      <c r="AF181" s="3">
        <v>0</v>
      </c>
      <c r="AG181" s="3">
        <v>9234.36</v>
      </c>
      <c r="AH181" s="3">
        <v>0</v>
      </c>
      <c r="AI181" s="3">
        <v>11041.8</v>
      </c>
      <c r="AJ181" s="178">
        <v>0</v>
      </c>
      <c r="AK181" s="178">
        <v>14287.27</v>
      </c>
      <c r="AL181" s="178">
        <v>0</v>
      </c>
      <c r="AM181" s="178">
        <v>10428.67</v>
      </c>
      <c r="AN181" s="178">
        <v>0</v>
      </c>
      <c r="AO181" s="178">
        <v>7034.17</v>
      </c>
      <c r="AP181" s="3">
        <v>0</v>
      </c>
      <c r="AQ181" s="3">
        <v>9689.27</v>
      </c>
      <c r="AR181" s="3">
        <v>0</v>
      </c>
      <c r="AS181" s="3">
        <v>6061.05</v>
      </c>
      <c r="AT181" s="3">
        <v>0</v>
      </c>
      <c r="AU181" s="3">
        <v>6287.72</v>
      </c>
      <c r="AV181" s="39">
        <f t="shared" si="61"/>
        <v>0</v>
      </c>
      <c r="AW181" s="39">
        <f t="shared" si="62"/>
        <v>154573.47</v>
      </c>
      <c r="AX181" s="122">
        <f t="shared" si="63"/>
        <v>154573.47</v>
      </c>
      <c r="AY181" s="40"/>
      <c r="AZ181" s="40"/>
      <c r="BA181" s="40"/>
      <c r="BB181" s="40">
        <f t="shared" si="64"/>
        <v>154573.47</v>
      </c>
      <c r="BC181" s="108">
        <f t="shared" si="66"/>
        <v>39915.08999999997</v>
      </c>
      <c r="BD181" s="150"/>
      <c r="BE181" s="150">
        <v>4128</v>
      </c>
      <c r="BF181" s="3">
        <v>13968.288</v>
      </c>
      <c r="BG181" s="150">
        <f t="shared" si="55"/>
        <v>30074.801999999967</v>
      </c>
      <c r="BH181" s="121">
        <v>152164.74</v>
      </c>
      <c r="BI181" s="159">
        <v>13989.36</v>
      </c>
      <c r="BJ181" s="137"/>
      <c r="BK181" s="251"/>
      <c r="BL181" s="251">
        <f t="shared" si="73"/>
        <v>30074.801999999967</v>
      </c>
      <c r="BM181" s="125">
        <v>5355.51</v>
      </c>
      <c r="BN181" s="3"/>
      <c r="BO181" s="3"/>
      <c r="BP181" s="3"/>
      <c r="BQ181" s="121">
        <f>BM181*0.02011617</f>
        <v>107.7323495967</v>
      </c>
      <c r="BR181" s="277">
        <f>BM181-BN181-BO181-BQ181-BP181</f>
        <v>5247.7776504033</v>
      </c>
      <c r="BS181" s="125"/>
      <c r="BT181" s="3"/>
      <c r="BU181" s="3"/>
      <c r="BV181" s="251">
        <f t="shared" si="65"/>
        <v>35322.57965040327</v>
      </c>
      <c r="BW181" s="108">
        <f>BL181+BR181</f>
        <v>35322.57965040327</v>
      </c>
      <c r="BX181" s="150"/>
    </row>
    <row r="182" spans="1:76" ht="15.75">
      <c r="A182" s="3">
        <v>168</v>
      </c>
      <c r="B182" s="18" t="s">
        <v>150</v>
      </c>
      <c r="C182" s="3">
        <v>945.5</v>
      </c>
      <c r="D182" s="3">
        <v>0</v>
      </c>
      <c r="E182" s="3">
        <f t="shared" si="50"/>
        <v>945.5</v>
      </c>
      <c r="F182" s="51">
        <v>11.87</v>
      </c>
      <c r="G182" s="6">
        <f t="shared" si="51"/>
        <v>11223.085</v>
      </c>
      <c r="H182" s="5">
        <f t="shared" si="56"/>
        <v>67338.51</v>
      </c>
      <c r="I182" s="3">
        <v>12.35</v>
      </c>
      <c r="J182" s="6">
        <f t="shared" si="52"/>
        <v>11676.925</v>
      </c>
      <c r="K182" s="5">
        <f t="shared" si="57"/>
        <v>70061.54999999999</v>
      </c>
      <c r="L182" s="54">
        <f t="shared" si="53"/>
        <v>137400.06</v>
      </c>
      <c r="M182" s="138">
        <v>-26423.02</v>
      </c>
      <c r="N182" s="55">
        <f t="shared" si="54"/>
        <v>-0.19230719404343782</v>
      </c>
      <c r="O182" s="108">
        <f t="shared" si="58"/>
        <v>110977.04</v>
      </c>
      <c r="P182" s="127"/>
      <c r="Q182" s="98"/>
      <c r="R182" s="144">
        <v>110947.54</v>
      </c>
      <c r="S182" s="144"/>
      <c r="T182" s="6">
        <f t="shared" si="59"/>
        <v>0</v>
      </c>
      <c r="U182" s="6">
        <f t="shared" si="60"/>
        <v>9245.628333333332</v>
      </c>
      <c r="V182" s="35">
        <v>0</v>
      </c>
      <c r="W182" s="35">
        <v>110947.54</v>
      </c>
      <c r="X182" s="3">
        <v>0</v>
      </c>
      <c r="Y182" s="3">
        <v>4637.11</v>
      </c>
      <c r="Z182" s="3">
        <v>0</v>
      </c>
      <c r="AA182" s="3">
        <v>3427.97</v>
      </c>
      <c r="AB182" s="3">
        <v>0</v>
      </c>
      <c r="AC182" s="3">
        <v>25356.85</v>
      </c>
      <c r="AD182" s="3">
        <v>0</v>
      </c>
      <c r="AE182" s="3">
        <v>3412.71</v>
      </c>
      <c r="AF182" s="3">
        <v>0</v>
      </c>
      <c r="AG182" s="3">
        <v>3157.48</v>
      </c>
      <c r="AH182" s="3">
        <v>0</v>
      </c>
      <c r="AI182" s="3">
        <v>2384.8</v>
      </c>
      <c r="AJ182" s="178">
        <v>0</v>
      </c>
      <c r="AK182" s="178">
        <v>5765.58</v>
      </c>
      <c r="AL182" s="178">
        <v>0</v>
      </c>
      <c r="AM182" s="178">
        <v>7961.63</v>
      </c>
      <c r="AN182" s="178">
        <v>0</v>
      </c>
      <c r="AO182" s="178">
        <v>2437.4</v>
      </c>
      <c r="AP182" s="3">
        <v>0</v>
      </c>
      <c r="AQ182" s="3">
        <v>8984.42</v>
      </c>
      <c r="AR182" s="3">
        <v>0</v>
      </c>
      <c r="AS182" s="3">
        <v>3213.79</v>
      </c>
      <c r="AT182" s="3">
        <v>0</v>
      </c>
      <c r="AU182" s="3">
        <v>3440.46</v>
      </c>
      <c r="AV182" s="39">
        <f t="shared" si="61"/>
        <v>0</v>
      </c>
      <c r="AW182" s="39">
        <f t="shared" si="62"/>
        <v>74180.20000000001</v>
      </c>
      <c r="AX182" s="122">
        <f t="shared" si="63"/>
        <v>74180.20000000001</v>
      </c>
      <c r="AY182" s="40"/>
      <c r="AZ182" s="40"/>
      <c r="BA182" s="40"/>
      <c r="BB182" s="40">
        <f t="shared" si="64"/>
        <v>74180.20000000001</v>
      </c>
      <c r="BC182" s="108">
        <f t="shared" si="66"/>
        <v>36796.83999999998</v>
      </c>
      <c r="BD182" s="150"/>
      <c r="BE182" s="150"/>
      <c r="BF182" s="3">
        <v>9772.0984</v>
      </c>
      <c r="BG182" s="150">
        <f t="shared" si="55"/>
        <v>27024.74159999998</v>
      </c>
      <c r="BH182" s="121">
        <v>85449.45</v>
      </c>
      <c r="BI182" s="156"/>
      <c r="BJ182" s="137"/>
      <c r="BK182" s="251"/>
      <c r="BL182" s="251">
        <f t="shared" si="73"/>
        <v>27024.74159999998</v>
      </c>
      <c r="BM182" s="138">
        <v>-26423.02</v>
      </c>
      <c r="BN182" s="140"/>
      <c r="BO182" s="140"/>
      <c r="BP182" s="140"/>
      <c r="BQ182" s="140"/>
      <c r="BR182" s="276">
        <v>0</v>
      </c>
      <c r="BS182" s="138">
        <v>-26423.02</v>
      </c>
      <c r="BT182" s="3"/>
      <c r="BU182" s="3"/>
      <c r="BV182" s="251">
        <f t="shared" si="65"/>
        <v>27024.74159999998</v>
      </c>
      <c r="BW182" s="108">
        <f>BL182+BR182</f>
        <v>27024.74159999998</v>
      </c>
      <c r="BX182" s="150"/>
    </row>
    <row r="183" spans="1:146" s="93" customFormat="1" ht="15.75">
      <c r="A183" s="3">
        <v>169</v>
      </c>
      <c r="B183" s="57" t="s">
        <v>151</v>
      </c>
      <c r="C183" s="3">
        <v>397.3</v>
      </c>
      <c r="D183" s="3">
        <v>0</v>
      </c>
      <c r="E183" s="3">
        <f t="shared" si="50"/>
        <v>397.3</v>
      </c>
      <c r="F183" s="94">
        <v>8.88</v>
      </c>
      <c r="G183" s="6">
        <f t="shared" si="51"/>
        <v>3528.0240000000003</v>
      </c>
      <c r="H183" s="5">
        <f t="shared" si="56"/>
        <v>21168.144</v>
      </c>
      <c r="I183" s="3">
        <v>11.4</v>
      </c>
      <c r="J183" s="6">
        <f t="shared" si="52"/>
        <v>4529.22</v>
      </c>
      <c r="K183" s="5">
        <f t="shared" si="57"/>
        <v>27175.32</v>
      </c>
      <c r="L183" s="54">
        <f t="shared" si="53"/>
        <v>48343.464</v>
      </c>
      <c r="M183" s="138">
        <v>-35163.38</v>
      </c>
      <c r="N183" s="55">
        <f t="shared" si="54"/>
        <v>-0.7273657510351347</v>
      </c>
      <c r="O183" s="108">
        <f t="shared" si="58"/>
        <v>13180.084000000003</v>
      </c>
      <c r="P183" s="127" t="s">
        <v>351</v>
      </c>
      <c r="Q183" s="98" t="s">
        <v>424</v>
      </c>
      <c r="R183" s="143">
        <v>27370.52</v>
      </c>
      <c r="S183" s="144">
        <f>O183-R183</f>
        <v>-14190.435999999998</v>
      </c>
      <c r="T183" s="6">
        <f t="shared" si="59"/>
        <v>0</v>
      </c>
      <c r="U183" s="6">
        <f t="shared" si="60"/>
        <v>2280.8766666666666</v>
      </c>
      <c r="V183" s="35">
        <v>0</v>
      </c>
      <c r="W183" s="35">
        <v>27370.52</v>
      </c>
      <c r="X183" s="3">
        <v>0</v>
      </c>
      <c r="Y183" s="3">
        <v>1091.44</v>
      </c>
      <c r="Z183" s="3">
        <v>0</v>
      </c>
      <c r="AA183" s="3">
        <v>1091.44</v>
      </c>
      <c r="AB183" s="3">
        <v>0</v>
      </c>
      <c r="AC183" s="3">
        <v>1091.44</v>
      </c>
      <c r="AD183" s="3">
        <v>0</v>
      </c>
      <c r="AE183" s="3">
        <v>2151.85</v>
      </c>
      <c r="AF183" s="3">
        <v>0</v>
      </c>
      <c r="AG183" s="3">
        <v>2598.32</v>
      </c>
      <c r="AH183" s="3">
        <v>0</v>
      </c>
      <c r="AI183" s="3">
        <v>1123.94</v>
      </c>
      <c r="AJ183" s="178">
        <v>0</v>
      </c>
      <c r="AK183" s="178">
        <v>1127.2</v>
      </c>
      <c r="AL183" s="178">
        <v>0</v>
      </c>
      <c r="AM183" s="178">
        <v>3489.72</v>
      </c>
      <c r="AN183" s="178">
        <v>0</v>
      </c>
      <c r="AO183" s="178">
        <v>1127.2</v>
      </c>
      <c r="AP183" s="3">
        <v>0</v>
      </c>
      <c r="AQ183" s="3">
        <v>1601.95</v>
      </c>
      <c r="AR183" s="3">
        <v>0</v>
      </c>
      <c r="AS183" s="3">
        <v>4535.89</v>
      </c>
      <c r="AT183" s="3">
        <v>0</v>
      </c>
      <c r="AU183" s="3">
        <v>1127.2</v>
      </c>
      <c r="AV183" s="39">
        <f t="shared" si="61"/>
        <v>0</v>
      </c>
      <c r="AW183" s="39">
        <f t="shared" si="62"/>
        <v>22157.59</v>
      </c>
      <c r="AX183" s="122">
        <f t="shared" si="63"/>
        <v>22157.59</v>
      </c>
      <c r="AY183" s="40"/>
      <c r="AZ183" s="40">
        <f>13904-3829.14</f>
        <v>10074.86</v>
      </c>
      <c r="BA183" s="40"/>
      <c r="BB183" s="40">
        <f t="shared" si="64"/>
        <v>32232.45</v>
      </c>
      <c r="BC183" s="108">
        <f t="shared" si="66"/>
        <v>-19052.365999999998</v>
      </c>
      <c r="BD183" s="150"/>
      <c r="BE183" s="150"/>
      <c r="BF183" s="3">
        <v>19585.9584</v>
      </c>
      <c r="BG183" s="150">
        <f t="shared" si="55"/>
        <v>-38638.3244</v>
      </c>
      <c r="BH183" s="121">
        <v>155587.27</v>
      </c>
      <c r="BI183" s="156"/>
      <c r="BJ183" s="137"/>
      <c r="BK183" s="251"/>
      <c r="BL183" s="251">
        <f t="shared" si="73"/>
        <v>-38638.3244</v>
      </c>
      <c r="BM183" s="138">
        <v>-35163.38</v>
      </c>
      <c r="BN183" s="140"/>
      <c r="BO183" s="140"/>
      <c r="BP183" s="140"/>
      <c r="BQ183" s="140"/>
      <c r="BR183" s="276">
        <v>0</v>
      </c>
      <c r="BS183" s="138">
        <v>-35163.38</v>
      </c>
      <c r="BT183" s="3"/>
      <c r="BU183" s="3"/>
      <c r="BV183" s="251">
        <f t="shared" si="65"/>
        <v>-38638.3244</v>
      </c>
      <c r="BW183" s="150"/>
      <c r="BX183" s="274">
        <f>BL183+BR183</f>
        <v>-38638.3244</v>
      </c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</row>
    <row r="184" spans="1:76" ht="15.75">
      <c r="A184" s="3">
        <v>170</v>
      </c>
      <c r="B184" s="18" t="s">
        <v>152</v>
      </c>
      <c r="C184" s="3">
        <v>594.5</v>
      </c>
      <c r="D184" s="3">
        <v>0</v>
      </c>
      <c r="E184" s="3">
        <f t="shared" si="50"/>
        <v>594.5</v>
      </c>
      <c r="F184" s="94">
        <v>8.88</v>
      </c>
      <c r="G184" s="6">
        <f t="shared" si="51"/>
        <v>5279.160000000001</v>
      </c>
      <c r="H184" s="5">
        <f t="shared" si="56"/>
        <v>31674.960000000006</v>
      </c>
      <c r="I184" s="3">
        <v>11.4</v>
      </c>
      <c r="J184" s="6">
        <f t="shared" si="52"/>
        <v>6777.3</v>
      </c>
      <c r="K184" s="5">
        <f t="shared" si="57"/>
        <v>40663.8</v>
      </c>
      <c r="L184" s="54">
        <f t="shared" si="53"/>
        <v>72338.76000000001</v>
      </c>
      <c r="M184" s="138">
        <v>-56622.82</v>
      </c>
      <c r="N184" s="55">
        <f t="shared" si="54"/>
        <v>-0.7827452392050954</v>
      </c>
      <c r="O184" s="108">
        <f t="shared" si="58"/>
        <v>15715.94000000001</v>
      </c>
      <c r="P184" s="127" t="s">
        <v>351</v>
      </c>
      <c r="Q184" s="98" t="s">
        <v>424</v>
      </c>
      <c r="R184" s="143">
        <v>42029.57</v>
      </c>
      <c r="S184" s="144">
        <f>O184-R184</f>
        <v>-26313.62999999999</v>
      </c>
      <c r="T184" s="6">
        <f t="shared" si="59"/>
        <v>0</v>
      </c>
      <c r="U184" s="6">
        <f t="shared" si="60"/>
        <v>3502.4641666666666</v>
      </c>
      <c r="V184" s="35">
        <v>0</v>
      </c>
      <c r="W184" s="35">
        <v>42029.57</v>
      </c>
      <c r="X184" s="3">
        <v>0</v>
      </c>
      <c r="Y184" s="3">
        <v>1722.65</v>
      </c>
      <c r="Z184" s="3">
        <v>0</v>
      </c>
      <c r="AA184" s="3">
        <v>1722.65</v>
      </c>
      <c r="AB184" s="3">
        <v>0</v>
      </c>
      <c r="AC184" s="3">
        <v>1722.65</v>
      </c>
      <c r="AD184" s="3">
        <v>0</v>
      </c>
      <c r="AE184" s="3">
        <v>2783.06</v>
      </c>
      <c r="AF184" s="3">
        <v>0</v>
      </c>
      <c r="AG184" s="3">
        <v>1722.65</v>
      </c>
      <c r="AH184" s="3">
        <v>0</v>
      </c>
      <c r="AI184" s="3">
        <v>1755.15</v>
      </c>
      <c r="AJ184" s="178">
        <v>0</v>
      </c>
      <c r="AK184" s="178">
        <v>3453.47</v>
      </c>
      <c r="AL184" s="178">
        <v>0</v>
      </c>
      <c r="AM184" s="178">
        <v>5521.68</v>
      </c>
      <c r="AN184" s="178">
        <v>0</v>
      </c>
      <c r="AO184" s="178">
        <v>1776.16</v>
      </c>
      <c r="AP184" s="3">
        <v>0</v>
      </c>
      <c r="AQ184" s="3">
        <v>2836.57</v>
      </c>
      <c r="AR184" s="3">
        <v>0</v>
      </c>
      <c r="AS184" s="3">
        <v>1776.16</v>
      </c>
      <c r="AT184" s="3">
        <v>0</v>
      </c>
      <c r="AU184" s="3">
        <v>1776.16</v>
      </c>
      <c r="AV184" s="39">
        <f t="shared" si="61"/>
        <v>0</v>
      </c>
      <c r="AW184" s="39">
        <f t="shared" si="62"/>
        <v>28569.01</v>
      </c>
      <c r="AX184" s="122">
        <f t="shared" si="63"/>
        <v>28569.01</v>
      </c>
      <c r="AY184" s="40"/>
      <c r="AZ184" s="40">
        <v>20856</v>
      </c>
      <c r="BA184" s="40"/>
      <c r="BB184" s="40">
        <f t="shared" si="64"/>
        <v>49425.009999999995</v>
      </c>
      <c r="BC184" s="108">
        <f t="shared" si="66"/>
        <v>-33709.06999999999</v>
      </c>
      <c r="BD184" s="150"/>
      <c r="BE184" s="150"/>
      <c r="BF184" s="3">
        <v>-5700.1272</v>
      </c>
      <c r="BG184" s="150">
        <f t="shared" si="55"/>
        <v>-28008.942799999993</v>
      </c>
      <c r="BH184" s="121">
        <v>373442.07</v>
      </c>
      <c r="BI184" s="156"/>
      <c r="BJ184" s="137"/>
      <c r="BK184" s="251"/>
      <c r="BL184" s="251">
        <f t="shared" si="73"/>
        <v>-28008.942799999993</v>
      </c>
      <c r="BM184" s="138">
        <v>-56622.82</v>
      </c>
      <c r="BN184" s="140"/>
      <c r="BO184" s="140"/>
      <c r="BP184" s="140"/>
      <c r="BQ184" s="140"/>
      <c r="BR184" s="276">
        <v>0</v>
      </c>
      <c r="BS184" s="138">
        <v>-56622.82</v>
      </c>
      <c r="BT184" s="3"/>
      <c r="BU184" s="3"/>
      <c r="BV184" s="251">
        <f t="shared" si="65"/>
        <v>-28008.942799999993</v>
      </c>
      <c r="BW184" s="150"/>
      <c r="BX184" s="274">
        <f>BL184+BR184</f>
        <v>-28008.942799999993</v>
      </c>
    </row>
    <row r="185" spans="1:76" ht="15.75">
      <c r="A185" s="3">
        <v>171</v>
      </c>
      <c r="B185" s="18" t="s">
        <v>153</v>
      </c>
      <c r="C185" s="3">
        <v>1334.1</v>
      </c>
      <c r="D185" s="3">
        <v>0</v>
      </c>
      <c r="E185" s="3">
        <f t="shared" si="50"/>
        <v>1334.1</v>
      </c>
      <c r="F185" s="51">
        <v>11.61</v>
      </c>
      <c r="G185" s="6">
        <f t="shared" si="51"/>
        <v>15488.900999999998</v>
      </c>
      <c r="H185" s="5">
        <f t="shared" si="56"/>
        <v>92933.40599999999</v>
      </c>
      <c r="I185" s="3">
        <v>12.07</v>
      </c>
      <c r="J185" s="6">
        <f t="shared" si="52"/>
        <v>16102.587</v>
      </c>
      <c r="K185" s="5">
        <f t="shared" si="57"/>
        <v>96615.522</v>
      </c>
      <c r="L185" s="54">
        <f t="shared" si="53"/>
        <v>189548.92799999999</v>
      </c>
      <c r="M185" s="125"/>
      <c r="N185" s="55">
        <f t="shared" si="54"/>
        <v>0</v>
      </c>
      <c r="O185" s="108">
        <f t="shared" si="58"/>
        <v>189548.92799999999</v>
      </c>
      <c r="P185" s="127" t="s">
        <v>351</v>
      </c>
      <c r="Q185" s="98"/>
      <c r="R185" s="144">
        <v>189584.15</v>
      </c>
      <c r="S185" s="144"/>
      <c r="T185" s="6">
        <f t="shared" si="59"/>
        <v>0</v>
      </c>
      <c r="U185" s="6">
        <f t="shared" si="60"/>
        <v>15798.679166666667</v>
      </c>
      <c r="V185" s="35">
        <v>0</v>
      </c>
      <c r="W185" s="35">
        <v>189584.15</v>
      </c>
      <c r="X185" s="3">
        <v>0</v>
      </c>
      <c r="Y185" s="3">
        <v>7889.7</v>
      </c>
      <c r="Z185" s="3">
        <v>0</v>
      </c>
      <c r="AA185" s="3">
        <v>99190.32</v>
      </c>
      <c r="AB185" s="3">
        <v>0</v>
      </c>
      <c r="AC185" s="3">
        <v>19350.41</v>
      </c>
      <c r="AD185" s="3">
        <v>0</v>
      </c>
      <c r="AE185" s="3">
        <v>108704.04</v>
      </c>
      <c r="AF185" s="3">
        <v>0</v>
      </c>
      <c r="AG185" s="3">
        <v>102003.01</v>
      </c>
      <c r="AH185" s="3">
        <v>0</v>
      </c>
      <c r="AI185" s="3">
        <v>7040.74</v>
      </c>
      <c r="AJ185" s="178">
        <v>0</v>
      </c>
      <c r="AK185" s="178">
        <v>31242.9</v>
      </c>
      <c r="AL185" s="178">
        <v>0</v>
      </c>
      <c r="AM185" s="178">
        <v>19597.96</v>
      </c>
      <c r="AN185" s="178">
        <v>0</v>
      </c>
      <c r="AO185" s="178">
        <v>20417.65</v>
      </c>
      <c r="AP185" s="3">
        <v>0</v>
      </c>
      <c r="AQ185" s="3">
        <v>8868.71</v>
      </c>
      <c r="AR185" s="3">
        <v>0</v>
      </c>
      <c r="AS185" s="3">
        <v>6978.62</v>
      </c>
      <c r="AT185" s="3">
        <v>0</v>
      </c>
      <c r="AU185" s="3">
        <v>6477.09</v>
      </c>
      <c r="AV185" s="39">
        <f t="shared" si="61"/>
        <v>0</v>
      </c>
      <c r="AW185" s="39">
        <f t="shared" si="62"/>
        <v>437761.1500000001</v>
      </c>
      <c r="AX185" s="122">
        <f t="shared" si="63"/>
        <v>437761.1500000001</v>
      </c>
      <c r="AY185" s="40"/>
      <c r="AZ185" s="40"/>
      <c r="BA185" s="40"/>
      <c r="BB185" s="40">
        <f t="shared" si="64"/>
        <v>437761.1500000001</v>
      </c>
      <c r="BC185" s="108">
        <f t="shared" si="66"/>
        <v>-248212.2220000001</v>
      </c>
      <c r="BD185" s="150"/>
      <c r="BE185" s="150"/>
      <c r="BF185" s="3">
        <v>-6774.5136</v>
      </c>
      <c r="BG185" s="150">
        <f t="shared" si="55"/>
        <v>-241437.7084000001</v>
      </c>
      <c r="BH185" s="121">
        <v>79237.7</v>
      </c>
      <c r="BI185" s="156"/>
      <c r="BJ185" s="137"/>
      <c r="BK185" s="251"/>
      <c r="BL185" s="251">
        <f t="shared" si="73"/>
        <v>-241437.7084000001</v>
      </c>
      <c r="BM185" s="125">
        <v>52977.68</v>
      </c>
      <c r="BN185" s="121"/>
      <c r="BO185" s="121"/>
      <c r="BP185" s="121"/>
      <c r="BQ185" s="121">
        <f>BM185*0.02011617</f>
        <v>1065.7080170856</v>
      </c>
      <c r="BR185" s="277">
        <f>BM185-BN185-BO185-BQ185-BP185</f>
        <v>51911.9719829144</v>
      </c>
      <c r="BS185" s="125"/>
      <c r="BT185" s="3"/>
      <c r="BU185" s="3"/>
      <c r="BV185" s="251">
        <f t="shared" si="65"/>
        <v>-189525.7364170857</v>
      </c>
      <c r="BW185" s="150"/>
      <c r="BX185" s="274">
        <f>BL185+BR185</f>
        <v>-189525.7364170857</v>
      </c>
    </row>
    <row r="186" spans="1:76" ht="15.75">
      <c r="A186" s="3">
        <v>172</v>
      </c>
      <c r="B186" s="18" t="s">
        <v>154</v>
      </c>
      <c r="C186" s="3">
        <v>466.4</v>
      </c>
      <c r="D186" s="3">
        <v>0</v>
      </c>
      <c r="E186" s="3">
        <f t="shared" si="50"/>
        <v>466.4</v>
      </c>
      <c r="F186" s="51">
        <v>7.53</v>
      </c>
      <c r="G186" s="6">
        <f t="shared" si="51"/>
        <v>3511.9919999999997</v>
      </c>
      <c r="H186" s="5">
        <f t="shared" si="56"/>
        <v>21071.951999999997</v>
      </c>
      <c r="I186" s="3">
        <v>7.84</v>
      </c>
      <c r="J186" s="6">
        <f t="shared" si="52"/>
        <v>3656.5759999999996</v>
      </c>
      <c r="K186" s="5">
        <f t="shared" si="57"/>
        <v>21939.456</v>
      </c>
      <c r="L186" s="54">
        <f t="shared" si="53"/>
        <v>43011.407999999996</v>
      </c>
      <c r="M186" s="125"/>
      <c r="N186" s="55">
        <f t="shared" si="54"/>
        <v>0</v>
      </c>
      <c r="O186" s="108">
        <f t="shared" si="58"/>
        <v>43011.407999999996</v>
      </c>
      <c r="P186" s="127" t="s">
        <v>354</v>
      </c>
      <c r="Q186" s="98"/>
      <c r="R186" s="144">
        <v>42986.78</v>
      </c>
      <c r="S186" s="144"/>
      <c r="T186" s="6">
        <f t="shared" si="59"/>
        <v>0</v>
      </c>
      <c r="U186" s="6">
        <f t="shared" si="60"/>
        <v>3582.2316666666666</v>
      </c>
      <c r="V186" s="35">
        <v>0</v>
      </c>
      <c r="W186" s="35">
        <v>42986.78</v>
      </c>
      <c r="X186" s="3">
        <v>0</v>
      </c>
      <c r="Y186" s="3">
        <v>1072.72</v>
      </c>
      <c r="Z186" s="3">
        <v>0</v>
      </c>
      <c r="AA186" s="3">
        <v>1072.72</v>
      </c>
      <c r="AB186" s="3">
        <v>0</v>
      </c>
      <c r="AC186" s="3">
        <v>1706.47</v>
      </c>
      <c r="AD186" s="3">
        <v>0</v>
      </c>
      <c r="AE186" s="3">
        <v>2133.13</v>
      </c>
      <c r="AF186" s="3">
        <v>0</v>
      </c>
      <c r="AG186" s="3">
        <v>69091.38</v>
      </c>
      <c r="AH186" s="3">
        <v>0</v>
      </c>
      <c r="AI186" s="3">
        <v>1887.14</v>
      </c>
      <c r="AJ186" s="178">
        <v>0</v>
      </c>
      <c r="AK186" s="178">
        <v>1114.7</v>
      </c>
      <c r="AL186" s="178">
        <v>0</v>
      </c>
      <c r="AM186" s="178">
        <v>3468.22</v>
      </c>
      <c r="AN186" s="178">
        <v>0</v>
      </c>
      <c r="AO186" s="178">
        <v>1763.26</v>
      </c>
      <c r="AP186" s="3">
        <v>0</v>
      </c>
      <c r="AQ186" s="3">
        <v>2175.11</v>
      </c>
      <c r="AR186" s="3">
        <v>0</v>
      </c>
      <c r="AS186" s="3">
        <v>1114.7</v>
      </c>
      <c r="AT186" s="3">
        <v>0</v>
      </c>
      <c r="AU186" s="3">
        <v>1114.7</v>
      </c>
      <c r="AV186" s="39">
        <f t="shared" si="61"/>
        <v>0</v>
      </c>
      <c r="AW186" s="39">
        <f t="shared" si="62"/>
        <v>87714.24999999999</v>
      </c>
      <c r="AX186" s="122">
        <f t="shared" si="63"/>
        <v>87714.24999999999</v>
      </c>
      <c r="AY186" s="40"/>
      <c r="AZ186" s="40"/>
      <c r="BA186" s="40"/>
      <c r="BB186" s="40">
        <f t="shared" si="64"/>
        <v>87714.24999999999</v>
      </c>
      <c r="BC186" s="108">
        <f t="shared" si="66"/>
        <v>-44702.84199999999</v>
      </c>
      <c r="BD186" s="150"/>
      <c r="BE186" s="150"/>
      <c r="BF186" s="3">
        <v>-3118.765</v>
      </c>
      <c r="BG186" s="150">
        <f t="shared" si="55"/>
        <v>-41584.07699999999</v>
      </c>
      <c r="BH186" s="121">
        <v>10870.55</v>
      </c>
      <c r="BI186" s="156"/>
      <c r="BJ186" s="137"/>
      <c r="BK186" s="251"/>
      <c r="BL186" s="251">
        <f t="shared" si="73"/>
        <v>-41584.07699999999</v>
      </c>
      <c r="BM186" s="125">
        <v>12606.28</v>
      </c>
      <c r="BN186" s="3"/>
      <c r="BO186" s="3"/>
      <c r="BP186" s="3"/>
      <c r="BQ186" s="121">
        <f>BM186*0.02011617</f>
        <v>253.5900715476</v>
      </c>
      <c r="BR186" s="277">
        <f>BM186-BN186-BO186-BQ186-BP186</f>
        <v>12352.6899284524</v>
      </c>
      <c r="BS186" s="125"/>
      <c r="BT186" s="3"/>
      <c r="BU186" s="3"/>
      <c r="BV186" s="251">
        <f t="shared" si="65"/>
        <v>-29231.38707154759</v>
      </c>
      <c r="BW186" s="150"/>
      <c r="BX186" s="274">
        <f>BL186+BR186</f>
        <v>-29231.38707154759</v>
      </c>
    </row>
    <row r="187" spans="1:76" ht="15.75">
      <c r="A187" s="3">
        <v>173</v>
      </c>
      <c r="B187" s="18" t="s">
        <v>155</v>
      </c>
      <c r="C187" s="3">
        <v>606.2</v>
      </c>
      <c r="D187" s="3">
        <v>1164.5</v>
      </c>
      <c r="E187" s="3">
        <f t="shared" si="50"/>
        <v>1770.7</v>
      </c>
      <c r="F187" s="51">
        <v>11.88</v>
      </c>
      <c r="G187" s="6">
        <f t="shared" si="51"/>
        <v>21035.916</v>
      </c>
      <c r="H187" s="5">
        <f t="shared" si="56"/>
        <v>126215.49600000001</v>
      </c>
      <c r="I187" s="3">
        <v>12.35</v>
      </c>
      <c r="J187" s="6">
        <f t="shared" si="52"/>
        <v>21868.145</v>
      </c>
      <c r="K187" s="5">
        <f t="shared" si="57"/>
        <v>131208.87</v>
      </c>
      <c r="L187" s="54">
        <f t="shared" si="53"/>
        <v>257424.366</v>
      </c>
      <c r="M187" s="125"/>
      <c r="N187" s="55">
        <f t="shared" si="54"/>
        <v>0</v>
      </c>
      <c r="O187" s="108">
        <f t="shared" si="58"/>
        <v>257424.366</v>
      </c>
      <c r="P187" s="127"/>
      <c r="Q187" s="98"/>
      <c r="R187" s="144">
        <v>257479.61</v>
      </c>
      <c r="S187" s="144"/>
      <c r="T187" s="6">
        <f t="shared" si="59"/>
        <v>0</v>
      </c>
      <c r="U187" s="6">
        <f t="shared" si="60"/>
        <v>21456.634166666667</v>
      </c>
      <c r="V187" s="35">
        <v>0</v>
      </c>
      <c r="W187" s="35">
        <v>257479.61</v>
      </c>
      <c r="X187" s="3">
        <v>0</v>
      </c>
      <c r="Y187" s="3">
        <v>25545.27</v>
      </c>
      <c r="Z187" s="3">
        <v>0</v>
      </c>
      <c r="AA187" s="3">
        <v>21624.36</v>
      </c>
      <c r="AB187" s="3">
        <v>0</v>
      </c>
      <c r="AC187" s="3">
        <v>17412.43</v>
      </c>
      <c r="AD187" s="3">
        <v>0</v>
      </c>
      <c r="AE187" s="3">
        <v>9412.34</v>
      </c>
      <c r="AF187" s="3">
        <v>0</v>
      </c>
      <c r="AG187" s="3">
        <v>53039.76</v>
      </c>
      <c r="AH187" s="3">
        <v>0</v>
      </c>
      <c r="AI187" s="3">
        <v>14066.71</v>
      </c>
      <c r="AJ187" s="178">
        <v>0</v>
      </c>
      <c r="AK187" s="178">
        <v>12904.05</v>
      </c>
      <c r="AL187" s="178">
        <v>0</v>
      </c>
      <c r="AM187" s="178">
        <v>14913.51</v>
      </c>
      <c r="AN187" s="178">
        <v>0</v>
      </c>
      <c r="AO187" s="178">
        <v>14216.1</v>
      </c>
      <c r="AP187" s="3">
        <v>0</v>
      </c>
      <c r="AQ187" s="3">
        <v>10527.18</v>
      </c>
      <c r="AR187" s="3">
        <v>0</v>
      </c>
      <c r="AS187" s="3">
        <v>16631.39</v>
      </c>
      <c r="AT187" s="3">
        <v>0</v>
      </c>
      <c r="AU187" s="3">
        <v>18549.83</v>
      </c>
      <c r="AV187" s="39">
        <f t="shared" si="61"/>
        <v>0</v>
      </c>
      <c r="AW187" s="39">
        <f t="shared" si="62"/>
        <v>228842.93</v>
      </c>
      <c r="AX187" s="122">
        <f t="shared" si="63"/>
        <v>228842.93</v>
      </c>
      <c r="AY187" s="40"/>
      <c r="AZ187" s="40"/>
      <c r="BA187" s="40"/>
      <c r="BB187" s="40">
        <f t="shared" si="64"/>
        <v>228842.93</v>
      </c>
      <c r="BC187" s="108">
        <f t="shared" si="66"/>
        <v>28581.436000000016</v>
      </c>
      <c r="BD187" s="150"/>
      <c r="BE187" s="150"/>
      <c r="BF187" s="3">
        <v>-12781.6536</v>
      </c>
      <c r="BG187" s="150">
        <f t="shared" si="55"/>
        <v>41363.089600000014</v>
      </c>
      <c r="BH187" s="121">
        <v>12673.57</v>
      </c>
      <c r="BI187" s="156"/>
      <c r="BJ187" s="137"/>
      <c r="BK187" s="251"/>
      <c r="BL187" s="251">
        <f t="shared" si="73"/>
        <v>41363.089600000014</v>
      </c>
      <c r="BM187" s="125">
        <v>164972.96</v>
      </c>
      <c r="BN187" s="121"/>
      <c r="BO187" s="121"/>
      <c r="BP187" s="121"/>
      <c r="BQ187" s="121">
        <f>BM187*0.02011617</f>
        <v>3318.6241087631997</v>
      </c>
      <c r="BR187" s="277">
        <f>BM187-BN187-BO187-BQ187-BP187</f>
        <v>161654.33589123678</v>
      </c>
      <c r="BS187" s="125"/>
      <c r="BT187" s="3"/>
      <c r="BU187" s="3"/>
      <c r="BV187" s="251">
        <f t="shared" si="65"/>
        <v>203017.4254912368</v>
      </c>
      <c r="BW187" s="108">
        <f>BL187+BR187</f>
        <v>203017.4254912368</v>
      </c>
      <c r="BX187" s="150"/>
    </row>
    <row r="188" spans="1:76" ht="15.75">
      <c r="A188" s="3">
        <v>174</v>
      </c>
      <c r="B188" s="18" t="s">
        <v>156</v>
      </c>
      <c r="C188" s="3">
        <v>396.5</v>
      </c>
      <c r="D188" s="3">
        <v>0</v>
      </c>
      <c r="E188" s="3">
        <f t="shared" si="50"/>
        <v>396.5</v>
      </c>
      <c r="F188" s="94">
        <v>8.88</v>
      </c>
      <c r="G188" s="6">
        <f t="shared" si="51"/>
        <v>3520.9200000000005</v>
      </c>
      <c r="H188" s="5">
        <f t="shared" si="56"/>
        <v>21125.520000000004</v>
      </c>
      <c r="I188" s="3">
        <v>11.4</v>
      </c>
      <c r="J188" s="6">
        <f t="shared" si="52"/>
        <v>4520.1</v>
      </c>
      <c r="K188" s="5">
        <f t="shared" si="57"/>
        <v>27120.600000000002</v>
      </c>
      <c r="L188" s="54">
        <f t="shared" si="53"/>
        <v>48246.12000000001</v>
      </c>
      <c r="M188" s="138">
        <v>-80774.84</v>
      </c>
      <c r="N188" s="55">
        <f t="shared" si="54"/>
        <v>-1.6742245801320392</v>
      </c>
      <c r="O188" s="108">
        <f t="shared" si="58"/>
        <v>-32528.719999999987</v>
      </c>
      <c r="P188" s="127" t="s">
        <v>351</v>
      </c>
      <c r="Q188" s="98" t="s">
        <v>424</v>
      </c>
      <c r="R188" s="143">
        <v>25187.9</v>
      </c>
      <c r="S188" s="144">
        <f>O188-R188</f>
        <v>-57716.61999999999</v>
      </c>
      <c r="T188" s="6">
        <f t="shared" si="59"/>
        <v>0</v>
      </c>
      <c r="U188" s="6">
        <f t="shared" si="60"/>
        <v>2098.991666666667</v>
      </c>
      <c r="V188" s="35">
        <v>0</v>
      </c>
      <c r="W188" s="35">
        <v>25187.9</v>
      </c>
      <c r="X188" s="3">
        <v>0</v>
      </c>
      <c r="Y188" s="3">
        <v>1510.67</v>
      </c>
      <c r="Z188" s="3">
        <v>0</v>
      </c>
      <c r="AA188" s="3">
        <v>1510.67</v>
      </c>
      <c r="AB188" s="3">
        <v>0</v>
      </c>
      <c r="AC188" s="3">
        <v>1510.67</v>
      </c>
      <c r="AD188" s="3">
        <v>0</v>
      </c>
      <c r="AE188" s="3">
        <v>2571.08</v>
      </c>
      <c r="AF188" s="3">
        <v>0</v>
      </c>
      <c r="AG188" s="3">
        <v>3536.96</v>
      </c>
      <c r="AH188" s="3">
        <v>0</v>
      </c>
      <c r="AI188" s="3">
        <v>2062.58</v>
      </c>
      <c r="AJ188" s="178">
        <v>0</v>
      </c>
      <c r="AK188" s="178">
        <v>2113.35</v>
      </c>
      <c r="AL188" s="178">
        <v>0</v>
      </c>
      <c r="AM188" s="178">
        <v>2113.35</v>
      </c>
      <c r="AN188" s="178">
        <v>0</v>
      </c>
      <c r="AO188" s="178">
        <v>2113.35</v>
      </c>
      <c r="AP188" s="3">
        <v>0</v>
      </c>
      <c r="AQ188" s="3">
        <v>1422.39</v>
      </c>
      <c r="AR188" s="3">
        <v>0</v>
      </c>
      <c r="AS188" s="3">
        <v>947.64</v>
      </c>
      <c r="AT188" s="3">
        <v>0</v>
      </c>
      <c r="AU188" s="3">
        <v>947.64</v>
      </c>
      <c r="AV188" s="39">
        <f t="shared" si="61"/>
        <v>0</v>
      </c>
      <c r="AW188" s="39">
        <f t="shared" si="62"/>
        <v>22360.349999999995</v>
      </c>
      <c r="AX188" s="122">
        <f t="shared" si="63"/>
        <v>22360.349999999995</v>
      </c>
      <c r="AY188" s="40"/>
      <c r="AZ188" s="40">
        <v>24332</v>
      </c>
      <c r="BA188" s="40"/>
      <c r="BB188" s="40">
        <f t="shared" si="64"/>
        <v>46692.34999999999</v>
      </c>
      <c r="BC188" s="108">
        <f t="shared" si="66"/>
        <v>-79221.06999999998</v>
      </c>
      <c r="BD188" s="150"/>
      <c r="BE188" s="150"/>
      <c r="BF188" s="3">
        <v>8572.3632</v>
      </c>
      <c r="BG188" s="150">
        <f t="shared" si="55"/>
        <v>-87793.43319999997</v>
      </c>
      <c r="BH188" s="121">
        <v>154993.89</v>
      </c>
      <c r="BI188" s="156"/>
      <c r="BJ188" s="137"/>
      <c r="BK188" s="251"/>
      <c r="BL188" s="251">
        <f t="shared" si="73"/>
        <v>-87793.43319999997</v>
      </c>
      <c r="BM188" s="138">
        <v>-80774.84</v>
      </c>
      <c r="BN188" s="140"/>
      <c r="BO188" s="140"/>
      <c r="BP188" s="140"/>
      <c r="BQ188" s="140"/>
      <c r="BR188" s="276">
        <v>0</v>
      </c>
      <c r="BS188" s="138">
        <v>-80774.84</v>
      </c>
      <c r="BT188" s="3"/>
      <c r="BU188" s="3"/>
      <c r="BV188" s="251">
        <f t="shared" si="65"/>
        <v>-87793.43319999997</v>
      </c>
      <c r="BW188" s="150"/>
      <c r="BX188" s="274">
        <f>BL188+BR188</f>
        <v>-87793.43319999997</v>
      </c>
    </row>
    <row r="189" spans="1:76" ht="15.75">
      <c r="A189" s="3">
        <v>175</v>
      </c>
      <c r="B189" s="18" t="s">
        <v>157</v>
      </c>
      <c r="C189" s="3">
        <v>1170.9</v>
      </c>
      <c r="D189" s="3">
        <v>183.1</v>
      </c>
      <c r="E189" s="3">
        <f t="shared" si="50"/>
        <v>1354</v>
      </c>
      <c r="F189" s="51">
        <v>11.61</v>
      </c>
      <c r="G189" s="6">
        <f t="shared" si="51"/>
        <v>15719.939999999999</v>
      </c>
      <c r="H189" s="5">
        <f t="shared" si="56"/>
        <v>94319.63999999998</v>
      </c>
      <c r="I189" s="3">
        <v>12.07</v>
      </c>
      <c r="J189" s="6">
        <f t="shared" si="52"/>
        <v>16342.78</v>
      </c>
      <c r="K189" s="5">
        <f t="shared" si="57"/>
        <v>98056.68000000001</v>
      </c>
      <c r="L189" s="54">
        <f t="shared" si="53"/>
        <v>192376.32</v>
      </c>
      <c r="M189" s="138">
        <v>-14715.46</v>
      </c>
      <c r="N189" s="55">
        <f t="shared" si="54"/>
        <v>-0.07649309436837132</v>
      </c>
      <c r="O189" s="108">
        <f t="shared" si="58"/>
        <v>177660.86000000002</v>
      </c>
      <c r="P189" s="98"/>
      <c r="Q189" s="98"/>
      <c r="R189" s="144">
        <v>177696.61</v>
      </c>
      <c r="S189" s="144"/>
      <c r="T189" s="6">
        <f t="shared" si="59"/>
        <v>0</v>
      </c>
      <c r="U189" s="6">
        <f t="shared" si="60"/>
        <v>14808.050833333333</v>
      </c>
      <c r="V189" s="35">
        <v>0</v>
      </c>
      <c r="W189" s="35">
        <v>177696.61</v>
      </c>
      <c r="X189" s="3">
        <v>0</v>
      </c>
      <c r="Y189" s="3">
        <v>6286.16</v>
      </c>
      <c r="Z189" s="3">
        <v>0</v>
      </c>
      <c r="AA189" s="3">
        <v>27184.39</v>
      </c>
      <c r="AB189" s="3">
        <v>0</v>
      </c>
      <c r="AC189" s="3">
        <v>5546.1</v>
      </c>
      <c r="AD189" s="3">
        <v>0</v>
      </c>
      <c r="AE189" s="3">
        <v>6374.09</v>
      </c>
      <c r="AF189" s="3">
        <v>0</v>
      </c>
      <c r="AG189" s="3">
        <v>17712.47</v>
      </c>
      <c r="AH189" s="3">
        <v>0</v>
      </c>
      <c r="AI189" s="3">
        <v>16212.83</v>
      </c>
      <c r="AJ189" s="178">
        <v>0</v>
      </c>
      <c r="AK189" s="178">
        <v>7216.82</v>
      </c>
      <c r="AL189" s="178">
        <v>0</v>
      </c>
      <c r="AM189" s="178">
        <v>9670.25</v>
      </c>
      <c r="AN189" s="178">
        <v>0</v>
      </c>
      <c r="AO189" s="178">
        <v>9216.59</v>
      </c>
      <c r="AP189" s="3">
        <v>0</v>
      </c>
      <c r="AQ189" s="3">
        <v>8091.4</v>
      </c>
      <c r="AR189" s="3">
        <v>0</v>
      </c>
      <c r="AS189" s="3">
        <v>11874.15</v>
      </c>
      <c r="AT189" s="3">
        <v>0</v>
      </c>
      <c r="AU189" s="3">
        <v>13246.08</v>
      </c>
      <c r="AV189" s="39">
        <f t="shared" si="61"/>
        <v>0</v>
      </c>
      <c r="AW189" s="39">
        <f t="shared" si="62"/>
        <v>138631.33</v>
      </c>
      <c r="AX189" s="122">
        <f t="shared" si="63"/>
        <v>138631.33</v>
      </c>
      <c r="AY189" s="40">
        <v>3000</v>
      </c>
      <c r="AZ189" s="40"/>
      <c r="BA189" s="40"/>
      <c r="BB189" s="40">
        <f t="shared" si="64"/>
        <v>141631.33</v>
      </c>
      <c r="BC189" s="108">
        <f t="shared" si="66"/>
        <v>36029.53000000003</v>
      </c>
      <c r="BD189" s="150"/>
      <c r="BE189" s="150"/>
      <c r="BF189" s="3">
        <v>19473.8304</v>
      </c>
      <c r="BG189" s="150">
        <f t="shared" si="55"/>
        <v>16555.69960000003</v>
      </c>
      <c r="BH189" s="121">
        <v>50715.65</v>
      </c>
      <c r="BI189" s="156"/>
      <c r="BJ189" s="137"/>
      <c r="BK189" s="251"/>
      <c r="BL189" s="251">
        <f t="shared" si="73"/>
        <v>16555.69960000003</v>
      </c>
      <c r="BM189" s="138">
        <v>-14715.46</v>
      </c>
      <c r="BN189" s="140"/>
      <c r="BO189" s="140"/>
      <c r="BP189" s="140"/>
      <c r="BQ189" s="140"/>
      <c r="BR189" s="276">
        <v>0</v>
      </c>
      <c r="BS189" s="138">
        <v>-14715.46</v>
      </c>
      <c r="BT189" s="3"/>
      <c r="BU189" s="3"/>
      <c r="BV189" s="251">
        <f t="shared" si="65"/>
        <v>16555.69960000003</v>
      </c>
      <c r="BW189" s="108">
        <f>BL189+BR189</f>
        <v>16555.69960000003</v>
      </c>
      <c r="BX189" s="150"/>
    </row>
    <row r="190" spans="1:76" ht="15.75">
      <c r="A190" s="3">
        <v>176</v>
      </c>
      <c r="B190" s="18" t="s">
        <v>158</v>
      </c>
      <c r="C190" s="3">
        <v>418.2</v>
      </c>
      <c r="D190" s="3">
        <v>57.6</v>
      </c>
      <c r="E190" s="3">
        <f t="shared" si="50"/>
        <v>475.8</v>
      </c>
      <c r="F190" s="51">
        <v>11.61</v>
      </c>
      <c r="G190" s="6">
        <f t="shared" si="51"/>
        <v>5524.038</v>
      </c>
      <c r="H190" s="5">
        <f t="shared" si="56"/>
        <v>33144.227999999996</v>
      </c>
      <c r="I190" s="3">
        <v>12.07</v>
      </c>
      <c r="J190" s="6">
        <f t="shared" si="52"/>
        <v>5742.906</v>
      </c>
      <c r="K190" s="5">
        <f t="shared" si="57"/>
        <v>34457.436</v>
      </c>
      <c r="L190" s="54">
        <f t="shared" si="53"/>
        <v>67601.66399999999</v>
      </c>
      <c r="M190" s="125"/>
      <c r="N190" s="55">
        <f t="shared" si="54"/>
        <v>0</v>
      </c>
      <c r="O190" s="108">
        <f t="shared" si="58"/>
        <v>67601.66399999999</v>
      </c>
      <c r="P190" s="127"/>
      <c r="Q190" s="98"/>
      <c r="R190" s="144">
        <v>67614.23</v>
      </c>
      <c r="S190" s="144"/>
      <c r="T190" s="6">
        <f t="shared" si="59"/>
        <v>0</v>
      </c>
      <c r="U190" s="6">
        <f t="shared" si="60"/>
        <v>5634.519166666666</v>
      </c>
      <c r="V190" s="35">
        <v>0</v>
      </c>
      <c r="W190" s="35">
        <v>67614.23</v>
      </c>
      <c r="X190" s="3">
        <v>0</v>
      </c>
      <c r="Y190" s="3">
        <v>17812.91</v>
      </c>
      <c r="Z190" s="3">
        <v>0</v>
      </c>
      <c r="AA190" s="3">
        <v>2405.65</v>
      </c>
      <c r="AB190" s="3">
        <v>0</v>
      </c>
      <c r="AC190" s="3">
        <v>5081.08</v>
      </c>
      <c r="AD190" s="3">
        <v>0</v>
      </c>
      <c r="AE190" s="3">
        <v>2866.73</v>
      </c>
      <c r="AF190" s="3">
        <v>0</v>
      </c>
      <c r="AG190" s="3">
        <v>2427.39</v>
      </c>
      <c r="AH190" s="3">
        <v>0</v>
      </c>
      <c r="AI190" s="3">
        <v>4075.11</v>
      </c>
      <c r="AJ190" s="178">
        <v>0</v>
      </c>
      <c r="AK190" s="178">
        <v>2526.95</v>
      </c>
      <c r="AL190" s="178">
        <v>0</v>
      </c>
      <c r="AM190" s="178">
        <v>15914.12</v>
      </c>
      <c r="AN190" s="178">
        <v>0</v>
      </c>
      <c r="AO190" s="178">
        <v>6113.11</v>
      </c>
      <c r="AP190" s="3">
        <v>0</v>
      </c>
      <c r="AQ190" s="3">
        <v>2942.59</v>
      </c>
      <c r="AR190" s="3">
        <v>0</v>
      </c>
      <c r="AS190" s="3">
        <v>1882.18</v>
      </c>
      <c r="AT190" s="3">
        <v>0</v>
      </c>
      <c r="AU190" s="3">
        <v>1882.18</v>
      </c>
      <c r="AV190" s="39">
        <f t="shared" si="61"/>
        <v>0</v>
      </c>
      <c r="AW190" s="39">
        <f t="shared" si="62"/>
        <v>65930</v>
      </c>
      <c r="AX190" s="122">
        <f t="shared" si="63"/>
        <v>65930</v>
      </c>
      <c r="AY190" s="40"/>
      <c r="AZ190" s="40"/>
      <c r="BA190" s="40"/>
      <c r="BB190" s="40">
        <f t="shared" si="64"/>
        <v>65930</v>
      </c>
      <c r="BC190" s="108">
        <f t="shared" si="66"/>
        <v>1671.6639999999898</v>
      </c>
      <c r="BD190" s="150"/>
      <c r="BE190" s="150"/>
      <c r="BF190" s="3">
        <v>-2798.3098</v>
      </c>
      <c r="BG190" s="150">
        <f t="shared" si="55"/>
        <v>4469.97379999999</v>
      </c>
      <c r="BH190" s="121">
        <v>100650.87</v>
      </c>
      <c r="BI190" s="156"/>
      <c r="BJ190" s="137"/>
      <c r="BK190" s="251"/>
      <c r="BL190" s="251">
        <f t="shared" si="73"/>
        <v>4469.97379999999</v>
      </c>
      <c r="BM190" s="125">
        <v>44524.83</v>
      </c>
      <c r="BN190" s="121"/>
      <c r="BO190" s="121"/>
      <c r="BP190" s="121"/>
      <c r="BQ190" s="121">
        <f>BM190*0.02011617</f>
        <v>895.6690495011</v>
      </c>
      <c r="BR190" s="277">
        <f>BM190-BN190-BO190-BQ190-BP190</f>
        <v>43629.1609504989</v>
      </c>
      <c r="BS190" s="125"/>
      <c r="BT190" s="3"/>
      <c r="BU190" s="3"/>
      <c r="BV190" s="251">
        <f t="shared" si="65"/>
        <v>48099.134750498895</v>
      </c>
      <c r="BW190" s="108">
        <f>BL190+BR190</f>
        <v>48099.134750498895</v>
      </c>
      <c r="BX190" s="150"/>
    </row>
    <row r="191" spans="1:146" s="93" customFormat="1" ht="15.75">
      <c r="A191" s="3">
        <v>177</v>
      </c>
      <c r="B191" s="57" t="s">
        <v>305</v>
      </c>
      <c r="C191" s="3">
        <v>471.3</v>
      </c>
      <c r="D191" s="3">
        <v>0</v>
      </c>
      <c r="E191" s="3">
        <f t="shared" si="50"/>
        <v>471.3</v>
      </c>
      <c r="F191" s="51">
        <v>7.49</v>
      </c>
      <c r="G191" s="6">
        <f t="shared" si="51"/>
        <v>3530.0370000000003</v>
      </c>
      <c r="H191" s="5">
        <f t="shared" si="56"/>
        <v>21180.222</v>
      </c>
      <c r="I191" s="3">
        <v>7.8</v>
      </c>
      <c r="J191" s="6">
        <f t="shared" si="52"/>
        <v>3676.14</v>
      </c>
      <c r="K191" s="5">
        <f t="shared" si="57"/>
        <v>22056.84</v>
      </c>
      <c r="L191" s="54">
        <f t="shared" si="53"/>
        <v>43237.062000000005</v>
      </c>
      <c r="M191" s="138">
        <v>-104457.98</v>
      </c>
      <c r="N191" s="55">
        <f t="shared" si="54"/>
        <v>-2.4159361244295456</v>
      </c>
      <c r="O191" s="108">
        <f t="shared" si="58"/>
        <v>-61220.91799999999</v>
      </c>
      <c r="P191" s="127" t="s">
        <v>354</v>
      </c>
      <c r="Q191" s="98" t="s">
        <v>424</v>
      </c>
      <c r="R191" s="145">
        <v>13268.04</v>
      </c>
      <c r="S191" s="144">
        <f>O191-R191</f>
        <v>-74488.95799999998</v>
      </c>
      <c r="T191" s="6">
        <f t="shared" si="59"/>
        <v>0</v>
      </c>
      <c r="U191" s="6">
        <f t="shared" si="60"/>
        <v>1105.67</v>
      </c>
      <c r="V191" s="35">
        <v>0</v>
      </c>
      <c r="W191" s="35">
        <v>13268.04</v>
      </c>
      <c r="X191" s="3">
        <v>0</v>
      </c>
      <c r="Y191" s="3">
        <v>3245.76</v>
      </c>
      <c r="Z191" s="3">
        <v>0</v>
      </c>
      <c r="AA191" s="3">
        <v>1083.99</v>
      </c>
      <c r="AB191" s="3">
        <v>0</v>
      </c>
      <c r="AC191" s="3">
        <v>1083.99</v>
      </c>
      <c r="AD191" s="3">
        <v>0</v>
      </c>
      <c r="AE191" s="3">
        <v>1558.74</v>
      </c>
      <c r="AF191" s="3">
        <v>0</v>
      </c>
      <c r="AG191" s="3">
        <v>1083.99</v>
      </c>
      <c r="AH191" s="3">
        <v>0</v>
      </c>
      <c r="AI191" s="3">
        <v>1083.99</v>
      </c>
      <c r="AJ191" s="178">
        <v>0</v>
      </c>
      <c r="AK191" s="178">
        <v>1126.41</v>
      </c>
      <c r="AL191" s="178">
        <v>0</v>
      </c>
      <c r="AM191" s="178">
        <v>1126.41</v>
      </c>
      <c r="AN191" s="178">
        <v>0</v>
      </c>
      <c r="AO191" s="178">
        <v>1126.41</v>
      </c>
      <c r="AP191" s="3">
        <v>0</v>
      </c>
      <c r="AQ191" s="3">
        <v>1601.16</v>
      </c>
      <c r="AR191" s="3">
        <v>0</v>
      </c>
      <c r="AS191" s="3">
        <v>1205.47</v>
      </c>
      <c r="AT191" s="3">
        <v>0</v>
      </c>
      <c r="AU191" s="3">
        <v>3339.41</v>
      </c>
      <c r="AV191" s="39">
        <f t="shared" si="61"/>
        <v>0</v>
      </c>
      <c r="AW191" s="39">
        <f t="shared" si="62"/>
        <v>18665.729999999996</v>
      </c>
      <c r="AX191" s="122">
        <f t="shared" si="63"/>
        <v>18665.729999999996</v>
      </c>
      <c r="AY191" s="40"/>
      <c r="AZ191" s="40"/>
      <c r="BA191" s="40"/>
      <c r="BB191" s="40">
        <f t="shared" si="64"/>
        <v>18665.729999999996</v>
      </c>
      <c r="BC191" s="108">
        <f t="shared" si="66"/>
        <v>-79886.64799999999</v>
      </c>
      <c r="BD191" s="150"/>
      <c r="BE191" s="150"/>
      <c r="BF191" s="3">
        <v>25006.584</v>
      </c>
      <c r="BG191" s="150">
        <f t="shared" si="55"/>
        <v>-104893.23199999999</v>
      </c>
      <c r="BH191" s="121">
        <v>152031.04</v>
      </c>
      <c r="BI191" s="156"/>
      <c r="BJ191" s="137"/>
      <c r="BK191" s="251"/>
      <c r="BL191" s="251">
        <f t="shared" si="73"/>
        <v>-104893.23199999999</v>
      </c>
      <c r="BM191" s="138">
        <v>-104457.98</v>
      </c>
      <c r="BN191" s="140"/>
      <c r="BO191" s="140"/>
      <c r="BP191" s="140"/>
      <c r="BQ191" s="140"/>
      <c r="BR191" s="276">
        <v>0</v>
      </c>
      <c r="BS191" s="138">
        <v>-104457.98</v>
      </c>
      <c r="BT191" s="3"/>
      <c r="BU191" s="3"/>
      <c r="BV191" s="251">
        <f t="shared" si="65"/>
        <v>-104893.23199999999</v>
      </c>
      <c r="BW191" s="150"/>
      <c r="BX191" s="274">
        <f>BL191+BR191</f>
        <v>-104893.23199999999</v>
      </c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</row>
    <row r="192" spans="1:76" ht="15.75">
      <c r="A192" s="3">
        <v>178</v>
      </c>
      <c r="B192" s="10" t="s">
        <v>306</v>
      </c>
      <c r="C192" s="3">
        <v>508</v>
      </c>
      <c r="D192" s="3">
        <v>0</v>
      </c>
      <c r="E192" s="3">
        <f t="shared" si="50"/>
        <v>508</v>
      </c>
      <c r="F192" s="51">
        <v>7.49</v>
      </c>
      <c r="G192" s="6">
        <f t="shared" si="51"/>
        <v>3804.92</v>
      </c>
      <c r="H192" s="5">
        <f t="shared" si="56"/>
        <v>22829.52</v>
      </c>
      <c r="I192" s="3">
        <v>7.8</v>
      </c>
      <c r="J192" s="6">
        <f t="shared" si="52"/>
        <v>3962.4</v>
      </c>
      <c r="K192" s="5">
        <f t="shared" si="57"/>
        <v>23774.4</v>
      </c>
      <c r="L192" s="54">
        <f t="shared" si="53"/>
        <v>46603.92</v>
      </c>
      <c r="M192" s="138">
        <v>-15075.39</v>
      </c>
      <c r="N192" s="55">
        <f t="shared" si="54"/>
        <v>-0.3234790120659378</v>
      </c>
      <c r="O192" s="108">
        <f t="shared" si="58"/>
        <v>31528.53</v>
      </c>
      <c r="P192" s="127" t="s">
        <v>354</v>
      </c>
      <c r="Q192" s="98" t="s">
        <v>424</v>
      </c>
      <c r="R192" s="144">
        <v>31496.83</v>
      </c>
      <c r="S192" s="144"/>
      <c r="T192" s="6">
        <f t="shared" si="59"/>
        <v>0</v>
      </c>
      <c r="U192" s="6">
        <f t="shared" si="60"/>
        <v>2624.7358333333336</v>
      </c>
      <c r="V192" s="35">
        <v>0</v>
      </c>
      <c r="W192" s="35">
        <v>31496.83</v>
      </c>
      <c r="X192" s="3">
        <v>0</v>
      </c>
      <c r="Y192" s="3">
        <v>1168.4</v>
      </c>
      <c r="Z192" s="3">
        <v>0</v>
      </c>
      <c r="AA192" s="3">
        <v>1168.4</v>
      </c>
      <c r="AB192" s="3">
        <v>0</v>
      </c>
      <c r="AC192" s="3">
        <v>1168.4</v>
      </c>
      <c r="AD192" s="3">
        <v>0</v>
      </c>
      <c r="AE192" s="3">
        <v>1643.15</v>
      </c>
      <c r="AF192" s="3">
        <v>0</v>
      </c>
      <c r="AG192" s="3">
        <v>1168.4</v>
      </c>
      <c r="AH192" s="3">
        <v>0</v>
      </c>
      <c r="AI192" s="3">
        <v>1168.4</v>
      </c>
      <c r="AJ192" s="178">
        <v>0</v>
      </c>
      <c r="AK192" s="178">
        <v>1214.12</v>
      </c>
      <c r="AL192" s="178">
        <v>0</v>
      </c>
      <c r="AM192" s="178">
        <v>40810.25</v>
      </c>
      <c r="AN192" s="178">
        <v>0</v>
      </c>
      <c r="AO192" s="178">
        <v>1214.12</v>
      </c>
      <c r="AP192" s="3">
        <v>0</v>
      </c>
      <c r="AQ192" s="3">
        <v>1688.87</v>
      </c>
      <c r="AR192" s="3">
        <v>0</v>
      </c>
      <c r="AS192" s="3">
        <v>25145.01</v>
      </c>
      <c r="AT192" s="3">
        <v>0</v>
      </c>
      <c r="AU192" s="3">
        <v>1214.12</v>
      </c>
      <c r="AV192" s="39">
        <f t="shared" si="61"/>
        <v>0</v>
      </c>
      <c r="AW192" s="39">
        <f t="shared" si="62"/>
        <v>78771.64</v>
      </c>
      <c r="AX192" s="122">
        <f t="shared" si="63"/>
        <v>78771.64</v>
      </c>
      <c r="AY192" s="40"/>
      <c r="AZ192" s="40"/>
      <c r="BA192" s="40"/>
      <c r="BB192" s="40">
        <f t="shared" si="64"/>
        <v>78771.64</v>
      </c>
      <c r="BC192" s="108">
        <f t="shared" si="66"/>
        <v>-47243.11</v>
      </c>
      <c r="BD192" s="150"/>
      <c r="BE192" s="150"/>
      <c r="BF192" s="3">
        <v>-7351.0992</v>
      </c>
      <c r="BG192" s="150">
        <f t="shared" si="55"/>
        <v>-39892.010800000004</v>
      </c>
      <c r="BH192" s="121">
        <v>152392.79</v>
      </c>
      <c r="BI192" s="156"/>
      <c r="BJ192" s="137"/>
      <c r="BK192" s="251"/>
      <c r="BL192" s="251">
        <f t="shared" si="73"/>
        <v>-39892.010800000004</v>
      </c>
      <c r="BM192" s="138">
        <v>-15075.39</v>
      </c>
      <c r="BN192" s="140"/>
      <c r="BO192" s="140"/>
      <c r="BP192" s="140"/>
      <c r="BQ192" s="140"/>
      <c r="BR192" s="276">
        <v>0</v>
      </c>
      <c r="BS192" s="138">
        <v>-15075.39</v>
      </c>
      <c r="BT192" s="3"/>
      <c r="BU192" s="3"/>
      <c r="BV192" s="251">
        <f t="shared" si="65"/>
        <v>-39892.010800000004</v>
      </c>
      <c r="BW192" s="150"/>
      <c r="BX192" s="274">
        <f>BL192+BR192</f>
        <v>-39892.010800000004</v>
      </c>
    </row>
    <row r="193" spans="1:76" ht="15.75">
      <c r="A193" s="3">
        <v>179</v>
      </c>
      <c r="B193" s="18" t="s">
        <v>159</v>
      </c>
      <c r="C193" s="3">
        <v>600.6</v>
      </c>
      <c r="D193" s="3">
        <v>0</v>
      </c>
      <c r="E193" s="3">
        <f t="shared" si="50"/>
        <v>600.6</v>
      </c>
      <c r="F193" s="51">
        <v>11.61</v>
      </c>
      <c r="G193" s="6">
        <f t="shared" si="51"/>
        <v>6972.966</v>
      </c>
      <c r="H193" s="5">
        <f t="shared" si="56"/>
        <v>41837.796</v>
      </c>
      <c r="I193" s="3">
        <v>12.07</v>
      </c>
      <c r="J193" s="6">
        <f t="shared" si="52"/>
        <v>7249.242</v>
      </c>
      <c r="K193" s="5">
        <f t="shared" si="57"/>
        <v>43495.452000000005</v>
      </c>
      <c r="L193" s="54">
        <f t="shared" si="53"/>
        <v>85333.248</v>
      </c>
      <c r="M193" s="138">
        <v>-72433.35</v>
      </c>
      <c r="N193" s="55">
        <f t="shared" si="54"/>
        <v>-0.8488291691416692</v>
      </c>
      <c r="O193" s="108">
        <f t="shared" si="58"/>
        <v>12899.898000000001</v>
      </c>
      <c r="P193" s="127" t="s">
        <v>351</v>
      </c>
      <c r="Q193" s="98" t="s">
        <v>424</v>
      </c>
      <c r="R193" s="143">
        <v>38153.48</v>
      </c>
      <c r="S193" s="144">
        <f>O193-R193</f>
        <v>-25253.582000000002</v>
      </c>
      <c r="T193" s="6">
        <f t="shared" si="59"/>
        <v>0</v>
      </c>
      <c r="U193" s="6">
        <f t="shared" si="60"/>
        <v>3179.456666666667</v>
      </c>
      <c r="V193" s="35">
        <v>0</v>
      </c>
      <c r="W193" s="35">
        <v>38153.48</v>
      </c>
      <c r="X193" s="3">
        <v>0</v>
      </c>
      <c r="Y193" s="3">
        <v>2508.8</v>
      </c>
      <c r="Z193" s="3">
        <v>0</v>
      </c>
      <c r="AA193" s="3">
        <v>1381.38</v>
      </c>
      <c r="AB193" s="3">
        <v>0</v>
      </c>
      <c r="AC193" s="3">
        <v>1460.44</v>
      </c>
      <c r="AD193" s="3">
        <v>0</v>
      </c>
      <c r="AE193" s="3">
        <v>4069.13</v>
      </c>
      <c r="AF193" s="3">
        <v>0</v>
      </c>
      <c r="AG193" s="3">
        <v>1381.38</v>
      </c>
      <c r="AH193" s="3">
        <v>0</v>
      </c>
      <c r="AI193" s="3">
        <v>2715.76</v>
      </c>
      <c r="AJ193" s="178">
        <v>0</v>
      </c>
      <c r="AK193" s="178">
        <v>2466.68</v>
      </c>
      <c r="AL193" s="178">
        <v>0</v>
      </c>
      <c r="AM193" s="178">
        <v>3057.68</v>
      </c>
      <c r="AN193" s="178">
        <v>0</v>
      </c>
      <c r="AO193" s="178">
        <v>6508.7</v>
      </c>
      <c r="AP193" s="3">
        <v>0</v>
      </c>
      <c r="AQ193" s="3">
        <v>474.75</v>
      </c>
      <c r="AR193" s="3">
        <v>0</v>
      </c>
      <c r="AS193" s="3">
        <v>856.94</v>
      </c>
      <c r="AT193" s="3">
        <v>0</v>
      </c>
      <c r="AU193" s="3">
        <v>0</v>
      </c>
      <c r="AV193" s="39">
        <f t="shared" si="61"/>
        <v>0</v>
      </c>
      <c r="AW193" s="39">
        <f t="shared" si="62"/>
        <v>26881.64</v>
      </c>
      <c r="AX193" s="122">
        <f t="shared" si="63"/>
        <v>26881.64</v>
      </c>
      <c r="AY193" s="40"/>
      <c r="AZ193" s="40"/>
      <c r="BA193" s="40"/>
      <c r="BB193" s="40">
        <f t="shared" si="64"/>
        <v>26881.64</v>
      </c>
      <c r="BC193" s="108">
        <f t="shared" si="66"/>
        <v>-13981.741999999998</v>
      </c>
      <c r="BD193" s="150"/>
      <c r="BE193" s="150"/>
      <c r="BF193" s="3">
        <v>-8175.912</v>
      </c>
      <c r="BG193" s="150">
        <f t="shared" si="55"/>
        <v>-5805.829999999998</v>
      </c>
      <c r="BH193" s="121">
        <v>57639.79</v>
      </c>
      <c r="BI193" s="156"/>
      <c r="BJ193" s="137"/>
      <c r="BK193" s="251"/>
      <c r="BL193" s="251">
        <f t="shared" si="73"/>
        <v>-5805.829999999998</v>
      </c>
      <c r="BM193" s="138">
        <v>-72433.35</v>
      </c>
      <c r="BN193" s="139"/>
      <c r="BO193" s="139"/>
      <c r="BP193" s="139"/>
      <c r="BQ193" s="139"/>
      <c r="BR193" s="276">
        <v>0</v>
      </c>
      <c r="BS193" s="138">
        <v>-72433.35</v>
      </c>
      <c r="BT193" s="3"/>
      <c r="BU193" s="3"/>
      <c r="BV193" s="251">
        <f t="shared" si="65"/>
        <v>-5805.829999999998</v>
      </c>
      <c r="BW193" s="150"/>
      <c r="BX193" s="274">
        <f>BL193+BR193</f>
        <v>-5805.829999999998</v>
      </c>
    </row>
    <row r="194" spans="1:76" ht="15.75">
      <c r="A194" s="3">
        <v>180</v>
      </c>
      <c r="B194" s="10" t="s">
        <v>307</v>
      </c>
      <c r="C194" s="3">
        <v>470.4</v>
      </c>
      <c r="D194" s="3">
        <v>0</v>
      </c>
      <c r="E194" s="3">
        <f t="shared" si="50"/>
        <v>470.4</v>
      </c>
      <c r="F194" s="51">
        <v>7.49</v>
      </c>
      <c r="G194" s="6">
        <f t="shared" si="51"/>
        <v>3523.296</v>
      </c>
      <c r="H194" s="5">
        <f t="shared" si="56"/>
        <v>21139.775999999998</v>
      </c>
      <c r="I194" s="3">
        <v>7.8</v>
      </c>
      <c r="J194" s="6">
        <f t="shared" si="52"/>
        <v>3669.12</v>
      </c>
      <c r="K194" s="5">
        <f t="shared" si="57"/>
        <v>22014.72</v>
      </c>
      <c r="L194" s="54">
        <f t="shared" si="53"/>
        <v>43154.496</v>
      </c>
      <c r="M194" s="138">
        <v>-3073.3</v>
      </c>
      <c r="N194" s="55">
        <f t="shared" si="54"/>
        <v>-0.07121621812012358</v>
      </c>
      <c r="O194" s="108">
        <f t="shared" si="58"/>
        <v>40081.195999999996</v>
      </c>
      <c r="P194" s="127" t="s">
        <v>354</v>
      </c>
      <c r="Q194" s="98"/>
      <c r="R194" s="144">
        <v>40051.84</v>
      </c>
      <c r="S194" s="144"/>
      <c r="T194" s="6">
        <f t="shared" si="59"/>
        <v>0</v>
      </c>
      <c r="U194" s="6">
        <f t="shared" si="60"/>
        <v>3337.653333333333</v>
      </c>
      <c r="V194" s="35">
        <v>0</v>
      </c>
      <c r="W194" s="35">
        <v>40051.84</v>
      </c>
      <c r="X194" s="3">
        <v>0</v>
      </c>
      <c r="Y194" s="3">
        <v>3362.19</v>
      </c>
      <c r="Z194" s="3">
        <v>0</v>
      </c>
      <c r="AA194" s="3">
        <v>3344.33</v>
      </c>
      <c r="AB194" s="3">
        <v>0</v>
      </c>
      <c r="AC194" s="3">
        <v>16081.92</v>
      </c>
      <c r="AD194" s="3">
        <v>0</v>
      </c>
      <c r="AE194" s="3">
        <v>58368.27</v>
      </c>
      <c r="AF194" s="3">
        <v>0</v>
      </c>
      <c r="AG194" s="3">
        <v>89319.23</v>
      </c>
      <c r="AH194" s="3">
        <v>0</v>
      </c>
      <c r="AI194" s="3">
        <v>48764.59</v>
      </c>
      <c r="AJ194" s="178">
        <v>0</v>
      </c>
      <c r="AK194" s="178">
        <v>2785.3</v>
      </c>
      <c r="AL194" s="178">
        <v>0</v>
      </c>
      <c r="AM194" s="178">
        <v>3138.47</v>
      </c>
      <c r="AN194" s="178">
        <v>0</v>
      </c>
      <c r="AO194" s="178">
        <v>1124.26</v>
      </c>
      <c r="AP194" s="3">
        <v>0</v>
      </c>
      <c r="AQ194" s="3">
        <v>3645.43</v>
      </c>
      <c r="AR194" s="3">
        <v>0</v>
      </c>
      <c r="AS194" s="3">
        <v>1124.26</v>
      </c>
      <c r="AT194" s="3">
        <v>0</v>
      </c>
      <c r="AU194" s="3">
        <v>3069.98</v>
      </c>
      <c r="AV194" s="39">
        <f t="shared" si="61"/>
        <v>0</v>
      </c>
      <c r="AW194" s="39">
        <f t="shared" si="62"/>
        <v>234128.23</v>
      </c>
      <c r="AX194" s="122">
        <f t="shared" si="63"/>
        <v>234128.23</v>
      </c>
      <c r="AY194" s="40"/>
      <c r="AZ194" s="40"/>
      <c r="BA194" s="40"/>
      <c r="BB194" s="40">
        <f t="shared" si="64"/>
        <v>234128.23</v>
      </c>
      <c r="BC194" s="108">
        <f t="shared" si="66"/>
        <v>-194047.034</v>
      </c>
      <c r="BD194" s="150"/>
      <c r="BE194" s="150"/>
      <c r="BF194" s="3">
        <v>-8118.3432</v>
      </c>
      <c r="BG194" s="150">
        <f t="shared" si="55"/>
        <v>-185928.6908</v>
      </c>
      <c r="BH194" s="121">
        <v>113380.68</v>
      </c>
      <c r="BI194" s="156"/>
      <c r="BJ194" s="137"/>
      <c r="BK194" s="251"/>
      <c r="BL194" s="251">
        <f t="shared" si="73"/>
        <v>-185928.6908</v>
      </c>
      <c r="BM194" s="138">
        <v>-3073.3</v>
      </c>
      <c r="BN194" s="140"/>
      <c r="BO194" s="140"/>
      <c r="BP194" s="140"/>
      <c r="BQ194" s="140"/>
      <c r="BR194" s="276">
        <v>0</v>
      </c>
      <c r="BS194" s="138">
        <v>-3073.3</v>
      </c>
      <c r="BT194" s="3"/>
      <c r="BU194" s="3"/>
      <c r="BV194" s="251">
        <f t="shared" si="65"/>
        <v>-185928.6908</v>
      </c>
      <c r="BW194" s="150"/>
      <c r="BX194" s="274">
        <f>BL194+BR194</f>
        <v>-185928.6908</v>
      </c>
    </row>
    <row r="195" spans="1:76" ht="15.75">
      <c r="A195" s="3">
        <v>181</v>
      </c>
      <c r="B195" s="18" t="s">
        <v>160</v>
      </c>
      <c r="C195" s="3">
        <v>470.9</v>
      </c>
      <c r="D195" s="3">
        <v>0</v>
      </c>
      <c r="E195" s="3">
        <f t="shared" si="50"/>
        <v>470.9</v>
      </c>
      <c r="F195" s="51">
        <v>8.18</v>
      </c>
      <c r="G195" s="6">
        <f t="shared" si="51"/>
        <v>3851.9619999999995</v>
      </c>
      <c r="H195" s="5">
        <f t="shared" si="56"/>
        <v>23111.771999999997</v>
      </c>
      <c r="I195" s="3">
        <v>8.51</v>
      </c>
      <c r="J195" s="6">
        <f t="shared" si="52"/>
        <v>4007.359</v>
      </c>
      <c r="K195" s="5">
        <f t="shared" si="57"/>
        <v>24044.154</v>
      </c>
      <c r="L195" s="54">
        <f t="shared" si="53"/>
        <v>47155.92599999999</v>
      </c>
      <c r="M195" s="125"/>
      <c r="N195" s="55">
        <f t="shared" si="54"/>
        <v>0</v>
      </c>
      <c r="O195" s="108">
        <f t="shared" si="58"/>
        <v>47155.92599999999</v>
      </c>
      <c r="P195" s="127" t="s">
        <v>354</v>
      </c>
      <c r="Q195" s="98"/>
      <c r="R195" s="144">
        <v>47148.01</v>
      </c>
      <c r="S195" s="144"/>
      <c r="T195" s="6">
        <f t="shared" si="59"/>
        <v>0</v>
      </c>
      <c r="U195" s="6">
        <f t="shared" si="60"/>
        <v>3929.0008333333335</v>
      </c>
      <c r="V195" s="35">
        <v>0</v>
      </c>
      <c r="W195" s="35">
        <v>47148.01</v>
      </c>
      <c r="X195" s="3">
        <v>0</v>
      </c>
      <c r="Y195" s="3">
        <v>14797.68</v>
      </c>
      <c r="Z195" s="3">
        <v>0</v>
      </c>
      <c r="AA195" s="3">
        <v>3141.69</v>
      </c>
      <c r="AB195" s="3">
        <v>0</v>
      </c>
      <c r="AC195" s="3">
        <v>1083.07</v>
      </c>
      <c r="AD195" s="3">
        <v>0</v>
      </c>
      <c r="AE195" s="3">
        <v>8816.05</v>
      </c>
      <c r="AF195" s="3">
        <v>0</v>
      </c>
      <c r="AG195" s="3">
        <v>1117.57</v>
      </c>
      <c r="AH195" s="3">
        <v>0</v>
      </c>
      <c r="AI195" s="3">
        <v>1083.07</v>
      </c>
      <c r="AJ195" s="178">
        <v>0</v>
      </c>
      <c r="AK195" s="178">
        <v>1125.45</v>
      </c>
      <c r="AL195" s="178">
        <v>0</v>
      </c>
      <c r="AM195" s="178">
        <v>3830.76</v>
      </c>
      <c r="AN195" s="178">
        <v>0</v>
      </c>
      <c r="AO195" s="178">
        <v>1125.45</v>
      </c>
      <c r="AP195" s="3">
        <v>0</v>
      </c>
      <c r="AQ195" s="3">
        <v>2185.86</v>
      </c>
      <c r="AR195" s="3">
        <v>0</v>
      </c>
      <c r="AS195" s="3">
        <v>1125.45</v>
      </c>
      <c r="AT195" s="3">
        <v>0</v>
      </c>
      <c r="AU195" s="3">
        <v>1774.01</v>
      </c>
      <c r="AV195" s="39">
        <f t="shared" si="61"/>
        <v>0</v>
      </c>
      <c r="AW195" s="39">
        <f t="shared" si="62"/>
        <v>41206.10999999999</v>
      </c>
      <c r="AX195" s="122">
        <f t="shared" si="63"/>
        <v>41206.10999999999</v>
      </c>
      <c r="AY195" s="40"/>
      <c r="AZ195" s="40"/>
      <c r="BA195" s="40"/>
      <c r="BB195" s="40">
        <f t="shared" si="64"/>
        <v>41206.10999999999</v>
      </c>
      <c r="BC195" s="108">
        <f t="shared" si="66"/>
        <v>5949.815999999999</v>
      </c>
      <c r="BD195" s="150"/>
      <c r="BE195" s="150"/>
      <c r="BF195" s="3">
        <v>20154.4632</v>
      </c>
      <c r="BG195" s="150">
        <f t="shared" si="55"/>
        <v>-14204.6472</v>
      </c>
      <c r="BH195" s="121">
        <v>19530.18</v>
      </c>
      <c r="BI195" s="156"/>
      <c r="BJ195" s="137"/>
      <c r="BK195" s="251"/>
      <c r="BL195" s="251">
        <f t="shared" si="73"/>
        <v>-14204.6472</v>
      </c>
      <c r="BM195" s="125">
        <v>2349.18</v>
      </c>
      <c r="BN195" s="121"/>
      <c r="BO195" s="121"/>
      <c r="BP195" s="121"/>
      <c r="BQ195" s="121">
        <f>BM195*0.02011617</f>
        <v>47.256504240599995</v>
      </c>
      <c r="BR195" s="277">
        <f>BM195-BN195-BO195-BQ195-BP195</f>
        <v>2301.9234957594</v>
      </c>
      <c r="BS195" s="125"/>
      <c r="BT195" s="3"/>
      <c r="BU195" s="3"/>
      <c r="BV195" s="251">
        <f t="shared" si="65"/>
        <v>-11902.7237042406</v>
      </c>
      <c r="BW195" s="150"/>
      <c r="BX195" s="274">
        <f>BL195+BR195</f>
        <v>-11902.7237042406</v>
      </c>
    </row>
    <row r="196" spans="1:76" ht="15.75">
      <c r="A196" s="3">
        <v>182</v>
      </c>
      <c r="B196" s="10" t="s">
        <v>308</v>
      </c>
      <c r="C196" s="3">
        <v>514.1</v>
      </c>
      <c r="D196" s="3">
        <v>0</v>
      </c>
      <c r="E196" s="3">
        <f t="shared" si="50"/>
        <v>514.1</v>
      </c>
      <c r="F196" s="51">
        <v>7.49</v>
      </c>
      <c r="G196" s="6">
        <f t="shared" si="51"/>
        <v>3850.6090000000004</v>
      </c>
      <c r="H196" s="5">
        <f t="shared" si="56"/>
        <v>23103.654000000002</v>
      </c>
      <c r="I196" s="3">
        <v>7.8</v>
      </c>
      <c r="J196" s="6">
        <f t="shared" si="52"/>
        <v>4009.98</v>
      </c>
      <c r="K196" s="5">
        <f t="shared" si="57"/>
        <v>24059.88</v>
      </c>
      <c r="L196" s="54">
        <f t="shared" si="53"/>
        <v>47163.534</v>
      </c>
      <c r="M196" s="125"/>
      <c r="N196" s="55">
        <f t="shared" si="54"/>
        <v>0</v>
      </c>
      <c r="O196" s="108">
        <f t="shared" si="58"/>
        <v>47163.534</v>
      </c>
      <c r="P196" s="127" t="s">
        <v>354</v>
      </c>
      <c r="Q196" s="98"/>
      <c r="R196" s="144">
        <v>47131.45</v>
      </c>
      <c r="S196" s="144"/>
      <c r="T196" s="6">
        <f t="shared" si="59"/>
        <v>0</v>
      </c>
      <c r="U196" s="6">
        <f t="shared" si="60"/>
        <v>3927.620833333333</v>
      </c>
      <c r="V196" s="35">
        <v>0</v>
      </c>
      <c r="W196" s="35">
        <v>47131.45</v>
      </c>
      <c r="X196" s="3">
        <v>0</v>
      </c>
      <c r="Y196" s="3">
        <v>1179.67</v>
      </c>
      <c r="Z196" s="3">
        <v>0</v>
      </c>
      <c r="AA196" s="3">
        <v>1179.67</v>
      </c>
      <c r="AB196" s="3">
        <v>0</v>
      </c>
      <c r="AC196" s="3">
        <v>1179.67</v>
      </c>
      <c r="AD196" s="3">
        <v>0</v>
      </c>
      <c r="AE196" s="3">
        <v>1654.42</v>
      </c>
      <c r="AF196" s="3">
        <v>0</v>
      </c>
      <c r="AG196" s="3">
        <v>1179.67</v>
      </c>
      <c r="AH196" s="3">
        <v>0</v>
      </c>
      <c r="AI196" s="3">
        <v>1179.67</v>
      </c>
      <c r="AJ196" s="178">
        <v>0</v>
      </c>
      <c r="AK196" s="178">
        <v>1225.83</v>
      </c>
      <c r="AL196" s="178">
        <v>0</v>
      </c>
      <c r="AM196" s="178">
        <v>1225.83</v>
      </c>
      <c r="AN196" s="178">
        <v>0</v>
      </c>
      <c r="AO196" s="178">
        <v>1225.83</v>
      </c>
      <c r="AP196" s="3">
        <v>0</v>
      </c>
      <c r="AQ196" s="3">
        <v>1700.58</v>
      </c>
      <c r="AR196" s="3">
        <v>0</v>
      </c>
      <c r="AS196" s="3">
        <v>1640.16</v>
      </c>
      <c r="AT196" s="3">
        <v>0</v>
      </c>
      <c r="AU196" s="3">
        <v>1225.83</v>
      </c>
      <c r="AV196" s="39">
        <f t="shared" si="61"/>
        <v>0</v>
      </c>
      <c r="AW196" s="39">
        <f t="shared" si="62"/>
        <v>15796.83</v>
      </c>
      <c r="AX196" s="122">
        <f t="shared" si="63"/>
        <v>15796.83</v>
      </c>
      <c r="AY196" s="40"/>
      <c r="AZ196" s="40"/>
      <c r="BA196" s="40"/>
      <c r="BB196" s="40">
        <f t="shared" si="64"/>
        <v>15796.83</v>
      </c>
      <c r="BC196" s="108">
        <f t="shared" si="66"/>
        <v>31366.703999999998</v>
      </c>
      <c r="BD196" s="150"/>
      <c r="BE196" s="150"/>
      <c r="BF196" s="3">
        <v>-8291.0904</v>
      </c>
      <c r="BG196" s="150">
        <f t="shared" si="55"/>
        <v>39657.7944</v>
      </c>
      <c r="BH196" s="121">
        <v>40165.73</v>
      </c>
      <c r="BI196" s="156"/>
      <c r="BJ196" s="137"/>
      <c r="BK196" s="251"/>
      <c r="BL196" s="251">
        <f t="shared" si="73"/>
        <v>39657.7944</v>
      </c>
      <c r="BM196" s="125">
        <v>72153.79</v>
      </c>
      <c r="BN196" s="121"/>
      <c r="BO196" s="121"/>
      <c r="BP196" s="121"/>
      <c r="BQ196" s="121">
        <f>BM196*0.02011617</f>
        <v>1451.4579057842998</v>
      </c>
      <c r="BR196" s="277">
        <f>BM196-BN196-BO196-BQ196-BP196</f>
        <v>70702.3320942157</v>
      </c>
      <c r="BS196" s="125"/>
      <c r="BT196" s="3"/>
      <c r="BU196" s="3"/>
      <c r="BV196" s="251">
        <f t="shared" si="65"/>
        <v>110360.1264942157</v>
      </c>
      <c r="BW196" s="108">
        <f>BL196+BR196</f>
        <v>110360.1264942157</v>
      </c>
      <c r="BX196" s="150"/>
    </row>
    <row r="197" spans="1:76" ht="15.75">
      <c r="A197" s="3">
        <v>183</v>
      </c>
      <c r="B197" s="18" t="s">
        <v>161</v>
      </c>
      <c r="C197" s="3">
        <v>470.5</v>
      </c>
      <c r="D197" s="3">
        <v>0</v>
      </c>
      <c r="E197" s="3">
        <f t="shared" si="50"/>
        <v>470.5</v>
      </c>
      <c r="F197" s="51">
        <v>8.18</v>
      </c>
      <c r="G197" s="6">
        <f t="shared" si="51"/>
        <v>3848.69</v>
      </c>
      <c r="H197" s="5">
        <f t="shared" si="56"/>
        <v>23092.14</v>
      </c>
      <c r="I197" s="3">
        <v>8.51</v>
      </c>
      <c r="J197" s="6">
        <f t="shared" si="52"/>
        <v>4003.955</v>
      </c>
      <c r="K197" s="5">
        <f t="shared" si="57"/>
        <v>24023.73</v>
      </c>
      <c r="L197" s="54">
        <f t="shared" si="53"/>
        <v>47115.869999999995</v>
      </c>
      <c r="M197" s="138">
        <v>-9837.19</v>
      </c>
      <c r="N197" s="55">
        <f t="shared" si="54"/>
        <v>-0.20878718784137917</v>
      </c>
      <c r="O197" s="108">
        <f t="shared" si="58"/>
        <v>37278.67999999999</v>
      </c>
      <c r="P197" s="127" t="s">
        <v>354</v>
      </c>
      <c r="Q197" s="98" t="s">
        <v>424</v>
      </c>
      <c r="R197" s="144">
        <v>37270.78</v>
      </c>
      <c r="S197" s="144"/>
      <c r="T197" s="6">
        <f t="shared" si="59"/>
        <v>0</v>
      </c>
      <c r="U197" s="6">
        <f t="shared" si="60"/>
        <v>3105.898333333333</v>
      </c>
      <c r="V197" s="35">
        <v>0</v>
      </c>
      <c r="W197" s="35">
        <v>37270.78</v>
      </c>
      <c r="X197" s="3">
        <v>0</v>
      </c>
      <c r="Y197" s="3">
        <v>1082.15</v>
      </c>
      <c r="Z197" s="3">
        <v>0</v>
      </c>
      <c r="AA197" s="3">
        <v>1681.48</v>
      </c>
      <c r="AB197" s="3">
        <v>0</v>
      </c>
      <c r="AC197" s="3">
        <v>1082.15</v>
      </c>
      <c r="AD197" s="3">
        <v>0</v>
      </c>
      <c r="AE197" s="3">
        <v>2142.56</v>
      </c>
      <c r="AF197" s="3">
        <v>0</v>
      </c>
      <c r="AG197" s="3">
        <v>1116.65</v>
      </c>
      <c r="AH197" s="3">
        <v>0</v>
      </c>
      <c r="AI197" s="3">
        <v>1082.15</v>
      </c>
      <c r="AJ197" s="178">
        <v>0</v>
      </c>
      <c r="AK197" s="178">
        <v>2788.59</v>
      </c>
      <c r="AL197" s="178">
        <v>0</v>
      </c>
      <c r="AM197" s="178">
        <v>3622.81</v>
      </c>
      <c r="AN197" s="178">
        <v>0</v>
      </c>
      <c r="AO197" s="178">
        <v>1124.5</v>
      </c>
      <c r="AP197" s="3">
        <v>0</v>
      </c>
      <c r="AQ197" s="3">
        <v>17774.2</v>
      </c>
      <c r="AR197" s="3">
        <v>0</v>
      </c>
      <c r="AS197" s="3">
        <v>1124.5</v>
      </c>
      <c r="AT197" s="3">
        <v>0</v>
      </c>
      <c r="AU197" s="3">
        <v>1124.5</v>
      </c>
      <c r="AV197" s="39">
        <f t="shared" si="61"/>
        <v>0</v>
      </c>
      <c r="AW197" s="39">
        <f t="shared" si="62"/>
        <v>35746.24</v>
      </c>
      <c r="AX197" s="122">
        <f t="shared" si="63"/>
        <v>35746.24</v>
      </c>
      <c r="AY197" s="40"/>
      <c r="AZ197" s="40"/>
      <c r="BA197" s="40"/>
      <c r="BB197" s="40">
        <f t="shared" si="64"/>
        <v>35746.24</v>
      </c>
      <c r="BC197" s="108">
        <f t="shared" si="66"/>
        <v>1532.439999999995</v>
      </c>
      <c r="BD197" s="150"/>
      <c r="BE197" s="150"/>
      <c r="BF197" s="3">
        <v>-2044.0392</v>
      </c>
      <c r="BG197" s="150">
        <f t="shared" si="55"/>
        <v>3576.479199999995</v>
      </c>
      <c r="BH197" s="121">
        <v>6999.95</v>
      </c>
      <c r="BI197" s="156"/>
      <c r="BJ197" s="137"/>
      <c r="BK197" s="251"/>
      <c r="BL197" s="251">
        <f t="shared" si="73"/>
        <v>3576.479199999995</v>
      </c>
      <c r="BM197" s="138">
        <v>-9837.19</v>
      </c>
      <c r="BN197" s="140"/>
      <c r="BO197" s="140"/>
      <c r="BP197" s="140"/>
      <c r="BQ197" s="140"/>
      <c r="BR197" s="276">
        <v>0</v>
      </c>
      <c r="BS197" s="138">
        <v>-9837.19</v>
      </c>
      <c r="BT197" s="3"/>
      <c r="BU197" s="3"/>
      <c r="BV197" s="251">
        <f t="shared" si="65"/>
        <v>3576.479199999995</v>
      </c>
      <c r="BW197" s="108">
        <f>BL197+BR197</f>
        <v>3576.479199999995</v>
      </c>
      <c r="BX197" s="150"/>
    </row>
    <row r="198" spans="1:76" ht="15.75">
      <c r="A198" s="3">
        <v>184</v>
      </c>
      <c r="B198" s="18" t="s">
        <v>162</v>
      </c>
      <c r="C198" s="3">
        <v>348.8</v>
      </c>
      <c r="D198" s="3">
        <v>0</v>
      </c>
      <c r="E198" s="3">
        <f t="shared" si="50"/>
        <v>348.8</v>
      </c>
      <c r="F198" s="51">
        <v>7.53</v>
      </c>
      <c r="G198" s="6">
        <f t="shared" si="51"/>
        <v>2626.4640000000004</v>
      </c>
      <c r="H198" s="5">
        <f t="shared" si="56"/>
        <v>15758.784000000003</v>
      </c>
      <c r="I198" s="3">
        <v>7.84</v>
      </c>
      <c r="J198" s="6">
        <f t="shared" si="52"/>
        <v>2734.592</v>
      </c>
      <c r="K198" s="5">
        <f t="shared" si="57"/>
        <v>16407.552</v>
      </c>
      <c r="L198" s="54">
        <f t="shared" si="53"/>
        <v>32166.336000000003</v>
      </c>
      <c r="M198" s="138">
        <v>-9170.11</v>
      </c>
      <c r="N198" s="55">
        <f t="shared" si="54"/>
        <v>-0.285084070501533</v>
      </c>
      <c r="O198" s="108">
        <f t="shared" si="58"/>
        <v>22996.226000000002</v>
      </c>
      <c r="P198" s="127" t="s">
        <v>354</v>
      </c>
      <c r="Q198" s="98" t="s">
        <v>424</v>
      </c>
      <c r="R198" s="144">
        <v>22977.81</v>
      </c>
      <c r="S198" s="144"/>
      <c r="T198" s="6">
        <f t="shared" si="59"/>
        <v>0</v>
      </c>
      <c r="U198" s="6">
        <f t="shared" si="60"/>
        <v>1914.8175</v>
      </c>
      <c r="V198" s="35">
        <v>0</v>
      </c>
      <c r="W198" s="35">
        <v>22977.81</v>
      </c>
      <c r="X198" s="3">
        <v>0</v>
      </c>
      <c r="Y198" s="3">
        <v>800.4</v>
      </c>
      <c r="Z198" s="3">
        <v>0</v>
      </c>
      <c r="AA198" s="3">
        <v>800.4</v>
      </c>
      <c r="AB198" s="3">
        <v>0</v>
      </c>
      <c r="AC198" s="3">
        <v>800.4</v>
      </c>
      <c r="AD198" s="3">
        <v>0</v>
      </c>
      <c r="AE198" s="3">
        <v>1860.81</v>
      </c>
      <c r="AF198" s="3">
        <v>0</v>
      </c>
      <c r="AG198" s="3">
        <v>834.9</v>
      </c>
      <c r="AH198" s="3">
        <v>0</v>
      </c>
      <c r="AI198" s="3">
        <v>800.4</v>
      </c>
      <c r="AJ198" s="178">
        <v>0</v>
      </c>
      <c r="AK198" s="178">
        <v>831.72</v>
      </c>
      <c r="AL198" s="178">
        <v>0</v>
      </c>
      <c r="AM198" s="178">
        <v>831.72</v>
      </c>
      <c r="AN198" s="178">
        <v>0</v>
      </c>
      <c r="AO198" s="178">
        <v>831.72</v>
      </c>
      <c r="AP198" s="3">
        <v>0</v>
      </c>
      <c r="AQ198" s="3">
        <v>4792.92</v>
      </c>
      <c r="AR198" s="3">
        <v>0</v>
      </c>
      <c r="AS198" s="3">
        <v>831.72</v>
      </c>
      <c r="AT198" s="3">
        <v>0</v>
      </c>
      <c r="AU198" s="3">
        <v>910.78</v>
      </c>
      <c r="AV198" s="39">
        <f t="shared" si="61"/>
        <v>0</v>
      </c>
      <c r="AW198" s="39">
        <f t="shared" si="62"/>
        <v>14927.89</v>
      </c>
      <c r="AX198" s="122">
        <f t="shared" si="63"/>
        <v>14927.89</v>
      </c>
      <c r="AY198" s="40"/>
      <c r="AZ198" s="40"/>
      <c r="BA198" s="40"/>
      <c r="BB198" s="40">
        <f t="shared" si="64"/>
        <v>14927.89</v>
      </c>
      <c r="BC198" s="108">
        <f t="shared" si="66"/>
        <v>8068.336000000003</v>
      </c>
      <c r="BD198" s="150"/>
      <c r="BE198" s="150"/>
      <c r="BF198" s="3">
        <v>425.7456</v>
      </c>
      <c r="BG198" s="150">
        <f t="shared" si="55"/>
        <v>7642.590400000003</v>
      </c>
      <c r="BH198" s="121">
        <v>62280.56</v>
      </c>
      <c r="BI198" s="156"/>
      <c r="BJ198" s="137"/>
      <c r="BK198" s="251"/>
      <c r="BL198" s="251">
        <f t="shared" si="73"/>
        <v>7642.590400000003</v>
      </c>
      <c r="BM198" s="138">
        <v>-9170.11</v>
      </c>
      <c r="BN198" s="140"/>
      <c r="BO198" s="140"/>
      <c r="BP198" s="140"/>
      <c r="BQ198" s="140"/>
      <c r="BR198" s="276">
        <v>0</v>
      </c>
      <c r="BS198" s="138">
        <v>-9170.11</v>
      </c>
      <c r="BT198" s="3"/>
      <c r="BU198" s="3"/>
      <c r="BV198" s="251">
        <f t="shared" si="65"/>
        <v>7642.590400000003</v>
      </c>
      <c r="BW198" s="108">
        <f>BL198+BR198</f>
        <v>7642.590400000003</v>
      </c>
      <c r="BX198" s="150"/>
    </row>
    <row r="199" spans="1:76" ht="15.75">
      <c r="A199" s="3">
        <v>185</v>
      </c>
      <c r="B199" s="17" t="s">
        <v>163</v>
      </c>
      <c r="C199" s="3">
        <v>7620.3</v>
      </c>
      <c r="D199" s="3">
        <v>159</v>
      </c>
      <c r="E199" s="3">
        <f t="shared" si="50"/>
        <v>7779.3</v>
      </c>
      <c r="F199" s="51">
        <v>13.37</v>
      </c>
      <c r="G199" s="6">
        <f t="shared" si="51"/>
        <v>104009.241</v>
      </c>
      <c r="H199" s="5">
        <f t="shared" si="56"/>
        <v>624055.446</v>
      </c>
      <c r="I199" s="3">
        <v>13.9</v>
      </c>
      <c r="J199" s="6">
        <f t="shared" si="52"/>
        <v>108132.27</v>
      </c>
      <c r="K199" s="5">
        <f t="shared" si="57"/>
        <v>648793.62</v>
      </c>
      <c r="L199" s="54">
        <f t="shared" si="53"/>
        <v>1272849.066</v>
      </c>
      <c r="M199" s="125"/>
      <c r="N199" s="55">
        <f t="shared" si="54"/>
        <v>0</v>
      </c>
      <c r="O199" s="108">
        <f t="shared" si="58"/>
        <v>1272849.066</v>
      </c>
      <c r="P199" s="127"/>
      <c r="Q199" s="98"/>
      <c r="R199" s="144">
        <v>1273073.11</v>
      </c>
      <c r="S199" s="144"/>
      <c r="T199" s="6">
        <f t="shared" si="59"/>
        <v>59590.99416666667</v>
      </c>
      <c r="U199" s="6">
        <f t="shared" si="60"/>
        <v>46498.43166666667</v>
      </c>
      <c r="V199" s="35">
        <v>715091.93</v>
      </c>
      <c r="W199" s="35">
        <v>557981.18</v>
      </c>
      <c r="X199" s="3">
        <v>17570.1</v>
      </c>
      <c r="Y199" s="3">
        <v>62403.09</v>
      </c>
      <c r="Z199" s="3">
        <v>119984.72</v>
      </c>
      <c r="AA199" s="3">
        <v>23757.52</v>
      </c>
      <c r="AB199" s="3">
        <v>39547.7</v>
      </c>
      <c r="AC199" s="3">
        <v>49362.06</v>
      </c>
      <c r="AD199" s="3">
        <v>15296.71</v>
      </c>
      <c r="AE199" s="3">
        <v>94499.69</v>
      </c>
      <c r="AF199" s="3">
        <v>53176.96</v>
      </c>
      <c r="AG199" s="3">
        <v>107585.4</v>
      </c>
      <c r="AH199" s="3">
        <v>51056.96</v>
      </c>
      <c r="AI199" s="3">
        <v>84317.36</v>
      </c>
      <c r="AJ199" s="178">
        <v>84311.323</v>
      </c>
      <c r="AK199" s="178">
        <v>28000.76</v>
      </c>
      <c r="AL199" s="178">
        <v>38296.783</v>
      </c>
      <c r="AM199" s="178">
        <v>20872.52</v>
      </c>
      <c r="AN199" s="178">
        <v>109066.60299999999</v>
      </c>
      <c r="AO199" s="178">
        <v>63382.74</v>
      </c>
      <c r="AP199" s="3">
        <v>73521.83</v>
      </c>
      <c r="AQ199" s="3">
        <v>21458.18</v>
      </c>
      <c r="AR199" s="3">
        <v>32876.01</v>
      </c>
      <c r="AS199" s="3">
        <v>40412.94</v>
      </c>
      <c r="AT199" s="3">
        <v>17553.94</v>
      </c>
      <c r="AU199" s="3">
        <v>21791.32</v>
      </c>
      <c r="AV199" s="39">
        <f t="shared" si="61"/>
        <v>652259.6389999999</v>
      </c>
      <c r="AW199" s="39">
        <f t="shared" si="62"/>
        <v>617843.58</v>
      </c>
      <c r="AX199" s="122">
        <f t="shared" si="63"/>
        <v>1270103.2189999998</v>
      </c>
      <c r="AY199" s="40"/>
      <c r="AZ199" s="40"/>
      <c r="BA199" s="40"/>
      <c r="BB199" s="40">
        <f t="shared" si="64"/>
        <v>1270103.2189999998</v>
      </c>
      <c r="BC199" s="108">
        <f t="shared" si="66"/>
        <v>2745.8470000003</v>
      </c>
      <c r="BD199" s="150"/>
      <c r="BE199" s="150">
        <v>1376</v>
      </c>
      <c r="BF199" s="3">
        <v>-17954.6276</v>
      </c>
      <c r="BG199" s="150">
        <f t="shared" si="55"/>
        <v>22076.4746000003</v>
      </c>
      <c r="BH199" s="121">
        <v>364107.63</v>
      </c>
      <c r="BI199" s="156"/>
      <c r="BJ199" s="137"/>
      <c r="BK199" s="251"/>
      <c r="BL199" s="251">
        <f t="shared" si="73"/>
        <v>22076.4746000003</v>
      </c>
      <c r="BM199" s="125">
        <v>283398.57</v>
      </c>
      <c r="BN199" s="3">
        <v>2300</v>
      </c>
      <c r="BO199" s="3"/>
      <c r="BP199" s="3"/>
      <c r="BQ199" s="121">
        <f>BM199*0.02011617</f>
        <v>5700.8938118769</v>
      </c>
      <c r="BR199" s="277">
        <f>BM199-BN199-BO199-BQ199-BP199</f>
        <v>275397.6761881231</v>
      </c>
      <c r="BS199" s="125"/>
      <c r="BT199" s="3"/>
      <c r="BU199" s="3"/>
      <c r="BV199" s="251">
        <f t="shared" si="65"/>
        <v>297474.1507881234</v>
      </c>
      <c r="BW199" s="108">
        <f>BL199+BR199</f>
        <v>297474.1507881234</v>
      </c>
      <c r="BX199" s="150"/>
    </row>
    <row r="200" spans="1:76" ht="15.75">
      <c r="A200" s="3">
        <v>186</v>
      </c>
      <c r="B200" s="18" t="s">
        <v>164</v>
      </c>
      <c r="C200" s="3">
        <v>577.3</v>
      </c>
      <c r="D200" s="3">
        <v>0</v>
      </c>
      <c r="E200" s="3">
        <f t="shared" si="50"/>
        <v>577.3</v>
      </c>
      <c r="F200" s="51">
        <v>10.96</v>
      </c>
      <c r="G200" s="6">
        <f>E200*F200</f>
        <v>6327.208</v>
      </c>
      <c r="H200" s="5">
        <f t="shared" si="56"/>
        <v>37963.248</v>
      </c>
      <c r="I200" s="3">
        <v>12.86</v>
      </c>
      <c r="J200" s="6">
        <f>E200*I200</f>
        <v>7424.0779999999995</v>
      </c>
      <c r="K200" s="5">
        <f t="shared" si="57"/>
        <v>44544.46799999999</v>
      </c>
      <c r="L200" s="54">
        <f>H200+K200</f>
        <v>82507.71599999999</v>
      </c>
      <c r="M200" s="125"/>
      <c r="N200" s="55">
        <f t="shared" si="54"/>
        <v>0</v>
      </c>
      <c r="O200" s="108">
        <f t="shared" si="58"/>
        <v>82507.71599999999</v>
      </c>
      <c r="P200" s="127"/>
      <c r="Q200" s="98"/>
      <c r="R200" s="144">
        <v>77445.03</v>
      </c>
      <c r="S200" s="144"/>
      <c r="T200" s="6">
        <f t="shared" si="59"/>
        <v>0</v>
      </c>
      <c r="U200" s="6">
        <f t="shared" si="60"/>
        <v>6453.7525</v>
      </c>
      <c r="V200" s="35">
        <v>0</v>
      </c>
      <c r="W200" s="35">
        <v>77445.03</v>
      </c>
      <c r="X200" s="3">
        <v>0</v>
      </c>
      <c r="Y200" s="3">
        <v>1680.79</v>
      </c>
      <c r="Z200" s="3">
        <v>0</v>
      </c>
      <c r="AA200" s="3">
        <v>1680.79</v>
      </c>
      <c r="AB200" s="3">
        <v>0</v>
      </c>
      <c r="AC200" s="3">
        <v>1680.79</v>
      </c>
      <c r="AD200" s="3">
        <v>0</v>
      </c>
      <c r="AE200" s="3">
        <v>2741.2</v>
      </c>
      <c r="AF200" s="3">
        <v>0</v>
      </c>
      <c r="AG200" s="3">
        <v>1680.79</v>
      </c>
      <c r="AH200" s="3">
        <v>0</v>
      </c>
      <c r="AI200" s="3">
        <v>1713.29</v>
      </c>
      <c r="AJ200" s="178">
        <v>0</v>
      </c>
      <c r="AK200" s="178">
        <v>18055.96</v>
      </c>
      <c r="AL200" s="178">
        <v>0</v>
      </c>
      <c r="AM200" s="178">
        <v>5010.54</v>
      </c>
      <c r="AN200" s="178">
        <v>0</v>
      </c>
      <c r="AO200" s="178">
        <v>1732.66</v>
      </c>
      <c r="AP200" s="3">
        <v>0</v>
      </c>
      <c r="AQ200" s="3">
        <v>2951.19</v>
      </c>
      <c r="AR200" s="3">
        <v>0</v>
      </c>
      <c r="AS200" s="3">
        <v>4018.54</v>
      </c>
      <c r="AT200" s="3">
        <v>0</v>
      </c>
      <c r="AU200" s="3">
        <v>1811.72</v>
      </c>
      <c r="AV200" s="39">
        <f t="shared" si="61"/>
        <v>0</v>
      </c>
      <c r="AW200" s="39">
        <f t="shared" si="62"/>
        <v>44758.26000000001</v>
      </c>
      <c r="AX200" s="122">
        <f t="shared" si="63"/>
        <v>44758.26000000001</v>
      </c>
      <c r="AY200" s="40"/>
      <c r="AZ200" s="40"/>
      <c r="BA200" s="40"/>
      <c r="BB200" s="40">
        <f t="shared" si="64"/>
        <v>44758.26000000001</v>
      </c>
      <c r="BC200" s="108">
        <f t="shared" si="66"/>
        <v>37749.45599999998</v>
      </c>
      <c r="BD200" s="150"/>
      <c r="BE200" s="150"/>
      <c r="BF200" s="3">
        <v>14748.2904</v>
      </c>
      <c r="BG200" s="150">
        <f t="shared" si="55"/>
        <v>23001.16559999998</v>
      </c>
      <c r="BH200" s="121">
        <v>192671.29</v>
      </c>
      <c r="BI200" s="156"/>
      <c r="BJ200" s="137"/>
      <c r="BK200" s="251"/>
      <c r="BL200" s="251">
        <f t="shared" si="73"/>
        <v>23001.16559999998</v>
      </c>
      <c r="BM200" s="125">
        <v>50687.73</v>
      </c>
      <c r="BN200" s="121"/>
      <c r="BO200" s="121">
        <v>34760</v>
      </c>
      <c r="BP200" s="121"/>
      <c r="BQ200" s="121">
        <f>BM200*0.02011617</f>
        <v>1019.6429935941001</v>
      </c>
      <c r="BR200" s="277">
        <f>BM200-BN200-BO200-BQ200-BP200</f>
        <v>14908.087006405904</v>
      </c>
      <c r="BS200" s="125"/>
      <c r="BT200" s="3"/>
      <c r="BU200" s="3"/>
      <c r="BV200" s="251">
        <f t="shared" si="65"/>
        <v>37909.252606405884</v>
      </c>
      <c r="BW200" s="108">
        <f>BL200+BR200</f>
        <v>37909.252606405884</v>
      </c>
      <c r="BX200" s="150"/>
    </row>
    <row r="201" spans="1:76" ht="15.75">
      <c r="A201" s="3">
        <v>187</v>
      </c>
      <c r="B201" s="18" t="s">
        <v>165</v>
      </c>
      <c r="C201" s="3">
        <v>394.1</v>
      </c>
      <c r="D201" s="3">
        <v>0</v>
      </c>
      <c r="E201" s="3">
        <f t="shared" si="50"/>
        <v>394.1</v>
      </c>
      <c r="F201" s="94">
        <v>8.88</v>
      </c>
      <c r="G201" s="6">
        <f t="shared" si="51"/>
        <v>3499.6080000000006</v>
      </c>
      <c r="H201" s="5">
        <f t="shared" si="56"/>
        <v>20997.648000000005</v>
      </c>
      <c r="I201" s="3">
        <v>11.4</v>
      </c>
      <c r="J201" s="6">
        <f t="shared" si="52"/>
        <v>4492.740000000001</v>
      </c>
      <c r="K201" s="5">
        <f t="shared" si="57"/>
        <v>26956.440000000002</v>
      </c>
      <c r="L201" s="54">
        <f t="shared" si="53"/>
        <v>47954.088</v>
      </c>
      <c r="M201" s="138">
        <v>-573.04</v>
      </c>
      <c r="N201" s="55">
        <f t="shared" si="54"/>
        <v>-0.011949763281912482</v>
      </c>
      <c r="O201" s="108">
        <f t="shared" si="58"/>
        <v>47381.048</v>
      </c>
      <c r="P201" s="183" t="s">
        <v>351</v>
      </c>
      <c r="Q201" s="98"/>
      <c r="R201" s="144">
        <v>42262.16</v>
      </c>
      <c r="S201" s="144"/>
      <c r="T201" s="6">
        <f t="shared" si="59"/>
        <v>0</v>
      </c>
      <c r="U201" s="6">
        <f t="shared" si="60"/>
        <v>3521.846666666667</v>
      </c>
      <c r="V201" s="35">
        <v>0</v>
      </c>
      <c r="W201" s="35">
        <v>42262.16</v>
      </c>
      <c r="X201" s="3">
        <v>0</v>
      </c>
      <c r="Y201" s="3">
        <v>2179.17</v>
      </c>
      <c r="Z201" s="3">
        <v>0</v>
      </c>
      <c r="AA201" s="3">
        <v>1679.17</v>
      </c>
      <c r="AB201" s="3">
        <v>0</v>
      </c>
      <c r="AC201" s="3">
        <v>3180.88</v>
      </c>
      <c r="AD201" s="3">
        <v>0</v>
      </c>
      <c r="AE201" s="3">
        <v>2739.58</v>
      </c>
      <c r="AF201" s="3">
        <v>0</v>
      </c>
      <c r="AG201" s="3">
        <v>2195.44</v>
      </c>
      <c r="AH201" s="3">
        <v>0</v>
      </c>
      <c r="AI201" s="3">
        <v>2227.94</v>
      </c>
      <c r="AJ201" s="178">
        <v>0</v>
      </c>
      <c r="AK201" s="178">
        <v>2278.2</v>
      </c>
      <c r="AL201" s="178">
        <v>0</v>
      </c>
      <c r="AM201" s="178">
        <v>4388.72</v>
      </c>
      <c r="AN201" s="178">
        <v>0</v>
      </c>
      <c r="AO201" s="178">
        <v>33081.12</v>
      </c>
      <c r="AP201" s="3">
        <v>0</v>
      </c>
      <c r="AQ201" s="3">
        <v>2179.96</v>
      </c>
      <c r="AR201" s="3">
        <v>0</v>
      </c>
      <c r="AS201" s="3">
        <v>1119.55</v>
      </c>
      <c r="AT201" s="3">
        <v>0</v>
      </c>
      <c r="AU201" s="3">
        <v>1119.55</v>
      </c>
      <c r="AV201" s="39">
        <f t="shared" si="61"/>
        <v>0</v>
      </c>
      <c r="AW201" s="39">
        <f t="shared" si="62"/>
        <v>58369.280000000006</v>
      </c>
      <c r="AX201" s="122">
        <f t="shared" si="63"/>
        <v>58369.280000000006</v>
      </c>
      <c r="AY201" s="40"/>
      <c r="AZ201" s="40">
        <f>24332-4320.55</f>
        <v>20011.45</v>
      </c>
      <c r="BA201" s="40"/>
      <c r="BB201" s="40">
        <f t="shared" si="64"/>
        <v>78380.73000000001</v>
      </c>
      <c r="BC201" s="108">
        <f t="shared" si="66"/>
        <v>-30999.682000000004</v>
      </c>
      <c r="BD201" s="150"/>
      <c r="BE201" s="150"/>
      <c r="BF201" s="3">
        <v>51092.8416</v>
      </c>
      <c r="BG201" s="150">
        <f t="shared" si="55"/>
        <v>-82092.5236</v>
      </c>
      <c r="BH201" s="121">
        <v>221011.59</v>
      </c>
      <c r="BI201" s="156"/>
      <c r="BJ201" s="137"/>
      <c r="BK201" s="251"/>
      <c r="BL201" s="251">
        <f t="shared" si="73"/>
        <v>-82092.5236</v>
      </c>
      <c r="BM201" s="138">
        <v>-573.04</v>
      </c>
      <c r="BN201" s="139"/>
      <c r="BO201" s="139"/>
      <c r="BP201" s="139"/>
      <c r="BQ201" s="139"/>
      <c r="BR201" s="276">
        <v>0</v>
      </c>
      <c r="BS201" s="138">
        <v>-573.04</v>
      </c>
      <c r="BT201" s="3"/>
      <c r="BU201" s="3"/>
      <c r="BV201" s="251">
        <f t="shared" si="65"/>
        <v>-82092.5236</v>
      </c>
      <c r="BW201" s="150"/>
      <c r="BX201" s="274">
        <f>BL201+BR201</f>
        <v>-82092.5236</v>
      </c>
    </row>
    <row r="202" spans="1:76" ht="15.75">
      <c r="A202" s="3">
        <v>188</v>
      </c>
      <c r="B202" s="17" t="s">
        <v>166</v>
      </c>
      <c r="C202" s="3">
        <v>618.5</v>
      </c>
      <c r="D202" s="3">
        <v>0</v>
      </c>
      <c r="E202" s="3">
        <f t="shared" si="50"/>
        <v>618.5</v>
      </c>
      <c r="F202" s="51">
        <v>11.97</v>
      </c>
      <c r="G202" s="6">
        <f t="shared" si="51"/>
        <v>7403.445000000001</v>
      </c>
      <c r="H202" s="5">
        <f t="shared" si="56"/>
        <v>44420.670000000006</v>
      </c>
      <c r="I202" s="3">
        <v>11.4</v>
      </c>
      <c r="J202" s="6">
        <f t="shared" si="52"/>
        <v>7050.900000000001</v>
      </c>
      <c r="K202" s="5">
        <f t="shared" si="57"/>
        <v>42305.4</v>
      </c>
      <c r="L202" s="54">
        <f t="shared" si="53"/>
        <v>86726.07</v>
      </c>
      <c r="M202" s="125"/>
      <c r="N202" s="55">
        <f t="shared" si="54"/>
        <v>0</v>
      </c>
      <c r="O202" s="108">
        <f t="shared" si="58"/>
        <v>86726.07</v>
      </c>
      <c r="P202" s="98"/>
      <c r="Q202" s="98"/>
      <c r="R202" s="144">
        <v>90618.17</v>
      </c>
      <c r="S202" s="144"/>
      <c r="T202" s="6">
        <f t="shared" si="59"/>
        <v>4132.198333333333</v>
      </c>
      <c r="U202" s="6">
        <f t="shared" si="60"/>
        <v>3419.315</v>
      </c>
      <c r="V202" s="35">
        <v>49586.38</v>
      </c>
      <c r="W202" s="35">
        <v>41031.78</v>
      </c>
      <c r="X202" s="3">
        <v>2084.57</v>
      </c>
      <c r="Y202" s="3">
        <v>1600.2</v>
      </c>
      <c r="Z202" s="3">
        <v>3435.1</v>
      </c>
      <c r="AA202" s="3">
        <v>3059.49</v>
      </c>
      <c r="AB202" s="3">
        <v>2297.42</v>
      </c>
      <c r="AC202" s="3">
        <v>2154.68</v>
      </c>
      <c r="AD202" s="3">
        <v>1408.69</v>
      </c>
      <c r="AE202" s="3">
        <v>2185.86</v>
      </c>
      <c r="AF202" s="3">
        <v>1744.17</v>
      </c>
      <c r="AG202" s="3">
        <v>1600.2</v>
      </c>
      <c r="AH202" s="3">
        <v>1744.17</v>
      </c>
      <c r="AI202" s="3">
        <v>1600.2</v>
      </c>
      <c r="AJ202" s="178">
        <v>16460.02</v>
      </c>
      <c r="AK202" s="178">
        <v>1655.87</v>
      </c>
      <c r="AL202" s="178">
        <v>2761.16</v>
      </c>
      <c r="AM202" s="178">
        <v>1655.87</v>
      </c>
      <c r="AN202" s="178">
        <v>1818.39</v>
      </c>
      <c r="AO202" s="178">
        <v>1655.87</v>
      </c>
      <c r="AP202" s="3">
        <v>2713.2</v>
      </c>
      <c r="AQ202" s="3">
        <v>3573.45</v>
      </c>
      <c r="AR202" s="3">
        <v>977.23</v>
      </c>
      <c r="AS202" s="3">
        <v>1655.87</v>
      </c>
      <c r="AT202" s="3">
        <v>977.23</v>
      </c>
      <c r="AU202" s="3">
        <v>1655.87</v>
      </c>
      <c r="AV202" s="39">
        <f t="shared" si="61"/>
        <v>38421.350000000006</v>
      </c>
      <c r="AW202" s="39">
        <f t="shared" si="62"/>
        <v>24053.429999999997</v>
      </c>
      <c r="AX202" s="122">
        <f t="shared" si="63"/>
        <v>62474.78</v>
      </c>
      <c r="AY202" s="40"/>
      <c r="AZ202" s="40"/>
      <c r="BA202" s="40"/>
      <c r="BB202" s="40">
        <f t="shared" si="64"/>
        <v>62474.78</v>
      </c>
      <c r="BC202" s="108">
        <f t="shared" si="66"/>
        <v>24251.290000000008</v>
      </c>
      <c r="BD202" s="150"/>
      <c r="BE202" s="150"/>
      <c r="BF202" s="3">
        <v>6213.432</v>
      </c>
      <c r="BG202" s="150">
        <f t="shared" si="55"/>
        <v>18037.858000000007</v>
      </c>
      <c r="BH202" s="121">
        <v>18545.27</v>
      </c>
      <c r="BI202" s="156"/>
      <c r="BJ202" s="137"/>
      <c r="BK202" s="251"/>
      <c r="BL202" s="251">
        <f t="shared" si="73"/>
        <v>18037.858000000007</v>
      </c>
      <c r="BM202" s="125">
        <v>11884.03</v>
      </c>
      <c r="BN202" s="3"/>
      <c r="BO202" s="3"/>
      <c r="BP202" s="3"/>
      <c r="BQ202" s="121">
        <f>BM202*0.02011617</f>
        <v>239.0611677651</v>
      </c>
      <c r="BR202" s="277">
        <f>BM202-BN202-BO202-BQ202-BP202</f>
        <v>11644.968832234901</v>
      </c>
      <c r="BS202" s="125"/>
      <c r="BT202" s="3"/>
      <c r="BU202" s="3"/>
      <c r="BV202" s="251">
        <f t="shared" si="65"/>
        <v>29682.82683223491</v>
      </c>
      <c r="BW202" s="108">
        <f>BL202+BR202</f>
        <v>29682.82683223491</v>
      </c>
      <c r="BX202" s="150"/>
    </row>
    <row r="203" spans="1:76" ht="15.75">
      <c r="A203" s="3">
        <v>189</v>
      </c>
      <c r="B203" s="10" t="s">
        <v>309</v>
      </c>
      <c r="C203" s="3">
        <v>519.8</v>
      </c>
      <c r="D203" s="3">
        <v>0</v>
      </c>
      <c r="E203" s="3">
        <f t="shared" si="50"/>
        <v>519.8</v>
      </c>
      <c r="F203" s="51">
        <v>10.92</v>
      </c>
      <c r="G203" s="6">
        <f t="shared" si="51"/>
        <v>5676.215999999999</v>
      </c>
      <c r="H203" s="5">
        <f t="shared" si="56"/>
        <v>34057.295999999995</v>
      </c>
      <c r="I203" s="3">
        <v>12.07</v>
      </c>
      <c r="J203" s="6">
        <f t="shared" si="52"/>
        <v>6273.986</v>
      </c>
      <c r="K203" s="5">
        <f t="shared" si="57"/>
        <v>37643.916</v>
      </c>
      <c r="L203" s="54">
        <f t="shared" si="53"/>
        <v>71701.212</v>
      </c>
      <c r="M203" s="138">
        <v>-35174.63</v>
      </c>
      <c r="N203" s="55">
        <f t="shared" si="54"/>
        <v>-0.4905723211484905</v>
      </c>
      <c r="O203" s="108">
        <f t="shared" si="58"/>
        <v>36526.582</v>
      </c>
      <c r="P203" s="127" t="s">
        <v>351</v>
      </c>
      <c r="Q203" s="98" t="s">
        <v>424</v>
      </c>
      <c r="R203" s="144">
        <v>34302.25</v>
      </c>
      <c r="S203" s="144"/>
      <c r="T203" s="6">
        <f t="shared" si="59"/>
        <v>0</v>
      </c>
      <c r="U203" s="6">
        <f t="shared" si="60"/>
        <v>2858.5208333333335</v>
      </c>
      <c r="V203" s="35">
        <v>0</v>
      </c>
      <c r="W203" s="35">
        <v>34302.25</v>
      </c>
      <c r="X203" s="3">
        <v>0</v>
      </c>
      <c r="Y203" s="3">
        <v>1195.54</v>
      </c>
      <c r="Z203" s="3">
        <v>0</v>
      </c>
      <c r="AA203" s="3">
        <v>1195.54</v>
      </c>
      <c r="AB203" s="3">
        <v>0</v>
      </c>
      <c r="AC203" s="3">
        <v>1195.54</v>
      </c>
      <c r="AD203" s="3">
        <v>0</v>
      </c>
      <c r="AE203" s="3">
        <v>1670.29</v>
      </c>
      <c r="AF203" s="3">
        <v>0</v>
      </c>
      <c r="AG203" s="3">
        <v>1195.54</v>
      </c>
      <c r="AH203" s="3">
        <v>0</v>
      </c>
      <c r="AI203" s="3">
        <v>1195.54</v>
      </c>
      <c r="AJ203" s="178">
        <v>0</v>
      </c>
      <c r="AK203" s="178">
        <v>1242.32</v>
      </c>
      <c r="AL203" s="178">
        <v>0</v>
      </c>
      <c r="AM203" s="178">
        <v>14821.6</v>
      </c>
      <c r="AN203" s="178">
        <v>0</v>
      </c>
      <c r="AO203" s="178">
        <v>38288.48</v>
      </c>
      <c r="AP203" s="3">
        <v>0</v>
      </c>
      <c r="AQ203" s="3">
        <v>1717.07</v>
      </c>
      <c r="AR203" s="3">
        <v>0</v>
      </c>
      <c r="AS203" s="3">
        <v>8519.47</v>
      </c>
      <c r="AT203" s="3">
        <v>0</v>
      </c>
      <c r="AU203" s="3">
        <v>1242.32</v>
      </c>
      <c r="AV203" s="39">
        <f t="shared" si="61"/>
        <v>0</v>
      </c>
      <c r="AW203" s="39">
        <f t="shared" si="62"/>
        <v>73479.25</v>
      </c>
      <c r="AX203" s="122">
        <f t="shared" si="63"/>
        <v>73479.25</v>
      </c>
      <c r="AY203" s="40"/>
      <c r="AZ203" s="40"/>
      <c r="BA203" s="40"/>
      <c r="BB203" s="40">
        <f t="shared" si="64"/>
        <v>73479.25</v>
      </c>
      <c r="BC203" s="108">
        <f t="shared" si="66"/>
        <v>-36952.668</v>
      </c>
      <c r="BD203" s="150"/>
      <c r="BE203" s="150"/>
      <c r="BF203" s="3">
        <v>36435.0936</v>
      </c>
      <c r="BG203" s="150">
        <f t="shared" si="55"/>
        <v>-73387.7616</v>
      </c>
      <c r="BH203" s="121">
        <v>430911.83</v>
      </c>
      <c r="BI203" s="156"/>
      <c r="BJ203" s="137"/>
      <c r="BK203" s="251"/>
      <c r="BL203" s="251">
        <f t="shared" si="73"/>
        <v>-73387.7616</v>
      </c>
      <c r="BM203" s="138">
        <v>-35174.63</v>
      </c>
      <c r="BN203" s="140"/>
      <c r="BO203" s="140"/>
      <c r="BP203" s="140"/>
      <c r="BQ203" s="140"/>
      <c r="BR203" s="276">
        <v>0</v>
      </c>
      <c r="BS203" s="138">
        <v>-35174.63</v>
      </c>
      <c r="BT203" s="3"/>
      <c r="BU203" s="3"/>
      <c r="BV203" s="251">
        <f t="shared" si="65"/>
        <v>-73387.7616</v>
      </c>
      <c r="BW203" s="150"/>
      <c r="BX203" s="274">
        <f aca="true" t="shared" si="74" ref="BX203:BX208">BL203+BR203</f>
        <v>-73387.7616</v>
      </c>
    </row>
    <row r="204" spans="1:76" ht="15.75">
      <c r="A204" s="3">
        <v>190</v>
      </c>
      <c r="B204" s="18" t="s">
        <v>167</v>
      </c>
      <c r="C204" s="3">
        <v>596.9</v>
      </c>
      <c r="D204" s="3">
        <v>0</v>
      </c>
      <c r="E204" s="3">
        <f t="shared" si="50"/>
        <v>596.9</v>
      </c>
      <c r="F204" s="51">
        <v>10.96</v>
      </c>
      <c r="G204" s="6">
        <f t="shared" si="51"/>
        <v>6542.024</v>
      </c>
      <c r="H204" s="5">
        <f t="shared" si="56"/>
        <v>39252.144</v>
      </c>
      <c r="I204" s="3">
        <v>11.36</v>
      </c>
      <c r="J204" s="6">
        <f t="shared" si="52"/>
        <v>6780.784</v>
      </c>
      <c r="K204" s="5">
        <f t="shared" si="57"/>
        <v>40684.704</v>
      </c>
      <c r="L204" s="54">
        <f t="shared" si="53"/>
        <v>79936.848</v>
      </c>
      <c r="M204" s="138">
        <v>-116606.26</v>
      </c>
      <c r="N204" s="55">
        <f t="shared" si="54"/>
        <v>-1.4587297712814495</v>
      </c>
      <c r="O204" s="108">
        <f t="shared" si="58"/>
        <v>-36669.412</v>
      </c>
      <c r="P204" s="127" t="s">
        <v>351</v>
      </c>
      <c r="Q204" s="98" t="s">
        <v>424</v>
      </c>
      <c r="R204" s="143">
        <v>42182.03</v>
      </c>
      <c r="S204" s="144">
        <f>O204-R204</f>
        <v>-78851.442</v>
      </c>
      <c r="T204" s="6">
        <f t="shared" si="59"/>
        <v>0</v>
      </c>
      <c r="U204" s="6">
        <f t="shared" si="60"/>
        <v>3515.1691666666666</v>
      </c>
      <c r="V204" s="35">
        <v>0</v>
      </c>
      <c r="W204" s="35">
        <v>42182.03</v>
      </c>
      <c r="X204" s="3">
        <v>0</v>
      </c>
      <c r="Y204" s="3">
        <v>6687.01</v>
      </c>
      <c r="Z204" s="3">
        <v>0</v>
      </c>
      <c r="AA204" s="3">
        <v>28130.39</v>
      </c>
      <c r="AB204" s="3">
        <v>0</v>
      </c>
      <c r="AC204" s="3">
        <v>1728.17</v>
      </c>
      <c r="AD204" s="3">
        <v>0</v>
      </c>
      <c r="AE204" s="3">
        <v>22457.69</v>
      </c>
      <c r="AF204" s="3">
        <v>0</v>
      </c>
      <c r="AG204" s="3">
        <v>1807.23</v>
      </c>
      <c r="AH204" s="3">
        <v>0</v>
      </c>
      <c r="AI204" s="3">
        <v>1760.67</v>
      </c>
      <c r="AJ204" s="178">
        <v>0</v>
      </c>
      <c r="AK204" s="178">
        <v>2945.61</v>
      </c>
      <c r="AL204" s="178">
        <v>0</v>
      </c>
      <c r="AM204" s="178">
        <v>4717.41</v>
      </c>
      <c r="AN204" s="178">
        <v>0</v>
      </c>
      <c r="AO204" s="178">
        <v>4763.44</v>
      </c>
      <c r="AP204" s="3">
        <v>0</v>
      </c>
      <c r="AQ204" s="3">
        <v>7452.84</v>
      </c>
      <c r="AR204" s="3">
        <v>0</v>
      </c>
      <c r="AS204" s="3">
        <v>1781.89</v>
      </c>
      <c r="AT204" s="3">
        <v>0</v>
      </c>
      <c r="AU204" s="3">
        <v>1781.89</v>
      </c>
      <c r="AV204" s="39">
        <f t="shared" si="61"/>
        <v>0</v>
      </c>
      <c r="AW204" s="39">
        <f t="shared" si="62"/>
        <v>86014.23999999999</v>
      </c>
      <c r="AX204" s="122">
        <f t="shared" si="63"/>
        <v>86014.23999999999</v>
      </c>
      <c r="AY204" s="40"/>
      <c r="AZ204" s="40">
        <v>41712</v>
      </c>
      <c r="BA204" s="40"/>
      <c r="BB204" s="40">
        <f t="shared" si="64"/>
        <v>127726.23999999999</v>
      </c>
      <c r="BC204" s="108">
        <f t="shared" si="66"/>
        <v>-164395.652</v>
      </c>
      <c r="BD204" s="150"/>
      <c r="BE204" s="150">
        <v>4128</v>
      </c>
      <c r="BF204" s="3">
        <v>5715.4104</v>
      </c>
      <c r="BG204" s="150">
        <f t="shared" si="55"/>
        <v>-165983.0624</v>
      </c>
      <c r="BH204" s="121">
        <v>139021.93</v>
      </c>
      <c r="BI204" s="159">
        <v>7718.37</v>
      </c>
      <c r="BJ204" s="137"/>
      <c r="BK204" s="251"/>
      <c r="BL204" s="251">
        <f t="shared" si="73"/>
        <v>-165983.0624</v>
      </c>
      <c r="BM204" s="138">
        <v>-116606.26</v>
      </c>
      <c r="BN204" s="140"/>
      <c r="BO204" s="140"/>
      <c r="BP204" s="140"/>
      <c r="BQ204" s="140"/>
      <c r="BR204" s="276">
        <v>0</v>
      </c>
      <c r="BS204" s="138">
        <v>-116606.26</v>
      </c>
      <c r="BT204" s="3"/>
      <c r="BU204" s="3"/>
      <c r="BV204" s="251">
        <f t="shared" si="65"/>
        <v>-165983.0624</v>
      </c>
      <c r="BW204" s="150"/>
      <c r="BX204" s="274">
        <f t="shared" si="74"/>
        <v>-165983.0624</v>
      </c>
    </row>
    <row r="205" spans="1:146" s="93" customFormat="1" ht="15.75">
      <c r="A205" s="3">
        <v>191</v>
      </c>
      <c r="B205" s="57" t="s">
        <v>168</v>
      </c>
      <c r="C205" s="3">
        <v>388.4</v>
      </c>
      <c r="D205" s="3">
        <v>0</v>
      </c>
      <c r="E205" s="3">
        <f t="shared" si="50"/>
        <v>388.4</v>
      </c>
      <c r="F205" s="51">
        <v>9.09</v>
      </c>
      <c r="G205" s="6">
        <f t="shared" si="51"/>
        <v>3530.5559999999996</v>
      </c>
      <c r="H205" s="5">
        <f t="shared" si="56"/>
        <v>21183.335999999996</v>
      </c>
      <c r="I205" s="3">
        <v>11.4</v>
      </c>
      <c r="J205" s="6">
        <f t="shared" si="52"/>
        <v>4427.76</v>
      </c>
      <c r="K205" s="5">
        <f t="shared" si="57"/>
        <v>26566.56</v>
      </c>
      <c r="L205" s="54">
        <f t="shared" si="53"/>
        <v>47749.89599999999</v>
      </c>
      <c r="M205" s="138">
        <v>-325280.9</v>
      </c>
      <c r="N205" s="55">
        <f t="shared" si="54"/>
        <v>-6.812180282026166</v>
      </c>
      <c r="O205" s="108">
        <f t="shared" si="58"/>
        <v>-277531.004</v>
      </c>
      <c r="P205" s="127" t="s">
        <v>351</v>
      </c>
      <c r="Q205" s="98" t="s">
        <v>424</v>
      </c>
      <c r="R205" s="143">
        <v>24673.34</v>
      </c>
      <c r="S205" s="144">
        <f>O205-R205</f>
        <v>-302204.34400000004</v>
      </c>
      <c r="T205" s="6">
        <f t="shared" si="59"/>
        <v>0</v>
      </c>
      <c r="U205" s="6">
        <f t="shared" si="60"/>
        <v>2056.1116666666667</v>
      </c>
      <c r="V205" s="35">
        <v>0</v>
      </c>
      <c r="W205" s="35">
        <v>24673.34</v>
      </c>
      <c r="X205" s="3">
        <v>0</v>
      </c>
      <c r="Y205" s="3">
        <v>1393.32</v>
      </c>
      <c r="Z205" s="3">
        <v>0</v>
      </c>
      <c r="AA205" s="3">
        <v>893.32</v>
      </c>
      <c r="AB205" s="3">
        <v>0</v>
      </c>
      <c r="AC205" s="3">
        <v>2143.32</v>
      </c>
      <c r="AD205" s="3">
        <v>0</v>
      </c>
      <c r="AE205" s="3">
        <v>1953.73</v>
      </c>
      <c r="AF205" s="3">
        <v>0</v>
      </c>
      <c r="AG205" s="3">
        <v>2798.55</v>
      </c>
      <c r="AH205" s="3">
        <v>0</v>
      </c>
      <c r="AI205" s="3">
        <v>925.82</v>
      </c>
      <c r="AJ205" s="178">
        <v>0</v>
      </c>
      <c r="AK205" s="178">
        <v>928.28</v>
      </c>
      <c r="AL205" s="178">
        <v>0</v>
      </c>
      <c r="AM205" s="178">
        <v>4418.8</v>
      </c>
      <c r="AN205" s="178">
        <v>0</v>
      </c>
      <c r="AO205" s="178">
        <v>928.28</v>
      </c>
      <c r="AP205" s="3">
        <v>0</v>
      </c>
      <c r="AQ205" s="3">
        <v>1403.03</v>
      </c>
      <c r="AR205" s="3">
        <v>0</v>
      </c>
      <c r="AS205" s="3">
        <v>928.28</v>
      </c>
      <c r="AT205" s="3">
        <v>0</v>
      </c>
      <c r="AU205" s="3">
        <v>928.28</v>
      </c>
      <c r="AV205" s="39">
        <f t="shared" si="61"/>
        <v>0</v>
      </c>
      <c r="AW205" s="39">
        <f t="shared" si="62"/>
        <v>19643.010000000002</v>
      </c>
      <c r="AX205" s="122">
        <f t="shared" si="63"/>
        <v>19643.010000000002</v>
      </c>
      <c r="AY205" s="40"/>
      <c r="AZ205" s="40">
        <f>17380-11400.25</f>
        <v>5979.75</v>
      </c>
      <c r="BA205" s="40"/>
      <c r="BB205" s="40">
        <f t="shared" si="64"/>
        <v>25622.760000000002</v>
      </c>
      <c r="BC205" s="108">
        <f t="shared" si="66"/>
        <v>-303153.764</v>
      </c>
      <c r="BD205" s="150"/>
      <c r="BE205" s="150"/>
      <c r="BF205" s="3">
        <v>125041.1376</v>
      </c>
      <c r="BG205" s="150">
        <f t="shared" si="55"/>
        <v>-428194.90160000004</v>
      </c>
      <c r="BH205" s="121">
        <v>220175.56</v>
      </c>
      <c r="BI205" s="156"/>
      <c r="BJ205" s="137"/>
      <c r="BK205" s="251"/>
      <c r="BL205" s="251">
        <f t="shared" si="73"/>
        <v>-428194.90160000004</v>
      </c>
      <c r="BM205" s="138">
        <v>-325280.9</v>
      </c>
      <c r="BN205" s="139"/>
      <c r="BO205" s="139"/>
      <c r="BP205" s="139"/>
      <c r="BQ205" s="139"/>
      <c r="BR205" s="276">
        <v>0</v>
      </c>
      <c r="BS205" s="138">
        <v>-325280.9</v>
      </c>
      <c r="BT205" s="3"/>
      <c r="BU205" s="3"/>
      <c r="BV205" s="251">
        <f t="shared" si="65"/>
        <v>-428194.90160000004</v>
      </c>
      <c r="BW205" s="150"/>
      <c r="BX205" s="274">
        <f t="shared" si="74"/>
        <v>-428194.90160000004</v>
      </c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</row>
    <row r="206" spans="1:76" ht="15.75">
      <c r="A206" s="3">
        <v>192</v>
      </c>
      <c r="B206" s="10" t="s">
        <v>310</v>
      </c>
      <c r="C206" s="3">
        <v>535</v>
      </c>
      <c r="D206" s="3">
        <v>0</v>
      </c>
      <c r="E206" s="3">
        <f t="shared" si="50"/>
        <v>535</v>
      </c>
      <c r="F206" s="51">
        <v>7.49</v>
      </c>
      <c r="G206" s="6">
        <f t="shared" si="51"/>
        <v>4007.15</v>
      </c>
      <c r="H206" s="5">
        <f t="shared" si="56"/>
        <v>24042.9</v>
      </c>
      <c r="I206" s="3">
        <v>9.46</v>
      </c>
      <c r="J206" s="6">
        <f t="shared" si="52"/>
        <v>5061.1</v>
      </c>
      <c r="K206" s="5">
        <f t="shared" si="57"/>
        <v>30366.600000000002</v>
      </c>
      <c r="L206" s="54">
        <f t="shared" si="53"/>
        <v>54409.5</v>
      </c>
      <c r="M206" s="138">
        <v>-67557.04</v>
      </c>
      <c r="N206" s="55">
        <f t="shared" si="54"/>
        <v>-1.2416405223352538</v>
      </c>
      <c r="O206" s="108">
        <f t="shared" si="58"/>
        <v>-13147.539999999994</v>
      </c>
      <c r="P206" s="127" t="s">
        <v>354</v>
      </c>
      <c r="Q206" s="98" t="s">
        <v>424</v>
      </c>
      <c r="R206" s="143">
        <v>15061.32</v>
      </c>
      <c r="S206" s="144">
        <f>O206-R206</f>
        <v>-28208.859999999993</v>
      </c>
      <c r="T206" s="6">
        <f t="shared" si="59"/>
        <v>0</v>
      </c>
      <c r="U206" s="6">
        <f t="shared" si="60"/>
        <v>1255.11</v>
      </c>
      <c r="V206" s="35">
        <v>0</v>
      </c>
      <c r="W206" s="35">
        <v>15061.32</v>
      </c>
      <c r="X206" s="3">
        <v>0</v>
      </c>
      <c r="Y206" s="3">
        <v>3398.04</v>
      </c>
      <c r="Z206" s="3">
        <v>0</v>
      </c>
      <c r="AA206" s="3">
        <v>1230.5</v>
      </c>
      <c r="AB206" s="3">
        <v>0</v>
      </c>
      <c r="AC206" s="3">
        <v>1230.5</v>
      </c>
      <c r="AD206" s="3">
        <v>0</v>
      </c>
      <c r="AE206" s="3">
        <v>1705.25</v>
      </c>
      <c r="AF206" s="3">
        <v>0</v>
      </c>
      <c r="AG206" s="3">
        <v>1230.5</v>
      </c>
      <c r="AH206" s="3">
        <v>0</v>
      </c>
      <c r="AI206" s="3">
        <v>1230.5</v>
      </c>
      <c r="AJ206" s="178">
        <v>0</v>
      </c>
      <c r="AK206" s="178">
        <v>1278.65</v>
      </c>
      <c r="AL206" s="178">
        <v>0</v>
      </c>
      <c r="AM206" s="178">
        <v>1278.65</v>
      </c>
      <c r="AN206" s="178">
        <v>0</v>
      </c>
      <c r="AO206" s="178">
        <v>1278.65</v>
      </c>
      <c r="AP206" s="3">
        <v>0</v>
      </c>
      <c r="AQ206" s="3">
        <v>1753.4</v>
      </c>
      <c r="AR206" s="3">
        <v>0</v>
      </c>
      <c r="AS206" s="3">
        <v>18093.19</v>
      </c>
      <c r="AT206" s="3">
        <v>0</v>
      </c>
      <c r="AU206" s="3">
        <v>1278.65</v>
      </c>
      <c r="AV206" s="39">
        <f t="shared" si="61"/>
        <v>0</v>
      </c>
      <c r="AW206" s="39">
        <f t="shared" si="62"/>
        <v>34986.48</v>
      </c>
      <c r="AX206" s="122">
        <f t="shared" si="63"/>
        <v>34986.48</v>
      </c>
      <c r="AY206" s="40"/>
      <c r="AZ206" s="40"/>
      <c r="BA206" s="40"/>
      <c r="BB206" s="40">
        <f t="shared" si="64"/>
        <v>34986.48</v>
      </c>
      <c r="BC206" s="108">
        <f t="shared" si="66"/>
        <v>-48134.02</v>
      </c>
      <c r="BD206" s="150"/>
      <c r="BE206" s="150"/>
      <c r="BF206" s="3">
        <v>-6942.3984</v>
      </c>
      <c r="BG206" s="150">
        <f t="shared" si="55"/>
        <v>-41191.6216</v>
      </c>
      <c r="BH206" s="121">
        <v>102771.56</v>
      </c>
      <c r="BI206" s="156"/>
      <c r="BJ206" s="137"/>
      <c r="BK206" s="251"/>
      <c r="BL206" s="251">
        <f t="shared" si="73"/>
        <v>-41191.6216</v>
      </c>
      <c r="BM206" s="138">
        <v>-67557.04</v>
      </c>
      <c r="BN206" s="140"/>
      <c r="BO206" s="140"/>
      <c r="BP206" s="140"/>
      <c r="BQ206" s="140"/>
      <c r="BR206" s="276">
        <v>0</v>
      </c>
      <c r="BS206" s="138">
        <v>-67557.04</v>
      </c>
      <c r="BT206" s="3"/>
      <c r="BU206" s="3"/>
      <c r="BV206" s="251">
        <f t="shared" si="65"/>
        <v>-41191.6216</v>
      </c>
      <c r="BW206" s="150"/>
      <c r="BX206" s="274">
        <f t="shared" si="74"/>
        <v>-41191.6216</v>
      </c>
    </row>
    <row r="207" spans="1:76" ht="15.75">
      <c r="A207" s="3">
        <v>193</v>
      </c>
      <c r="B207" s="18" t="s">
        <v>169</v>
      </c>
      <c r="C207" s="3">
        <v>587</v>
      </c>
      <c r="D207" s="3">
        <v>0</v>
      </c>
      <c r="E207" s="3">
        <f aca="true" t="shared" si="75" ref="E207:E270">C207+D207</f>
        <v>587</v>
      </c>
      <c r="F207" s="51">
        <v>10.96</v>
      </c>
      <c r="G207" s="6">
        <f aca="true" t="shared" si="76" ref="G207:G270">E207*F207</f>
        <v>6433.52</v>
      </c>
      <c r="H207" s="5">
        <f t="shared" si="56"/>
        <v>38601.12</v>
      </c>
      <c r="I207" s="3">
        <v>7.8</v>
      </c>
      <c r="J207" s="6">
        <f aca="true" t="shared" si="77" ref="J207:J270">E207*I207</f>
        <v>4578.599999999999</v>
      </c>
      <c r="K207" s="5">
        <f t="shared" si="57"/>
        <v>27471.6</v>
      </c>
      <c r="L207" s="54">
        <f aca="true" t="shared" si="78" ref="L207:L270">H207+K207</f>
        <v>66072.72</v>
      </c>
      <c r="M207" s="138">
        <v>-81764.64</v>
      </c>
      <c r="N207" s="55">
        <f aca="true" t="shared" si="79" ref="N207:N270">M207/L207</f>
        <v>-1.237494687671402</v>
      </c>
      <c r="O207" s="108">
        <f t="shared" si="58"/>
        <v>-15691.919999999998</v>
      </c>
      <c r="P207" s="127" t="s">
        <v>351</v>
      </c>
      <c r="Q207" s="98" t="s">
        <v>424</v>
      </c>
      <c r="R207" s="143">
        <v>37289.53</v>
      </c>
      <c r="S207" s="144">
        <f>O207-R207</f>
        <v>-52981.45</v>
      </c>
      <c r="T207" s="6">
        <f t="shared" si="59"/>
        <v>0</v>
      </c>
      <c r="U207" s="6">
        <f t="shared" si="60"/>
        <v>3107.460833333333</v>
      </c>
      <c r="V207" s="35">
        <v>0</v>
      </c>
      <c r="W207" s="35">
        <v>37289.53</v>
      </c>
      <c r="X207" s="3">
        <v>0</v>
      </c>
      <c r="Y207" s="3">
        <v>5382.94</v>
      </c>
      <c r="Z207" s="3">
        <v>0</v>
      </c>
      <c r="AA207" s="3">
        <v>1502.28</v>
      </c>
      <c r="AB207" s="3">
        <v>0</v>
      </c>
      <c r="AC207" s="3">
        <v>2403.51</v>
      </c>
      <c r="AD207" s="3">
        <v>0</v>
      </c>
      <c r="AE207" s="3">
        <v>2562.69</v>
      </c>
      <c r="AF207" s="3">
        <v>0</v>
      </c>
      <c r="AG207" s="3">
        <v>1502.28</v>
      </c>
      <c r="AH207" s="3">
        <v>0</v>
      </c>
      <c r="AI207" s="3">
        <v>1379.84</v>
      </c>
      <c r="AJ207" s="178">
        <v>0</v>
      </c>
      <c r="AK207" s="178">
        <v>10725.35</v>
      </c>
      <c r="AL207" s="178">
        <v>0</v>
      </c>
      <c r="AM207" s="178">
        <v>4428.58</v>
      </c>
      <c r="AN207" s="178">
        <v>0</v>
      </c>
      <c r="AO207" s="178">
        <v>27585.82</v>
      </c>
      <c r="AP207" s="3">
        <v>0</v>
      </c>
      <c r="AQ207" s="3">
        <v>2487.24</v>
      </c>
      <c r="AR207" s="3">
        <v>0</v>
      </c>
      <c r="AS207" s="3">
        <v>4635.73</v>
      </c>
      <c r="AT207" s="3">
        <v>0</v>
      </c>
      <c r="AU207" s="3">
        <v>1400.06</v>
      </c>
      <c r="AV207" s="39">
        <f t="shared" si="61"/>
        <v>0</v>
      </c>
      <c r="AW207" s="39">
        <f t="shared" si="62"/>
        <v>65996.31999999999</v>
      </c>
      <c r="AX207" s="122">
        <f t="shared" si="63"/>
        <v>65996.31999999999</v>
      </c>
      <c r="AY207" s="40"/>
      <c r="AZ207" s="40">
        <f>27808-10565</f>
        <v>17243</v>
      </c>
      <c r="BA207" s="40"/>
      <c r="BB207" s="40">
        <f t="shared" si="64"/>
        <v>83239.31999999999</v>
      </c>
      <c r="BC207" s="108">
        <f t="shared" si="66"/>
        <v>-98931.23999999999</v>
      </c>
      <c r="BD207" s="150"/>
      <c r="BE207" s="150"/>
      <c r="BF207" s="3">
        <v>70354.3008</v>
      </c>
      <c r="BG207" s="150">
        <f aca="true" t="shared" si="80" ref="BG207:BG270">BC207+BD207+BE207-BF207</f>
        <v>-169285.5408</v>
      </c>
      <c r="BH207" s="121">
        <v>263086.18</v>
      </c>
      <c r="BI207" s="156"/>
      <c r="BJ207" s="137"/>
      <c r="BK207" s="251"/>
      <c r="BL207" s="251">
        <f t="shared" si="73"/>
        <v>-169285.5408</v>
      </c>
      <c r="BM207" s="138">
        <v>-81764.64</v>
      </c>
      <c r="BN207" s="140"/>
      <c r="BO207" s="140"/>
      <c r="BP207" s="140"/>
      <c r="BQ207" s="140"/>
      <c r="BR207" s="276">
        <v>0</v>
      </c>
      <c r="BS207" s="138">
        <v>-81764.64</v>
      </c>
      <c r="BT207" s="3"/>
      <c r="BU207" s="3"/>
      <c r="BV207" s="251">
        <f t="shared" si="65"/>
        <v>-169285.5408</v>
      </c>
      <c r="BW207" s="150"/>
      <c r="BX207" s="274">
        <f t="shared" si="74"/>
        <v>-169285.5408</v>
      </c>
    </row>
    <row r="208" spans="1:76" ht="15.75">
      <c r="A208" s="3">
        <v>194</v>
      </c>
      <c r="B208" s="18" t="s">
        <v>170</v>
      </c>
      <c r="C208" s="3">
        <v>397.5</v>
      </c>
      <c r="D208" s="3">
        <v>0</v>
      </c>
      <c r="E208" s="3">
        <f t="shared" si="75"/>
        <v>397.5</v>
      </c>
      <c r="F208" s="51">
        <v>10.96</v>
      </c>
      <c r="G208" s="6">
        <f t="shared" si="76"/>
        <v>4356.6</v>
      </c>
      <c r="H208" s="5">
        <f aca="true" t="shared" si="81" ref="H208:H271">G208*6</f>
        <v>26139.600000000002</v>
      </c>
      <c r="I208" s="3">
        <v>11.4</v>
      </c>
      <c r="J208" s="6">
        <f t="shared" si="77"/>
        <v>4531.5</v>
      </c>
      <c r="K208" s="5">
        <f aca="true" t="shared" si="82" ref="K208:K271">J208*6</f>
        <v>27189</v>
      </c>
      <c r="L208" s="54">
        <f t="shared" si="78"/>
        <v>53328.600000000006</v>
      </c>
      <c r="M208" s="125"/>
      <c r="N208" s="55">
        <f t="shared" si="79"/>
        <v>0</v>
      </c>
      <c r="O208" s="108">
        <f aca="true" t="shared" si="83" ref="O208:O271">L208+M208</f>
        <v>53328.600000000006</v>
      </c>
      <c r="P208" s="127" t="s">
        <v>351</v>
      </c>
      <c r="Q208" s="98"/>
      <c r="R208" s="144">
        <v>53324.78</v>
      </c>
      <c r="S208" s="144"/>
      <c r="T208" s="6">
        <f aca="true" t="shared" si="84" ref="T208:T271">V208/12</f>
        <v>0</v>
      </c>
      <c r="U208" s="6">
        <f aca="true" t="shared" si="85" ref="U208:U271">W208/12</f>
        <v>4443.731666666667</v>
      </c>
      <c r="V208" s="35">
        <v>0</v>
      </c>
      <c r="W208" s="35">
        <v>53324.78</v>
      </c>
      <c r="X208" s="3">
        <v>0</v>
      </c>
      <c r="Y208" s="3">
        <v>1511.43</v>
      </c>
      <c r="Z208" s="3">
        <v>0</v>
      </c>
      <c r="AA208" s="3">
        <v>35823.93</v>
      </c>
      <c r="AB208" s="3">
        <v>0</v>
      </c>
      <c r="AC208" s="3">
        <v>1511.43</v>
      </c>
      <c r="AD208" s="3">
        <v>0</v>
      </c>
      <c r="AE208" s="3">
        <v>2571.84</v>
      </c>
      <c r="AF208" s="3">
        <v>0</v>
      </c>
      <c r="AG208" s="3">
        <v>3936.33</v>
      </c>
      <c r="AH208" s="3">
        <v>0</v>
      </c>
      <c r="AI208" s="3">
        <v>2063.6</v>
      </c>
      <c r="AJ208" s="178">
        <v>0</v>
      </c>
      <c r="AK208" s="178">
        <v>10016.88</v>
      </c>
      <c r="AL208" s="178">
        <v>0</v>
      </c>
      <c r="AM208" s="178">
        <v>5481.93</v>
      </c>
      <c r="AN208" s="178">
        <v>0</v>
      </c>
      <c r="AO208" s="178">
        <v>2114.41</v>
      </c>
      <c r="AP208" s="3">
        <v>0</v>
      </c>
      <c r="AQ208" s="3">
        <v>2635.31</v>
      </c>
      <c r="AR208" s="3">
        <v>0</v>
      </c>
      <c r="AS208" s="3">
        <v>1733.02</v>
      </c>
      <c r="AT208" s="3">
        <v>0</v>
      </c>
      <c r="AU208" s="3">
        <v>1574.9</v>
      </c>
      <c r="AV208" s="39">
        <f aca="true" t="shared" si="86" ref="AV208:AV271">X208+Z208+AB208+AD208+AF208+AH208+AJ208+AL208+AN208+AP208+AR208+AT208</f>
        <v>0</v>
      </c>
      <c r="AW208" s="39">
        <f aca="true" t="shared" si="87" ref="AW208:AW271">Y208+AA208+AC208+AE208+AG208+AI208+AK208+AM208+AO208+AQ208+AS208+AU208</f>
        <v>70975.01</v>
      </c>
      <c r="AX208" s="122">
        <f aca="true" t="shared" si="88" ref="AX208:AX271">AV208+AW208</f>
        <v>70975.01</v>
      </c>
      <c r="AY208" s="40"/>
      <c r="AZ208" s="40"/>
      <c r="BA208" s="40"/>
      <c r="BB208" s="40">
        <f aca="true" t="shared" si="89" ref="BB208:BB271">AX208+AY208+AZ208+BA208</f>
        <v>70975.01</v>
      </c>
      <c r="BC208" s="108">
        <f t="shared" si="66"/>
        <v>-17646.40999999999</v>
      </c>
      <c r="BD208" s="150"/>
      <c r="BE208" s="150"/>
      <c r="BF208" s="3">
        <v>44944.948</v>
      </c>
      <c r="BG208" s="150">
        <f t="shared" si="80"/>
        <v>-62591.357999999986</v>
      </c>
      <c r="BH208" s="121">
        <v>109325.23</v>
      </c>
      <c r="BI208" s="156"/>
      <c r="BJ208" s="137"/>
      <c r="BK208" s="251"/>
      <c r="BL208" s="251">
        <f t="shared" si="73"/>
        <v>-62591.357999999986</v>
      </c>
      <c r="BM208" s="125">
        <v>46519.68</v>
      </c>
      <c r="BN208" s="121">
        <v>5328</v>
      </c>
      <c r="BO208" s="121">
        <v>17380</v>
      </c>
      <c r="BP208" s="121"/>
      <c r="BQ208" s="121">
        <f>BM208*0.02011617</f>
        <v>935.7977912256</v>
      </c>
      <c r="BR208" s="277">
        <f>BM208-BN208-BO208-BQ208-BP208</f>
        <v>22875.8822087744</v>
      </c>
      <c r="BS208" s="125"/>
      <c r="BT208" s="3"/>
      <c r="BU208" s="3"/>
      <c r="BV208" s="251">
        <f aca="true" t="shared" si="90" ref="BV208:BV271">BL208+BR208</f>
        <v>-39715.47579122559</v>
      </c>
      <c r="BW208" s="150"/>
      <c r="BX208" s="274">
        <f t="shared" si="74"/>
        <v>-39715.47579122559</v>
      </c>
    </row>
    <row r="209" spans="1:76" ht="15.75">
      <c r="A209" s="3">
        <v>195</v>
      </c>
      <c r="B209" s="18" t="s">
        <v>171</v>
      </c>
      <c r="C209" s="3">
        <v>353.3</v>
      </c>
      <c r="D209" s="3">
        <v>0</v>
      </c>
      <c r="E209" s="3">
        <f t="shared" si="75"/>
        <v>353.3</v>
      </c>
      <c r="F209" s="51">
        <v>7.53</v>
      </c>
      <c r="G209" s="6">
        <f t="shared" si="76"/>
        <v>2660.349</v>
      </c>
      <c r="H209" s="5">
        <f t="shared" si="81"/>
        <v>15962.094000000001</v>
      </c>
      <c r="I209" s="3">
        <v>11.4</v>
      </c>
      <c r="J209" s="6">
        <f t="shared" si="77"/>
        <v>4027.6200000000003</v>
      </c>
      <c r="K209" s="5">
        <f t="shared" si="82"/>
        <v>24165.72</v>
      </c>
      <c r="L209" s="54">
        <f t="shared" si="78"/>
        <v>40127.814</v>
      </c>
      <c r="M209" s="138">
        <v>-5057.52</v>
      </c>
      <c r="N209" s="55">
        <f t="shared" si="79"/>
        <v>-0.12603527318981295</v>
      </c>
      <c r="O209" s="108">
        <f t="shared" si="83"/>
        <v>35070.293999999994</v>
      </c>
      <c r="P209" s="127" t="s">
        <v>354</v>
      </c>
      <c r="Q209" s="98"/>
      <c r="R209" s="144">
        <v>27505.15</v>
      </c>
      <c r="S209" s="144"/>
      <c r="T209" s="6">
        <f t="shared" si="84"/>
        <v>0</v>
      </c>
      <c r="U209" s="6">
        <f t="shared" si="85"/>
        <v>2292.0958333333333</v>
      </c>
      <c r="V209" s="35">
        <v>0</v>
      </c>
      <c r="W209" s="35">
        <v>27505.15</v>
      </c>
      <c r="X209" s="3">
        <v>0</v>
      </c>
      <c r="Y209" s="3">
        <v>990.24</v>
      </c>
      <c r="Z209" s="3">
        <v>0</v>
      </c>
      <c r="AA209" s="3">
        <v>1069.3</v>
      </c>
      <c r="AB209" s="3">
        <v>0</v>
      </c>
      <c r="AC209" s="3">
        <v>990.24</v>
      </c>
      <c r="AD209" s="3">
        <v>0</v>
      </c>
      <c r="AE209" s="3">
        <v>2050.65</v>
      </c>
      <c r="AF209" s="3">
        <v>0</v>
      </c>
      <c r="AG209" s="3">
        <v>1024.74</v>
      </c>
      <c r="AH209" s="3">
        <v>0</v>
      </c>
      <c r="AI209" s="3">
        <v>990.24</v>
      </c>
      <c r="AJ209" s="178">
        <v>0</v>
      </c>
      <c r="AK209" s="178">
        <v>1022.04</v>
      </c>
      <c r="AL209" s="178">
        <v>0</v>
      </c>
      <c r="AM209" s="178">
        <v>1387.58</v>
      </c>
      <c r="AN209" s="178">
        <v>0</v>
      </c>
      <c r="AO209" s="178">
        <v>1022.04</v>
      </c>
      <c r="AP209" s="3">
        <v>0</v>
      </c>
      <c r="AQ209" s="3">
        <v>2240.57</v>
      </c>
      <c r="AR209" s="3">
        <v>0</v>
      </c>
      <c r="AS209" s="3">
        <v>1101.1</v>
      </c>
      <c r="AT209" s="3">
        <v>0</v>
      </c>
      <c r="AU209" s="3">
        <v>1022.04</v>
      </c>
      <c r="AV209" s="39">
        <f t="shared" si="86"/>
        <v>0</v>
      </c>
      <c r="AW209" s="39">
        <f t="shared" si="87"/>
        <v>14910.779999999999</v>
      </c>
      <c r="AX209" s="122">
        <f t="shared" si="88"/>
        <v>14910.779999999999</v>
      </c>
      <c r="AY209" s="40"/>
      <c r="AZ209" s="40"/>
      <c r="BA209" s="40"/>
      <c r="BB209" s="40">
        <f t="shared" si="89"/>
        <v>14910.779999999999</v>
      </c>
      <c r="BC209" s="108">
        <f aca="true" t="shared" si="91" ref="BC209:BC272">O209-AX209-AY209-AZ209-BA209</f>
        <v>20159.513999999996</v>
      </c>
      <c r="BD209" s="150"/>
      <c r="BE209" s="150"/>
      <c r="BF209" s="3">
        <v>-3022.7904</v>
      </c>
      <c r="BG209" s="150">
        <f t="shared" si="80"/>
        <v>23182.304399999994</v>
      </c>
      <c r="BH209" s="121">
        <v>84073.14</v>
      </c>
      <c r="BI209" s="156"/>
      <c r="BJ209" s="137"/>
      <c r="BK209" s="251"/>
      <c r="BL209" s="251">
        <f t="shared" si="73"/>
        <v>23182.304399999994</v>
      </c>
      <c r="BM209" s="138">
        <v>-5057.52</v>
      </c>
      <c r="BN209" s="139"/>
      <c r="BO209" s="139"/>
      <c r="BP209" s="139"/>
      <c r="BQ209" s="139"/>
      <c r="BR209" s="276">
        <v>0</v>
      </c>
      <c r="BS209" s="138">
        <v>-5057.52</v>
      </c>
      <c r="BT209" s="3"/>
      <c r="BU209" s="3"/>
      <c r="BV209" s="251">
        <f t="shared" si="90"/>
        <v>23182.304399999994</v>
      </c>
      <c r="BW209" s="108">
        <f aca="true" t="shared" si="92" ref="BW209:BW219">BL209+BR209</f>
        <v>23182.304399999994</v>
      </c>
      <c r="BX209" s="150"/>
    </row>
    <row r="210" spans="1:76" ht="15.75">
      <c r="A210" s="3">
        <v>196</v>
      </c>
      <c r="B210" s="18" t="s">
        <v>338</v>
      </c>
      <c r="C210" s="3">
        <v>2912.2</v>
      </c>
      <c r="D210" s="3">
        <v>0</v>
      </c>
      <c r="E210" s="3">
        <f t="shared" si="75"/>
        <v>2912.2</v>
      </c>
      <c r="F210" s="51">
        <v>12.38</v>
      </c>
      <c r="G210" s="6">
        <f t="shared" si="76"/>
        <v>36053.036</v>
      </c>
      <c r="H210" s="5">
        <f t="shared" si="81"/>
        <v>216318.21600000001</v>
      </c>
      <c r="I210" s="3">
        <v>7.84</v>
      </c>
      <c r="J210" s="6">
        <f t="shared" si="77"/>
        <v>22831.647999999997</v>
      </c>
      <c r="K210" s="5">
        <f t="shared" si="82"/>
        <v>136989.88799999998</v>
      </c>
      <c r="L210" s="54">
        <f t="shared" si="78"/>
        <v>353308.104</v>
      </c>
      <c r="M210" s="125"/>
      <c r="N210" s="55">
        <f t="shared" si="79"/>
        <v>0</v>
      </c>
      <c r="O210" s="108">
        <f t="shared" si="83"/>
        <v>353308.104</v>
      </c>
      <c r="P210" s="127"/>
      <c r="Q210" s="98"/>
      <c r="R210" s="144">
        <v>441289.16</v>
      </c>
      <c r="S210" s="144"/>
      <c r="T210" s="6">
        <f t="shared" si="84"/>
        <v>0</v>
      </c>
      <c r="U210" s="6">
        <f t="shared" si="85"/>
        <v>36774.096666666665</v>
      </c>
      <c r="V210" s="35">
        <v>0</v>
      </c>
      <c r="W210" s="35">
        <v>441289.16</v>
      </c>
      <c r="X210" s="3">
        <v>0</v>
      </c>
      <c r="Y210" s="3">
        <v>73493.81</v>
      </c>
      <c r="Z210" s="3">
        <v>0</v>
      </c>
      <c r="AA210" s="3">
        <v>38643.29</v>
      </c>
      <c r="AB210" s="3">
        <v>0</v>
      </c>
      <c r="AC210" s="3">
        <v>16556.01</v>
      </c>
      <c r="AD210" s="3">
        <v>0</v>
      </c>
      <c r="AE210" s="3">
        <v>12741.25</v>
      </c>
      <c r="AF210" s="3">
        <v>0</v>
      </c>
      <c r="AG210" s="3">
        <v>29218.38</v>
      </c>
      <c r="AH210" s="3">
        <v>0</v>
      </c>
      <c r="AI210" s="3">
        <v>36942.29</v>
      </c>
      <c r="AJ210" s="178">
        <v>0</v>
      </c>
      <c r="AK210" s="178">
        <v>35180.55</v>
      </c>
      <c r="AL210" s="178">
        <v>0</v>
      </c>
      <c r="AM210" s="178">
        <v>34599.06</v>
      </c>
      <c r="AN210" s="178">
        <v>0</v>
      </c>
      <c r="AO210" s="178">
        <v>22060.23</v>
      </c>
      <c r="AP210" s="3">
        <v>0</v>
      </c>
      <c r="AQ210" s="3">
        <v>22253.25</v>
      </c>
      <c r="AR210" s="3">
        <v>0</v>
      </c>
      <c r="AS210" s="3">
        <v>21526.35</v>
      </c>
      <c r="AT210" s="3">
        <v>0</v>
      </c>
      <c r="AU210" s="3">
        <v>15287.44</v>
      </c>
      <c r="AV210" s="39">
        <f t="shared" si="86"/>
        <v>0</v>
      </c>
      <c r="AW210" s="39">
        <f t="shared" si="87"/>
        <v>358501.91</v>
      </c>
      <c r="AX210" s="122">
        <f t="shared" si="88"/>
        <v>358501.91</v>
      </c>
      <c r="AY210" s="40"/>
      <c r="AZ210" s="40"/>
      <c r="BA210" s="40"/>
      <c r="BB210" s="40">
        <f t="shared" si="89"/>
        <v>358501.91</v>
      </c>
      <c r="BC210" s="108">
        <f t="shared" si="91"/>
        <v>-5193.805999999982</v>
      </c>
      <c r="BD210" s="150"/>
      <c r="BE210" s="150"/>
      <c r="BF210" s="3">
        <v>92527.5289</v>
      </c>
      <c r="BG210" s="150">
        <f t="shared" si="80"/>
        <v>-97721.33489999999</v>
      </c>
      <c r="BH210" s="121">
        <v>412315.56</v>
      </c>
      <c r="BI210" s="156"/>
      <c r="BJ210" s="137"/>
      <c r="BK210" s="251"/>
      <c r="BL210" s="251">
        <f t="shared" si="73"/>
        <v>-97721.33489999999</v>
      </c>
      <c r="BM210" s="125">
        <v>181391.67</v>
      </c>
      <c r="BN210" s="121"/>
      <c r="BO210" s="121"/>
      <c r="BP210" s="121">
        <v>343.36</v>
      </c>
      <c r="BQ210" s="121">
        <f>BM210*0.02011617</f>
        <v>3648.9056703039</v>
      </c>
      <c r="BR210" s="277">
        <f>BM210-BN210-BO210-BQ210-BP210</f>
        <v>177399.40432969612</v>
      </c>
      <c r="BS210" s="125"/>
      <c r="BT210" s="3"/>
      <c r="BU210" s="3"/>
      <c r="BV210" s="251">
        <f t="shared" si="90"/>
        <v>79678.06942969613</v>
      </c>
      <c r="BW210" s="108">
        <f t="shared" si="92"/>
        <v>79678.06942969613</v>
      </c>
      <c r="BX210" s="150"/>
    </row>
    <row r="211" spans="1:76" ht="15.75">
      <c r="A211" s="3">
        <v>197</v>
      </c>
      <c r="B211" s="17" t="s">
        <v>172</v>
      </c>
      <c r="C211" s="3">
        <v>121.9</v>
      </c>
      <c r="D211" s="3">
        <v>0</v>
      </c>
      <c r="E211" s="3">
        <f t="shared" si="75"/>
        <v>121.9</v>
      </c>
      <c r="F211" s="51">
        <v>5.66</v>
      </c>
      <c r="G211" s="6">
        <f t="shared" si="76"/>
        <v>689.9540000000001</v>
      </c>
      <c r="H211" s="5">
        <f t="shared" si="81"/>
        <v>4139.724</v>
      </c>
      <c r="I211" s="3">
        <v>5.89</v>
      </c>
      <c r="J211" s="6">
        <f t="shared" si="77"/>
        <v>717.991</v>
      </c>
      <c r="K211" s="5">
        <f t="shared" si="82"/>
        <v>4307.946</v>
      </c>
      <c r="L211" s="54">
        <f t="shared" si="78"/>
        <v>8447.67</v>
      </c>
      <c r="M211" s="125"/>
      <c r="N211" s="55">
        <f t="shared" si="79"/>
        <v>0</v>
      </c>
      <c r="O211" s="108">
        <f t="shared" si="83"/>
        <v>8447.67</v>
      </c>
      <c r="P211" s="127" t="s">
        <v>354</v>
      </c>
      <c r="Q211" s="98"/>
      <c r="R211" s="144">
        <v>8445.04</v>
      </c>
      <c r="S211" s="144"/>
      <c r="T211" s="6">
        <f t="shared" si="84"/>
        <v>331.9825</v>
      </c>
      <c r="U211" s="6">
        <f t="shared" si="85"/>
        <v>371.7708333333333</v>
      </c>
      <c r="V211" s="35">
        <v>3983.79</v>
      </c>
      <c r="W211" s="35">
        <v>4461.25</v>
      </c>
      <c r="X211" s="3">
        <v>0</v>
      </c>
      <c r="Y211" s="3">
        <v>280.37</v>
      </c>
      <c r="Z211" s="3">
        <v>0</v>
      </c>
      <c r="AA211" s="3">
        <v>280.37</v>
      </c>
      <c r="AB211" s="3">
        <v>0</v>
      </c>
      <c r="AC211" s="3">
        <v>280.37</v>
      </c>
      <c r="AD211" s="3">
        <v>474.75</v>
      </c>
      <c r="AE211" s="3">
        <v>866.03</v>
      </c>
      <c r="AF211" s="3">
        <v>0</v>
      </c>
      <c r="AG211" s="3">
        <v>280.37</v>
      </c>
      <c r="AH211" s="3">
        <v>0</v>
      </c>
      <c r="AI211" s="3">
        <v>280.37</v>
      </c>
      <c r="AJ211" s="178">
        <v>1991.49</v>
      </c>
      <c r="AK211" s="178">
        <v>291.34</v>
      </c>
      <c r="AL211" s="178">
        <v>0</v>
      </c>
      <c r="AM211" s="178">
        <v>291.34</v>
      </c>
      <c r="AN211" s="178">
        <v>0</v>
      </c>
      <c r="AO211" s="178">
        <v>291.34</v>
      </c>
      <c r="AP211" s="3">
        <v>474.75</v>
      </c>
      <c r="AQ211" s="3">
        <v>291.34</v>
      </c>
      <c r="AR211" s="3">
        <v>0</v>
      </c>
      <c r="AS211" s="3">
        <v>291.34</v>
      </c>
      <c r="AT211" s="3">
        <v>0</v>
      </c>
      <c r="AU211" s="3">
        <v>291.34</v>
      </c>
      <c r="AV211" s="39">
        <f t="shared" si="86"/>
        <v>2940.99</v>
      </c>
      <c r="AW211" s="39">
        <f t="shared" si="87"/>
        <v>4015.9200000000005</v>
      </c>
      <c r="AX211" s="122">
        <f t="shared" si="88"/>
        <v>6956.91</v>
      </c>
      <c r="AY211" s="40"/>
      <c r="AZ211" s="40"/>
      <c r="BA211" s="40"/>
      <c r="BB211" s="40">
        <f t="shared" si="89"/>
        <v>6956.91</v>
      </c>
      <c r="BC211" s="108">
        <f t="shared" si="91"/>
        <v>1490.7600000000002</v>
      </c>
      <c r="BD211" s="150"/>
      <c r="BE211" s="150"/>
      <c r="BF211" s="3">
        <v>0</v>
      </c>
      <c r="BG211" s="150">
        <f t="shared" si="80"/>
        <v>1490.7600000000002</v>
      </c>
      <c r="BH211" s="121">
        <v>151974.1</v>
      </c>
      <c r="BI211" s="156"/>
      <c r="BJ211" s="137"/>
      <c r="BK211" s="251"/>
      <c r="BL211" s="251">
        <f t="shared" si="73"/>
        <v>1490.7600000000002</v>
      </c>
      <c r="BM211" s="125">
        <v>21045.65</v>
      </c>
      <c r="BN211" s="121"/>
      <c r="BO211" s="121"/>
      <c r="BP211" s="121"/>
      <c r="BQ211" s="121">
        <f>BM211*0.02011617</f>
        <v>423.3578731605</v>
      </c>
      <c r="BR211" s="277">
        <f>BM211-BN211-BO211-BQ211-BP211</f>
        <v>20622.2921268395</v>
      </c>
      <c r="BS211" s="125"/>
      <c r="BT211" s="3"/>
      <c r="BU211" s="3"/>
      <c r="BV211" s="251">
        <f t="shared" si="90"/>
        <v>22113.052126839502</v>
      </c>
      <c r="BW211" s="108">
        <f t="shared" si="92"/>
        <v>22113.052126839502</v>
      </c>
      <c r="BX211" s="150"/>
    </row>
    <row r="212" spans="1:76" ht="15.75">
      <c r="A212" s="3">
        <v>198</v>
      </c>
      <c r="B212" s="21" t="s">
        <v>173</v>
      </c>
      <c r="C212" s="3">
        <v>162</v>
      </c>
      <c r="D212" s="3">
        <v>0</v>
      </c>
      <c r="E212" s="3">
        <f t="shared" si="75"/>
        <v>162</v>
      </c>
      <c r="F212" s="51">
        <v>5.66</v>
      </c>
      <c r="G212" s="6">
        <f t="shared" si="76"/>
        <v>916.9200000000001</v>
      </c>
      <c r="H212" s="5">
        <f t="shared" si="81"/>
        <v>5501.52</v>
      </c>
      <c r="I212" s="3">
        <v>7.14</v>
      </c>
      <c r="J212" s="6">
        <f t="shared" si="77"/>
        <v>1156.6799999999998</v>
      </c>
      <c r="K212" s="5">
        <f t="shared" si="82"/>
        <v>6940.079999999999</v>
      </c>
      <c r="L212" s="54">
        <f t="shared" si="78"/>
        <v>12441.599999999999</v>
      </c>
      <c r="M212" s="125"/>
      <c r="N212" s="55">
        <f t="shared" si="79"/>
        <v>0</v>
      </c>
      <c r="O212" s="108">
        <f t="shared" si="83"/>
        <v>12441.599999999999</v>
      </c>
      <c r="P212" s="127" t="s">
        <v>354</v>
      </c>
      <c r="Q212" s="98"/>
      <c r="R212" s="144">
        <v>11223.1</v>
      </c>
      <c r="S212" s="144"/>
      <c r="T212" s="6">
        <f t="shared" si="84"/>
        <v>441.19083333333333</v>
      </c>
      <c r="U212" s="6">
        <f t="shared" si="85"/>
        <v>494.06750000000005</v>
      </c>
      <c r="V212" s="35">
        <v>5294.29</v>
      </c>
      <c r="W212" s="35">
        <v>5928.81</v>
      </c>
      <c r="X212" s="3">
        <v>0</v>
      </c>
      <c r="Y212" s="3">
        <v>358.02</v>
      </c>
      <c r="Z212" s="3">
        <v>0</v>
      </c>
      <c r="AA212" s="3">
        <v>358.02</v>
      </c>
      <c r="AB212" s="3">
        <v>0</v>
      </c>
      <c r="AC212" s="3">
        <v>358.02</v>
      </c>
      <c r="AD212" s="3">
        <v>474.75</v>
      </c>
      <c r="AE212" s="3">
        <v>358.02</v>
      </c>
      <c r="AF212" s="3">
        <v>0</v>
      </c>
      <c r="AG212" s="3">
        <v>358.02</v>
      </c>
      <c r="AH212" s="3">
        <v>0</v>
      </c>
      <c r="AI212" s="3">
        <v>358.02</v>
      </c>
      <c r="AJ212" s="178">
        <v>1991.49</v>
      </c>
      <c r="AK212" s="178">
        <v>387.18</v>
      </c>
      <c r="AL212" s="178">
        <v>0</v>
      </c>
      <c r="AM212" s="178">
        <v>387.18</v>
      </c>
      <c r="AN212" s="178">
        <v>0</v>
      </c>
      <c r="AO212" s="178">
        <v>387.18</v>
      </c>
      <c r="AP212" s="3">
        <v>474.75</v>
      </c>
      <c r="AQ212" s="3">
        <v>387.18</v>
      </c>
      <c r="AR212" s="3">
        <v>0</v>
      </c>
      <c r="AS212" s="3">
        <v>387.18</v>
      </c>
      <c r="AT212" s="3">
        <v>0</v>
      </c>
      <c r="AU212" s="3">
        <v>387.18</v>
      </c>
      <c r="AV212" s="39">
        <f t="shared" si="86"/>
        <v>2940.99</v>
      </c>
      <c r="AW212" s="39">
        <f t="shared" si="87"/>
        <v>4471.199999999999</v>
      </c>
      <c r="AX212" s="122">
        <f t="shared" si="88"/>
        <v>7412.189999999999</v>
      </c>
      <c r="AY212" s="40"/>
      <c r="AZ212" s="40"/>
      <c r="BA212" s="40"/>
      <c r="BB212" s="40">
        <f t="shared" si="89"/>
        <v>7412.189999999999</v>
      </c>
      <c r="BC212" s="108">
        <f t="shared" si="91"/>
        <v>5029.41</v>
      </c>
      <c r="BD212" s="150"/>
      <c r="BE212" s="150"/>
      <c r="BF212" s="3">
        <v>0</v>
      </c>
      <c r="BG212" s="150">
        <f t="shared" si="80"/>
        <v>5029.41</v>
      </c>
      <c r="BH212" s="121">
        <v>134905.46</v>
      </c>
      <c r="BI212" s="156"/>
      <c r="BJ212" s="137"/>
      <c r="BK212" s="251"/>
      <c r="BL212" s="251">
        <f t="shared" si="73"/>
        <v>5029.41</v>
      </c>
      <c r="BM212" s="125">
        <v>21708.2</v>
      </c>
      <c r="BN212" s="121"/>
      <c r="BO212" s="121"/>
      <c r="BP212" s="121"/>
      <c r="BQ212" s="121">
        <f>BM212*0.02011617</f>
        <v>436.685841594</v>
      </c>
      <c r="BR212" s="277">
        <f>BM212-BN212-BO212-BQ212-BP212</f>
        <v>21271.514158406</v>
      </c>
      <c r="BS212" s="125"/>
      <c r="BT212" s="3"/>
      <c r="BU212" s="3"/>
      <c r="BV212" s="251">
        <f t="shared" si="90"/>
        <v>26300.924158406</v>
      </c>
      <c r="BW212" s="108">
        <f t="shared" si="92"/>
        <v>26300.924158406</v>
      </c>
      <c r="BX212" s="150"/>
    </row>
    <row r="213" spans="1:76" ht="15.75">
      <c r="A213" s="3">
        <v>199</v>
      </c>
      <c r="B213" s="17" t="s">
        <v>174</v>
      </c>
      <c r="C213" s="3">
        <v>672.2</v>
      </c>
      <c r="D213" s="3">
        <v>0</v>
      </c>
      <c r="E213" s="3">
        <f t="shared" si="75"/>
        <v>672.2</v>
      </c>
      <c r="F213" s="51">
        <v>8.95</v>
      </c>
      <c r="G213" s="6">
        <f t="shared" si="76"/>
        <v>6016.19</v>
      </c>
      <c r="H213" s="5">
        <f t="shared" si="81"/>
        <v>36097.14</v>
      </c>
      <c r="I213" s="3">
        <v>9.32</v>
      </c>
      <c r="J213" s="6">
        <f t="shared" si="77"/>
        <v>6264.904</v>
      </c>
      <c r="K213" s="5">
        <f t="shared" si="82"/>
        <v>37589.424</v>
      </c>
      <c r="L213" s="54">
        <f t="shared" si="78"/>
        <v>73686.564</v>
      </c>
      <c r="M213" s="125"/>
      <c r="N213" s="55">
        <f t="shared" si="79"/>
        <v>0</v>
      </c>
      <c r="O213" s="108">
        <f t="shared" si="83"/>
        <v>73686.564</v>
      </c>
      <c r="P213" s="127" t="s">
        <v>354</v>
      </c>
      <c r="Q213" s="98"/>
      <c r="R213" s="144">
        <v>73638.17</v>
      </c>
      <c r="S213" s="144"/>
      <c r="T213" s="6">
        <f t="shared" si="84"/>
        <v>2427.18</v>
      </c>
      <c r="U213" s="6">
        <f t="shared" si="85"/>
        <v>3709.334166666667</v>
      </c>
      <c r="V213" s="35">
        <v>29126.16</v>
      </c>
      <c r="W213" s="35">
        <v>44512.01</v>
      </c>
      <c r="X213" s="3">
        <v>0</v>
      </c>
      <c r="Y213" s="3">
        <v>1546.06</v>
      </c>
      <c r="Z213" s="3">
        <v>1127.42</v>
      </c>
      <c r="AA213" s="3">
        <v>1546.06</v>
      </c>
      <c r="AB213" s="3">
        <v>1501.71</v>
      </c>
      <c r="AC213" s="3">
        <v>1546.06</v>
      </c>
      <c r="AD213" s="3">
        <v>474.75</v>
      </c>
      <c r="AE213" s="3">
        <v>2131.72</v>
      </c>
      <c r="AF213" s="3">
        <v>0</v>
      </c>
      <c r="AG213" s="3">
        <v>1546.06</v>
      </c>
      <c r="AH213" s="3">
        <v>5865.8</v>
      </c>
      <c r="AI213" s="3">
        <v>1546.06</v>
      </c>
      <c r="AJ213" s="178">
        <v>3966.86</v>
      </c>
      <c r="AK213" s="178">
        <v>1606.56</v>
      </c>
      <c r="AL213" s="178">
        <v>4854.35</v>
      </c>
      <c r="AM213" s="178">
        <v>1606.56</v>
      </c>
      <c r="AN213" s="178">
        <v>18948.4</v>
      </c>
      <c r="AO213" s="178">
        <v>1606.56</v>
      </c>
      <c r="AP213" s="3">
        <v>474.75</v>
      </c>
      <c r="AQ213" s="3">
        <v>2192.22</v>
      </c>
      <c r="AR213" s="3">
        <v>0</v>
      </c>
      <c r="AS213" s="3">
        <v>1606.56</v>
      </c>
      <c r="AT213" s="3">
        <v>0</v>
      </c>
      <c r="AU213" s="3">
        <v>1606.56</v>
      </c>
      <c r="AV213" s="39">
        <f t="shared" si="86"/>
        <v>37214.04</v>
      </c>
      <c r="AW213" s="39">
        <f t="shared" si="87"/>
        <v>20087.04</v>
      </c>
      <c r="AX213" s="122">
        <f t="shared" si="88"/>
        <v>57301.08</v>
      </c>
      <c r="AY213" s="40"/>
      <c r="AZ213" s="40"/>
      <c r="BA213" s="40"/>
      <c r="BB213" s="40">
        <f t="shared" si="89"/>
        <v>57301.08</v>
      </c>
      <c r="BC213" s="108">
        <f t="shared" si="91"/>
        <v>16385.483999999997</v>
      </c>
      <c r="BD213" s="150"/>
      <c r="BE213" s="150"/>
      <c r="BF213" s="3">
        <v>22188.72</v>
      </c>
      <c r="BG213" s="150">
        <f t="shared" si="80"/>
        <v>-5803.236000000004</v>
      </c>
      <c r="BH213" s="121">
        <v>84189.7</v>
      </c>
      <c r="BI213" s="156"/>
      <c r="BJ213" s="137"/>
      <c r="BK213" s="251"/>
      <c r="BL213" s="251">
        <f t="shared" si="73"/>
        <v>-5803.236000000004</v>
      </c>
      <c r="BM213" s="125">
        <v>35758.8</v>
      </c>
      <c r="BN213" s="121"/>
      <c r="BO213" s="121"/>
      <c r="BP213" s="121"/>
      <c r="BQ213" s="121">
        <f>BM213*0.02011617</f>
        <v>719.330099796</v>
      </c>
      <c r="BR213" s="277">
        <f>BM213-BN213-BO213-BQ213-BP213</f>
        <v>35039.469900204</v>
      </c>
      <c r="BS213" s="125"/>
      <c r="BT213" s="3"/>
      <c r="BU213" s="3"/>
      <c r="BV213" s="251">
        <f t="shared" si="90"/>
        <v>29236.233900203995</v>
      </c>
      <c r="BW213" s="108">
        <f t="shared" si="92"/>
        <v>29236.233900203995</v>
      </c>
      <c r="BX213" s="150"/>
    </row>
    <row r="214" spans="1:76" ht="15.75">
      <c r="A214" s="3">
        <v>200</v>
      </c>
      <c r="B214" s="17" t="s">
        <v>175</v>
      </c>
      <c r="C214" s="3">
        <v>132.5</v>
      </c>
      <c r="D214" s="3">
        <v>0</v>
      </c>
      <c r="E214" s="3">
        <f t="shared" si="75"/>
        <v>132.5</v>
      </c>
      <c r="F214" s="51">
        <v>5.66</v>
      </c>
      <c r="G214" s="6">
        <f t="shared" si="76"/>
        <v>749.95</v>
      </c>
      <c r="H214" s="5">
        <f t="shared" si="81"/>
        <v>4499.700000000001</v>
      </c>
      <c r="I214" s="3">
        <v>5.89</v>
      </c>
      <c r="J214" s="6">
        <f t="shared" si="77"/>
        <v>780.425</v>
      </c>
      <c r="K214" s="5">
        <f t="shared" si="82"/>
        <v>4682.549999999999</v>
      </c>
      <c r="L214" s="54">
        <f t="shared" si="78"/>
        <v>9182.25</v>
      </c>
      <c r="M214" s="125"/>
      <c r="N214" s="55">
        <f t="shared" si="79"/>
        <v>0</v>
      </c>
      <c r="O214" s="108">
        <f t="shared" si="83"/>
        <v>9182.25</v>
      </c>
      <c r="P214" s="127" t="s">
        <v>354</v>
      </c>
      <c r="Q214" s="98"/>
      <c r="R214" s="144">
        <v>9179.39</v>
      </c>
      <c r="S214" s="144"/>
      <c r="T214" s="6">
        <f t="shared" si="84"/>
        <v>360.85083333333336</v>
      </c>
      <c r="U214" s="6">
        <f t="shared" si="85"/>
        <v>404.09833333333336</v>
      </c>
      <c r="V214" s="35">
        <v>4330.21</v>
      </c>
      <c r="W214" s="35">
        <v>4849.18</v>
      </c>
      <c r="X214" s="3">
        <v>0</v>
      </c>
      <c r="Y214" s="3">
        <v>304.75</v>
      </c>
      <c r="Z214" s="3">
        <v>0</v>
      </c>
      <c r="AA214" s="3">
        <v>304.75</v>
      </c>
      <c r="AB214" s="3">
        <v>0</v>
      </c>
      <c r="AC214" s="3">
        <v>304.75</v>
      </c>
      <c r="AD214" s="3">
        <v>474.75</v>
      </c>
      <c r="AE214" s="3">
        <v>890.41</v>
      </c>
      <c r="AF214" s="3">
        <v>0</v>
      </c>
      <c r="AG214" s="3">
        <v>304.75</v>
      </c>
      <c r="AH214" s="3">
        <v>0</v>
      </c>
      <c r="AI214" s="3">
        <v>304.75</v>
      </c>
      <c r="AJ214" s="178">
        <v>0</v>
      </c>
      <c r="AK214" s="178">
        <v>316.68</v>
      </c>
      <c r="AL214" s="178">
        <v>0</v>
      </c>
      <c r="AM214" s="178">
        <v>316.68</v>
      </c>
      <c r="AN214" s="178">
        <v>0</v>
      </c>
      <c r="AO214" s="178">
        <v>316.68</v>
      </c>
      <c r="AP214" s="3">
        <v>474.75</v>
      </c>
      <c r="AQ214" s="3">
        <v>316.68</v>
      </c>
      <c r="AR214" s="3">
        <v>0</v>
      </c>
      <c r="AS214" s="3">
        <v>316.68</v>
      </c>
      <c r="AT214" s="3">
        <v>0</v>
      </c>
      <c r="AU214" s="3">
        <v>316.68</v>
      </c>
      <c r="AV214" s="39">
        <f t="shared" si="86"/>
        <v>949.5</v>
      </c>
      <c r="AW214" s="39">
        <f t="shared" si="87"/>
        <v>4314.239999999999</v>
      </c>
      <c r="AX214" s="122">
        <f t="shared" si="88"/>
        <v>5263.739999999999</v>
      </c>
      <c r="AY214" s="40"/>
      <c r="AZ214" s="40"/>
      <c r="BA214" s="40"/>
      <c r="BB214" s="40">
        <f t="shared" si="89"/>
        <v>5263.739999999999</v>
      </c>
      <c r="BC214" s="108">
        <f t="shared" si="91"/>
        <v>3918.510000000001</v>
      </c>
      <c r="BD214" s="150"/>
      <c r="BE214" s="150"/>
      <c r="BF214" s="3">
        <v>0</v>
      </c>
      <c r="BG214" s="150">
        <f t="shared" si="80"/>
        <v>3918.510000000001</v>
      </c>
      <c r="BH214" s="121">
        <v>30511.15</v>
      </c>
      <c r="BI214" s="156"/>
      <c r="BJ214" s="137"/>
      <c r="BK214" s="251"/>
      <c r="BL214" s="251">
        <f t="shared" si="73"/>
        <v>3918.510000000001</v>
      </c>
      <c r="BM214" s="125">
        <v>1438.4</v>
      </c>
      <c r="BN214" s="3"/>
      <c r="BO214" s="3"/>
      <c r="BP214" s="3"/>
      <c r="BQ214" s="121">
        <f>BM214*0.02011617</f>
        <v>28.935098928000002</v>
      </c>
      <c r="BR214" s="277">
        <f>BM214-BN214-BO214-BQ214-BP214</f>
        <v>1409.464901072</v>
      </c>
      <c r="BS214" s="125"/>
      <c r="BT214" s="3"/>
      <c r="BU214" s="3"/>
      <c r="BV214" s="251">
        <f t="shared" si="90"/>
        <v>5327.974901072001</v>
      </c>
      <c r="BW214" s="108">
        <f t="shared" si="92"/>
        <v>5327.974901072001</v>
      </c>
      <c r="BX214" s="150"/>
    </row>
    <row r="215" spans="1:76" ht="15.75">
      <c r="A215" s="3">
        <v>201</v>
      </c>
      <c r="B215" s="17" t="s">
        <v>176</v>
      </c>
      <c r="C215" s="3">
        <v>723</v>
      </c>
      <c r="D215" s="3">
        <v>0</v>
      </c>
      <c r="E215" s="3">
        <f t="shared" si="75"/>
        <v>723</v>
      </c>
      <c r="F215" s="51">
        <v>11.97</v>
      </c>
      <c r="G215" s="6">
        <f t="shared" si="76"/>
        <v>8654.310000000001</v>
      </c>
      <c r="H215" s="5">
        <f t="shared" si="81"/>
        <v>51925.86000000001</v>
      </c>
      <c r="I215" s="3">
        <v>12.07</v>
      </c>
      <c r="J215" s="6">
        <f t="shared" si="77"/>
        <v>8726.61</v>
      </c>
      <c r="K215" s="5">
        <f t="shared" si="82"/>
        <v>52359.66</v>
      </c>
      <c r="L215" s="54">
        <f t="shared" si="78"/>
        <v>104285.52000000002</v>
      </c>
      <c r="M215" s="138">
        <v>-3940.41</v>
      </c>
      <c r="N215" s="55">
        <f t="shared" si="79"/>
        <v>-0.0377848238183019</v>
      </c>
      <c r="O215" s="108">
        <f t="shared" si="83"/>
        <v>100345.11000000002</v>
      </c>
      <c r="P215" s="98"/>
      <c r="Q215" s="98"/>
      <c r="R215" s="144">
        <v>101988.34</v>
      </c>
      <c r="S215" s="144"/>
      <c r="T215" s="6">
        <f t="shared" si="84"/>
        <v>4657.783333333334</v>
      </c>
      <c r="U215" s="6">
        <f t="shared" si="85"/>
        <v>3841.2450000000003</v>
      </c>
      <c r="V215" s="35">
        <v>55893.4</v>
      </c>
      <c r="W215" s="35">
        <v>46094.94</v>
      </c>
      <c r="X215" s="3">
        <v>2219</v>
      </c>
      <c r="Y215" s="3">
        <v>1840.32</v>
      </c>
      <c r="Z215" s="3">
        <v>0</v>
      </c>
      <c r="AA215" s="3">
        <v>2227.68</v>
      </c>
      <c r="AB215" s="3">
        <v>0</v>
      </c>
      <c r="AC215" s="3">
        <v>1840.32</v>
      </c>
      <c r="AD215" s="3">
        <v>474.75</v>
      </c>
      <c r="AE215" s="3">
        <v>4919.88</v>
      </c>
      <c r="AF215" s="3">
        <v>0</v>
      </c>
      <c r="AG215" s="3">
        <v>1840.32</v>
      </c>
      <c r="AH215" s="3">
        <v>32.5</v>
      </c>
      <c r="AI215" s="3">
        <v>1840.32</v>
      </c>
      <c r="AJ215" s="178">
        <v>1991.49</v>
      </c>
      <c r="AK215" s="178">
        <v>1905.38</v>
      </c>
      <c r="AL215" s="178">
        <v>1622.15</v>
      </c>
      <c r="AM215" s="178">
        <v>1905.38</v>
      </c>
      <c r="AN215" s="178">
        <v>1000</v>
      </c>
      <c r="AO215" s="178">
        <v>2400.26</v>
      </c>
      <c r="AP215" s="3">
        <v>474.75</v>
      </c>
      <c r="AQ215" s="3">
        <v>7353.24</v>
      </c>
      <c r="AR215" s="3">
        <v>0</v>
      </c>
      <c r="AS215" s="3">
        <v>1905.38</v>
      </c>
      <c r="AT215" s="3">
        <v>0</v>
      </c>
      <c r="AU215" s="3">
        <v>1905.38</v>
      </c>
      <c r="AV215" s="39">
        <f t="shared" si="86"/>
        <v>7814.639999999999</v>
      </c>
      <c r="AW215" s="39">
        <f t="shared" si="87"/>
        <v>31883.86</v>
      </c>
      <c r="AX215" s="122">
        <f t="shared" si="88"/>
        <v>39698.5</v>
      </c>
      <c r="AY215" s="40"/>
      <c r="AZ215" s="40"/>
      <c r="BA215" s="40"/>
      <c r="BB215" s="40">
        <f t="shared" si="89"/>
        <v>39698.5</v>
      </c>
      <c r="BC215" s="108">
        <f t="shared" si="91"/>
        <v>60646.610000000015</v>
      </c>
      <c r="BD215" s="150"/>
      <c r="BE215" s="150"/>
      <c r="BF215" s="3">
        <v>15709.5888</v>
      </c>
      <c r="BG215" s="150">
        <f t="shared" si="80"/>
        <v>44937.02120000002</v>
      </c>
      <c r="BH215" s="121">
        <v>104158.89</v>
      </c>
      <c r="BI215" s="156"/>
      <c r="BJ215" s="137"/>
      <c r="BK215" s="251"/>
      <c r="BL215" s="251">
        <f t="shared" si="73"/>
        <v>44937.02120000002</v>
      </c>
      <c r="BM215" s="138">
        <v>-3940.41</v>
      </c>
      <c r="BN215" s="139"/>
      <c r="BO215" s="139"/>
      <c r="BP215" s="139"/>
      <c r="BQ215" s="139"/>
      <c r="BR215" s="276">
        <v>0</v>
      </c>
      <c r="BS215" s="138">
        <v>-3940.41</v>
      </c>
      <c r="BT215" s="3"/>
      <c r="BU215" s="3"/>
      <c r="BV215" s="251">
        <f t="shared" si="90"/>
        <v>44937.02120000002</v>
      </c>
      <c r="BW215" s="108">
        <f t="shared" si="92"/>
        <v>44937.02120000002</v>
      </c>
      <c r="BX215" s="150"/>
    </row>
    <row r="216" spans="1:76" ht="15.75">
      <c r="A216" s="3">
        <v>202</v>
      </c>
      <c r="B216" s="17" t="s">
        <v>177</v>
      </c>
      <c r="C216" s="3">
        <v>715.2</v>
      </c>
      <c r="D216" s="3">
        <v>0</v>
      </c>
      <c r="E216" s="3">
        <f t="shared" si="75"/>
        <v>715.2</v>
      </c>
      <c r="F216" s="51">
        <v>11.97</v>
      </c>
      <c r="G216" s="6">
        <f t="shared" si="76"/>
        <v>8560.944000000001</v>
      </c>
      <c r="H216" s="5">
        <f t="shared" si="81"/>
        <v>51365.664000000004</v>
      </c>
      <c r="I216" s="3">
        <v>12.07</v>
      </c>
      <c r="J216" s="6">
        <f t="shared" si="77"/>
        <v>8632.464</v>
      </c>
      <c r="K216" s="5">
        <f t="shared" si="82"/>
        <v>51794.784</v>
      </c>
      <c r="L216" s="54">
        <f t="shared" si="78"/>
        <v>103160.448</v>
      </c>
      <c r="M216" s="125"/>
      <c r="N216" s="55">
        <f t="shared" si="79"/>
        <v>0</v>
      </c>
      <c r="O216" s="108">
        <f t="shared" si="83"/>
        <v>103160.448</v>
      </c>
      <c r="P216" s="127"/>
      <c r="Q216" s="98"/>
      <c r="R216" s="144">
        <v>104785.95</v>
      </c>
      <c r="S216" s="144"/>
      <c r="T216" s="6">
        <f t="shared" si="84"/>
        <v>4778.2508333333335</v>
      </c>
      <c r="U216" s="6">
        <f t="shared" si="85"/>
        <v>3953.911666666667</v>
      </c>
      <c r="V216" s="35">
        <v>57339.01</v>
      </c>
      <c r="W216" s="35">
        <v>47446.94</v>
      </c>
      <c r="X216" s="3">
        <v>2207.37</v>
      </c>
      <c r="Y216" s="3">
        <v>1822.61</v>
      </c>
      <c r="Z216" s="3">
        <v>1720.04</v>
      </c>
      <c r="AA216" s="3">
        <v>2055.03</v>
      </c>
      <c r="AB216" s="3">
        <v>1079.95</v>
      </c>
      <c r="AC216" s="3">
        <v>1822.61</v>
      </c>
      <c r="AD216" s="3">
        <v>1554.7</v>
      </c>
      <c r="AE216" s="3">
        <v>2408.27</v>
      </c>
      <c r="AF216" s="3">
        <v>2016.86</v>
      </c>
      <c r="AG216" s="3">
        <v>1822.61</v>
      </c>
      <c r="AH216" s="3">
        <v>2049.36</v>
      </c>
      <c r="AI216" s="3">
        <v>1822.61</v>
      </c>
      <c r="AJ216" s="178">
        <v>4094.178</v>
      </c>
      <c r="AK216" s="178">
        <v>1886.98</v>
      </c>
      <c r="AL216" s="178">
        <v>5808.628</v>
      </c>
      <c r="AM216" s="178">
        <v>19634.27</v>
      </c>
      <c r="AN216" s="178">
        <v>3102.688</v>
      </c>
      <c r="AO216" s="178">
        <v>24152.3</v>
      </c>
      <c r="AP216" s="3">
        <v>2865.99</v>
      </c>
      <c r="AQ216" s="3">
        <v>2472.64</v>
      </c>
      <c r="AR216" s="3">
        <v>1130.02</v>
      </c>
      <c r="AS216" s="3">
        <v>2535.54</v>
      </c>
      <c r="AT216" s="3">
        <v>1130.02</v>
      </c>
      <c r="AU216" s="3">
        <v>1886.98</v>
      </c>
      <c r="AV216" s="39">
        <f t="shared" si="86"/>
        <v>28759.803999999996</v>
      </c>
      <c r="AW216" s="39">
        <f t="shared" si="87"/>
        <v>64322.45000000001</v>
      </c>
      <c r="AX216" s="122">
        <f t="shared" si="88"/>
        <v>93082.25400000002</v>
      </c>
      <c r="AY216" s="40"/>
      <c r="AZ216" s="40"/>
      <c r="BA216" s="40"/>
      <c r="BB216" s="40">
        <f t="shared" si="89"/>
        <v>93082.25400000002</v>
      </c>
      <c r="BC216" s="108">
        <f t="shared" si="91"/>
        <v>10078.193999999989</v>
      </c>
      <c r="BD216" s="150"/>
      <c r="BE216" s="150"/>
      <c r="BF216" s="3">
        <v>22013.2632</v>
      </c>
      <c r="BG216" s="150">
        <f t="shared" si="80"/>
        <v>-11935.069200000013</v>
      </c>
      <c r="BH216" s="121">
        <v>130273.37</v>
      </c>
      <c r="BI216" s="156"/>
      <c r="BJ216" s="137"/>
      <c r="BK216" s="251"/>
      <c r="BL216" s="251">
        <f t="shared" si="73"/>
        <v>-11935.069200000013</v>
      </c>
      <c r="BM216" s="125">
        <v>36042.32</v>
      </c>
      <c r="BN216" s="121"/>
      <c r="BO216" s="121"/>
      <c r="BP216" s="121"/>
      <c r="BQ216" s="121">
        <f>BM216*0.02011617</f>
        <v>725.0334363144</v>
      </c>
      <c r="BR216" s="277">
        <f>BM216-BN216-BO216-BQ216-BP216</f>
        <v>35317.2865636856</v>
      </c>
      <c r="BS216" s="125"/>
      <c r="BT216" s="3"/>
      <c r="BU216" s="3"/>
      <c r="BV216" s="251">
        <f t="shared" si="90"/>
        <v>23382.217363685588</v>
      </c>
      <c r="BW216" s="108">
        <f t="shared" si="92"/>
        <v>23382.217363685588</v>
      </c>
      <c r="BX216" s="150"/>
    </row>
    <row r="217" spans="1:76" ht="15.75">
      <c r="A217" s="3">
        <v>203</v>
      </c>
      <c r="B217" s="17" t="s">
        <v>178</v>
      </c>
      <c r="C217" s="3">
        <v>644.3</v>
      </c>
      <c r="D217" s="3">
        <v>99.5</v>
      </c>
      <c r="E217" s="3">
        <f t="shared" si="75"/>
        <v>743.8</v>
      </c>
      <c r="F217" s="51">
        <v>11.97</v>
      </c>
      <c r="G217" s="6">
        <f t="shared" si="76"/>
        <v>8903.286</v>
      </c>
      <c r="H217" s="5">
        <f t="shared" si="81"/>
        <v>53419.716</v>
      </c>
      <c r="I217" s="3">
        <v>12.07</v>
      </c>
      <c r="J217" s="6">
        <f t="shared" si="77"/>
        <v>8977.666</v>
      </c>
      <c r="K217" s="5">
        <f t="shared" si="82"/>
        <v>53865.996</v>
      </c>
      <c r="L217" s="54">
        <f t="shared" si="78"/>
        <v>107285.712</v>
      </c>
      <c r="M217" s="125"/>
      <c r="N217" s="55">
        <f t="shared" si="79"/>
        <v>0</v>
      </c>
      <c r="O217" s="108">
        <f t="shared" si="83"/>
        <v>107285.712</v>
      </c>
      <c r="P217" s="98"/>
      <c r="Q217" s="98"/>
      <c r="R217" s="144">
        <v>108976.22</v>
      </c>
      <c r="S217" s="144"/>
      <c r="T217" s="6">
        <f t="shared" si="84"/>
        <v>4969.3275</v>
      </c>
      <c r="U217" s="6">
        <f t="shared" si="85"/>
        <v>4112.024166666667</v>
      </c>
      <c r="V217" s="35">
        <v>59631.93</v>
      </c>
      <c r="W217" s="35">
        <v>49344.29</v>
      </c>
      <c r="X217" s="3">
        <v>2250.56</v>
      </c>
      <c r="Y217" s="3">
        <v>2609.42</v>
      </c>
      <c r="Z217" s="3">
        <v>1943.41</v>
      </c>
      <c r="AA217" s="3">
        <v>1888.39</v>
      </c>
      <c r="AB217" s="3">
        <v>3879.49</v>
      </c>
      <c r="AC217" s="3">
        <v>1888.39</v>
      </c>
      <c r="AD217" s="3">
        <v>2197.66</v>
      </c>
      <c r="AE217" s="3">
        <v>2474.05</v>
      </c>
      <c r="AF217" s="3">
        <v>3677.34</v>
      </c>
      <c r="AG217" s="3">
        <v>1888.39</v>
      </c>
      <c r="AH217" s="3">
        <v>2130.02</v>
      </c>
      <c r="AI217" s="3">
        <v>1888.39</v>
      </c>
      <c r="AJ217" s="178">
        <v>14434.702000000001</v>
      </c>
      <c r="AK217" s="178">
        <v>1955.33</v>
      </c>
      <c r="AL217" s="178">
        <v>16957.982000000004</v>
      </c>
      <c r="AM217" s="178">
        <v>1955.33</v>
      </c>
      <c r="AN217" s="178">
        <v>3186.772</v>
      </c>
      <c r="AO217" s="178">
        <v>1955.33</v>
      </c>
      <c r="AP217" s="3">
        <v>2911.17</v>
      </c>
      <c r="AQ217" s="3">
        <v>2540.99</v>
      </c>
      <c r="AR217" s="3">
        <v>2416.17</v>
      </c>
      <c r="AS217" s="3">
        <v>1955.33</v>
      </c>
      <c r="AT217" s="3">
        <v>1175.2</v>
      </c>
      <c r="AU217" s="3">
        <v>1955.33</v>
      </c>
      <c r="AV217" s="39">
        <f t="shared" si="86"/>
        <v>57160.475999999995</v>
      </c>
      <c r="AW217" s="39">
        <f t="shared" si="87"/>
        <v>24954.67</v>
      </c>
      <c r="AX217" s="122">
        <f t="shared" si="88"/>
        <v>82115.146</v>
      </c>
      <c r="AY217" s="40"/>
      <c r="AZ217" s="40"/>
      <c r="BA217" s="40"/>
      <c r="BB217" s="40">
        <f t="shared" si="89"/>
        <v>82115.146</v>
      </c>
      <c r="BC217" s="108">
        <f t="shared" si="91"/>
        <v>25170.566000000006</v>
      </c>
      <c r="BD217" s="150"/>
      <c r="BE217" s="150"/>
      <c r="BF217" s="3">
        <v>14694.9792</v>
      </c>
      <c r="BG217" s="150">
        <f t="shared" si="80"/>
        <v>10475.586800000006</v>
      </c>
      <c r="BH217" s="121">
        <v>140326.53</v>
      </c>
      <c r="BI217" s="156"/>
      <c r="BJ217" s="137"/>
      <c r="BK217" s="251"/>
      <c r="BL217" s="251">
        <f t="shared" si="73"/>
        <v>10475.586800000006</v>
      </c>
      <c r="BM217" s="125">
        <v>41998.62</v>
      </c>
      <c r="BN217" s="3"/>
      <c r="BO217" s="3"/>
      <c r="BP217" s="3"/>
      <c r="BQ217" s="121">
        <f>BM217*0.02011617</f>
        <v>844.8513796854</v>
      </c>
      <c r="BR217" s="277">
        <f>BM217-BN217-BO217-BQ217-BP217</f>
        <v>41153.7686203146</v>
      </c>
      <c r="BS217" s="125"/>
      <c r="BT217" s="3"/>
      <c r="BU217" s="3"/>
      <c r="BV217" s="251">
        <f t="shared" si="90"/>
        <v>51629.355420314605</v>
      </c>
      <c r="BW217" s="108">
        <f t="shared" si="92"/>
        <v>51629.355420314605</v>
      </c>
      <c r="BX217" s="150"/>
    </row>
    <row r="218" spans="1:76" ht="15.75">
      <c r="A218" s="3">
        <v>204</v>
      </c>
      <c r="B218" s="18" t="s">
        <v>179</v>
      </c>
      <c r="C218" s="3">
        <v>2076.8</v>
      </c>
      <c r="D218" s="3">
        <v>0</v>
      </c>
      <c r="E218" s="3">
        <f t="shared" si="75"/>
        <v>2076.8</v>
      </c>
      <c r="F218" s="51">
        <v>13.29</v>
      </c>
      <c r="G218" s="6">
        <f t="shared" si="76"/>
        <v>27600.672000000002</v>
      </c>
      <c r="H218" s="5">
        <f t="shared" si="81"/>
        <v>165604.032</v>
      </c>
      <c r="I218" s="3">
        <v>13.81</v>
      </c>
      <c r="J218" s="6">
        <f t="shared" si="77"/>
        <v>28680.608000000004</v>
      </c>
      <c r="K218" s="5">
        <f t="shared" si="82"/>
        <v>172083.64800000002</v>
      </c>
      <c r="L218" s="54">
        <f t="shared" si="78"/>
        <v>337687.68000000005</v>
      </c>
      <c r="M218" s="125"/>
      <c r="N218" s="55">
        <f t="shared" si="79"/>
        <v>0</v>
      </c>
      <c r="O218" s="108">
        <f t="shared" si="83"/>
        <v>337687.68000000005</v>
      </c>
      <c r="P218" s="127"/>
      <c r="Q218" s="98"/>
      <c r="R218" s="144">
        <v>337832.23</v>
      </c>
      <c r="S218" s="144"/>
      <c r="T218" s="6">
        <f t="shared" si="84"/>
        <v>0</v>
      </c>
      <c r="U218" s="6">
        <f t="shared" si="85"/>
        <v>28152.685833333333</v>
      </c>
      <c r="V218" s="35">
        <v>0</v>
      </c>
      <c r="W218" s="35">
        <v>337832.23</v>
      </c>
      <c r="X218" s="3">
        <v>0</v>
      </c>
      <c r="Y218" s="3">
        <v>13558.65</v>
      </c>
      <c r="Z218" s="3">
        <v>0</v>
      </c>
      <c r="AA218" s="3">
        <v>50005.16</v>
      </c>
      <c r="AB218" s="3">
        <v>0</v>
      </c>
      <c r="AC218" s="3">
        <v>15605.36</v>
      </c>
      <c r="AD218" s="3">
        <v>0</v>
      </c>
      <c r="AE218" s="3">
        <v>14545.75</v>
      </c>
      <c r="AF218" s="3">
        <v>0</v>
      </c>
      <c r="AG218" s="3">
        <v>24110.87</v>
      </c>
      <c r="AH218" s="3">
        <v>0</v>
      </c>
      <c r="AI218" s="3">
        <v>48358.51</v>
      </c>
      <c r="AJ218" s="178">
        <v>0</v>
      </c>
      <c r="AK218" s="178">
        <v>40092.86</v>
      </c>
      <c r="AL218" s="178">
        <v>0</v>
      </c>
      <c r="AM218" s="178">
        <v>16771.06</v>
      </c>
      <c r="AN218" s="178">
        <v>0</v>
      </c>
      <c r="AO218" s="178">
        <v>38537.58</v>
      </c>
      <c r="AP218" s="3">
        <v>0</v>
      </c>
      <c r="AQ218" s="3">
        <v>15606.9</v>
      </c>
      <c r="AR218" s="3">
        <v>0</v>
      </c>
      <c r="AS218" s="3">
        <v>15273.6</v>
      </c>
      <c r="AT218" s="3">
        <v>0</v>
      </c>
      <c r="AU218" s="3">
        <v>40092.3</v>
      </c>
      <c r="AV218" s="39">
        <f t="shared" si="86"/>
        <v>0</v>
      </c>
      <c r="AW218" s="39">
        <f t="shared" si="87"/>
        <v>332558.60000000003</v>
      </c>
      <c r="AX218" s="122">
        <f t="shared" si="88"/>
        <v>332558.60000000003</v>
      </c>
      <c r="AY218" s="40"/>
      <c r="AZ218" s="40"/>
      <c r="BA218" s="40"/>
      <c r="BB218" s="40">
        <f t="shared" si="89"/>
        <v>332558.60000000003</v>
      </c>
      <c r="BC218" s="108">
        <f t="shared" si="91"/>
        <v>5129.080000000016</v>
      </c>
      <c r="BD218" s="150"/>
      <c r="BE218" s="150"/>
      <c r="BF218" s="3">
        <v>-22205.82</v>
      </c>
      <c r="BG218" s="150">
        <f t="shared" si="80"/>
        <v>27334.900000000016</v>
      </c>
      <c r="BH218" s="121">
        <v>458382.49</v>
      </c>
      <c r="BI218" s="156"/>
      <c r="BJ218" s="137"/>
      <c r="BK218" s="251"/>
      <c r="BL218" s="251">
        <f t="shared" si="73"/>
        <v>27334.900000000016</v>
      </c>
      <c r="BM218" s="125">
        <v>255281.61</v>
      </c>
      <c r="BN218" s="3"/>
      <c r="BO218" s="3"/>
      <c r="BP218" s="3">
        <v>244.86</v>
      </c>
      <c r="BQ218" s="121">
        <f>BM218*0.02011617</f>
        <v>5135.288264633699</v>
      </c>
      <c r="BR218" s="277">
        <f>BM218-BN218-BO218-BQ218-BP218</f>
        <v>249901.4617353663</v>
      </c>
      <c r="BS218" s="125"/>
      <c r="BT218" s="3"/>
      <c r="BU218" s="3"/>
      <c r="BV218" s="251">
        <f t="shared" si="90"/>
        <v>277236.3617353663</v>
      </c>
      <c r="BW218" s="108">
        <f t="shared" si="92"/>
        <v>277236.3617353663</v>
      </c>
      <c r="BX218" s="150"/>
    </row>
    <row r="219" spans="1:76" ht="15.75">
      <c r="A219" s="3">
        <v>205</v>
      </c>
      <c r="B219" s="18" t="s">
        <v>333</v>
      </c>
      <c r="C219" s="3">
        <v>4075.1</v>
      </c>
      <c r="D219" s="3">
        <v>0</v>
      </c>
      <c r="E219" s="3">
        <f t="shared" si="75"/>
        <v>4075.1</v>
      </c>
      <c r="F219" s="51">
        <v>12.38</v>
      </c>
      <c r="G219" s="6">
        <f t="shared" si="76"/>
        <v>50449.738000000005</v>
      </c>
      <c r="H219" s="5">
        <f t="shared" si="81"/>
        <v>302698.428</v>
      </c>
      <c r="I219" s="3">
        <v>12.86</v>
      </c>
      <c r="J219" s="6">
        <f t="shared" si="77"/>
        <v>52405.786</v>
      </c>
      <c r="K219" s="5">
        <f t="shared" si="82"/>
        <v>314434.716</v>
      </c>
      <c r="L219" s="54">
        <f t="shared" si="78"/>
        <v>617133.1440000001</v>
      </c>
      <c r="M219" s="125"/>
      <c r="N219" s="55">
        <f t="shared" si="79"/>
        <v>0</v>
      </c>
      <c r="O219" s="108">
        <f t="shared" si="83"/>
        <v>617133.1440000001</v>
      </c>
      <c r="P219" s="127"/>
      <c r="Q219" s="98"/>
      <c r="R219" s="144">
        <v>617504.79</v>
      </c>
      <c r="S219" s="144"/>
      <c r="T219" s="6">
        <f t="shared" si="84"/>
        <v>0</v>
      </c>
      <c r="U219" s="6">
        <f t="shared" si="85"/>
        <v>51458.732500000006</v>
      </c>
      <c r="V219" s="35">
        <v>0</v>
      </c>
      <c r="W219" s="35">
        <v>617504.79</v>
      </c>
      <c r="X219" s="3">
        <v>0</v>
      </c>
      <c r="Y219" s="3">
        <v>55036.99</v>
      </c>
      <c r="Z219" s="3">
        <v>0</v>
      </c>
      <c r="AA219" s="3">
        <v>41515.26</v>
      </c>
      <c r="AB219" s="3">
        <v>0</v>
      </c>
      <c r="AC219" s="3">
        <v>22205.3</v>
      </c>
      <c r="AD219" s="3">
        <v>0</v>
      </c>
      <c r="AE219" s="3">
        <v>17585.32</v>
      </c>
      <c r="AF219" s="3">
        <v>0</v>
      </c>
      <c r="AG219" s="3">
        <v>24272.58</v>
      </c>
      <c r="AH219" s="3">
        <v>0</v>
      </c>
      <c r="AI219" s="3">
        <v>33575.43</v>
      </c>
      <c r="AJ219" s="178">
        <v>0</v>
      </c>
      <c r="AK219" s="178">
        <v>55246.61</v>
      </c>
      <c r="AL219" s="178">
        <v>0</v>
      </c>
      <c r="AM219" s="178">
        <v>108108.09</v>
      </c>
      <c r="AN219" s="178">
        <v>0</v>
      </c>
      <c r="AO219" s="178">
        <v>36948.66</v>
      </c>
      <c r="AP219" s="3">
        <v>0</v>
      </c>
      <c r="AQ219" s="3">
        <v>23612.77</v>
      </c>
      <c r="AR219" s="3">
        <v>0</v>
      </c>
      <c r="AS219" s="3">
        <v>20636.76</v>
      </c>
      <c r="AT219" s="3">
        <v>0</v>
      </c>
      <c r="AU219" s="3">
        <v>40645.44</v>
      </c>
      <c r="AV219" s="39">
        <f t="shared" si="86"/>
        <v>0</v>
      </c>
      <c r="AW219" s="39">
        <f t="shared" si="87"/>
        <v>479389.21</v>
      </c>
      <c r="AX219" s="122">
        <f t="shared" si="88"/>
        <v>479389.21</v>
      </c>
      <c r="AY219" s="40"/>
      <c r="AZ219" s="40"/>
      <c r="BA219" s="40"/>
      <c r="BB219" s="40">
        <f t="shared" si="89"/>
        <v>479389.21</v>
      </c>
      <c r="BC219" s="108">
        <f t="shared" si="91"/>
        <v>137743.93400000007</v>
      </c>
      <c r="BD219" s="150"/>
      <c r="BE219" s="150"/>
      <c r="BF219" s="3">
        <v>-23948.9418</v>
      </c>
      <c r="BG219" s="150">
        <f t="shared" si="80"/>
        <v>161692.87580000007</v>
      </c>
      <c r="BH219" s="121">
        <v>507332.67</v>
      </c>
      <c r="BI219" s="156"/>
      <c r="BJ219" s="137"/>
      <c r="BK219" s="251"/>
      <c r="BL219" s="251">
        <f t="shared" si="73"/>
        <v>161692.87580000007</v>
      </c>
      <c r="BM219" s="125">
        <v>550882.2</v>
      </c>
      <c r="BN219" s="121"/>
      <c r="BO219" s="121"/>
      <c r="BP219" s="121">
        <v>480.46</v>
      </c>
      <c r="BQ219" s="121">
        <f>BM219*0.02011617</f>
        <v>11081.639985173999</v>
      </c>
      <c r="BR219" s="277">
        <f>BM219-BN219-BO219-BQ219-BP219</f>
        <v>539320.100014826</v>
      </c>
      <c r="BS219" s="125"/>
      <c r="BT219" s="3"/>
      <c r="BU219" s="3"/>
      <c r="BV219" s="251">
        <f t="shared" si="90"/>
        <v>701012.9758148261</v>
      </c>
      <c r="BW219" s="108">
        <f t="shared" si="92"/>
        <v>701012.9758148261</v>
      </c>
      <c r="BX219" s="150"/>
    </row>
    <row r="220" spans="1:76" ht="15.75">
      <c r="A220" s="3">
        <v>206</v>
      </c>
      <c r="B220" s="18" t="s">
        <v>180</v>
      </c>
      <c r="C220" s="3">
        <v>625.4</v>
      </c>
      <c r="D220" s="3">
        <v>122.5</v>
      </c>
      <c r="E220" s="3">
        <f t="shared" si="75"/>
        <v>747.9</v>
      </c>
      <c r="F220" s="51">
        <v>8.18</v>
      </c>
      <c r="G220" s="6">
        <f t="shared" si="76"/>
        <v>6117.821999999999</v>
      </c>
      <c r="H220" s="5">
        <f t="shared" si="81"/>
        <v>36706.93199999999</v>
      </c>
      <c r="I220" s="3">
        <v>8.51</v>
      </c>
      <c r="J220" s="6">
        <f t="shared" si="77"/>
        <v>6364.629</v>
      </c>
      <c r="K220" s="5">
        <f t="shared" si="82"/>
        <v>38187.774</v>
      </c>
      <c r="L220" s="54">
        <f t="shared" si="78"/>
        <v>74894.70599999999</v>
      </c>
      <c r="M220" s="138">
        <v>-58486.1</v>
      </c>
      <c r="N220" s="55">
        <f t="shared" si="79"/>
        <v>-0.7809110032423388</v>
      </c>
      <c r="O220" s="108">
        <f t="shared" si="83"/>
        <v>16408.605999999992</v>
      </c>
      <c r="P220" s="127" t="s">
        <v>354</v>
      </c>
      <c r="Q220" s="98" t="s">
        <v>424</v>
      </c>
      <c r="R220" s="143">
        <v>21054.88</v>
      </c>
      <c r="S220" s="144">
        <f>O220-R220</f>
        <v>-4646.2740000000085</v>
      </c>
      <c r="T220" s="6">
        <f t="shared" si="84"/>
        <v>0</v>
      </c>
      <c r="U220" s="6">
        <f t="shared" si="85"/>
        <v>1754.5733333333335</v>
      </c>
      <c r="V220" s="35">
        <v>0</v>
      </c>
      <c r="W220" s="35">
        <v>21054.88</v>
      </c>
      <c r="X220" s="3">
        <v>0</v>
      </c>
      <c r="Y220" s="3">
        <v>3253.41</v>
      </c>
      <c r="Z220" s="3">
        <v>0</v>
      </c>
      <c r="AA220" s="3">
        <v>1719.02</v>
      </c>
      <c r="AB220" s="3">
        <v>0</v>
      </c>
      <c r="AC220" s="3">
        <v>4531.71</v>
      </c>
      <c r="AD220" s="3">
        <v>0</v>
      </c>
      <c r="AE220" s="3">
        <v>5427.54</v>
      </c>
      <c r="AF220" s="3">
        <v>0</v>
      </c>
      <c r="AG220" s="3">
        <v>1753.52</v>
      </c>
      <c r="AH220" s="3">
        <v>0</v>
      </c>
      <c r="AI220" s="3">
        <v>1719.02</v>
      </c>
      <c r="AJ220" s="178">
        <v>0</v>
      </c>
      <c r="AK220" s="178">
        <v>1786.29</v>
      </c>
      <c r="AL220" s="178">
        <v>0</v>
      </c>
      <c r="AM220" s="178">
        <v>22148.3</v>
      </c>
      <c r="AN220" s="178">
        <v>0</v>
      </c>
      <c r="AO220" s="178">
        <v>1786.29</v>
      </c>
      <c r="AP220" s="3">
        <v>0</v>
      </c>
      <c r="AQ220" s="3">
        <v>2261.04</v>
      </c>
      <c r="AR220" s="3">
        <v>0</v>
      </c>
      <c r="AS220" s="3">
        <v>1786.29</v>
      </c>
      <c r="AT220" s="3">
        <v>0</v>
      </c>
      <c r="AU220" s="3">
        <v>1786.29</v>
      </c>
      <c r="AV220" s="39">
        <f t="shared" si="86"/>
        <v>0</v>
      </c>
      <c r="AW220" s="39">
        <f t="shared" si="87"/>
        <v>49958.72</v>
      </c>
      <c r="AX220" s="122">
        <f t="shared" si="88"/>
        <v>49958.72</v>
      </c>
      <c r="AY220" s="40"/>
      <c r="AZ220" s="40"/>
      <c r="BA220" s="40"/>
      <c r="BB220" s="40">
        <f t="shared" si="89"/>
        <v>49958.72</v>
      </c>
      <c r="BC220" s="108">
        <f t="shared" si="91"/>
        <v>-33550.11400000001</v>
      </c>
      <c r="BD220" s="150"/>
      <c r="BE220" s="150"/>
      <c r="BF220" s="3">
        <v>-3309.02</v>
      </c>
      <c r="BG220" s="150">
        <f t="shared" si="80"/>
        <v>-30241.09400000001</v>
      </c>
      <c r="BH220" s="121">
        <v>59767.34</v>
      </c>
      <c r="BI220" s="156"/>
      <c r="BJ220" s="137"/>
      <c r="BK220" s="251"/>
      <c r="BL220" s="251">
        <f t="shared" si="73"/>
        <v>-30241.09400000001</v>
      </c>
      <c r="BM220" s="138">
        <v>-58486.1</v>
      </c>
      <c r="BN220" s="140"/>
      <c r="BO220" s="140"/>
      <c r="BP220" s="140"/>
      <c r="BQ220" s="140"/>
      <c r="BR220" s="276">
        <v>0</v>
      </c>
      <c r="BS220" s="138">
        <v>-58486.1</v>
      </c>
      <c r="BT220" s="3"/>
      <c r="BU220" s="3"/>
      <c r="BV220" s="251">
        <f t="shared" si="90"/>
        <v>-30241.09400000001</v>
      </c>
      <c r="BW220" s="150"/>
      <c r="BX220" s="274">
        <f>BL220+BR220</f>
        <v>-30241.09400000001</v>
      </c>
    </row>
    <row r="221" spans="1:76" ht="15.75">
      <c r="A221" s="3">
        <v>207</v>
      </c>
      <c r="B221" s="18" t="s">
        <v>181</v>
      </c>
      <c r="C221" s="3">
        <v>470.1</v>
      </c>
      <c r="D221" s="3">
        <v>0</v>
      </c>
      <c r="E221" s="3">
        <f t="shared" si="75"/>
        <v>470.1</v>
      </c>
      <c r="F221" s="51">
        <v>8.18</v>
      </c>
      <c r="G221" s="6">
        <f t="shared" si="76"/>
        <v>3845.418</v>
      </c>
      <c r="H221" s="5">
        <f t="shared" si="81"/>
        <v>23072.508</v>
      </c>
      <c r="I221" s="3">
        <v>8.51</v>
      </c>
      <c r="J221" s="6">
        <f t="shared" si="77"/>
        <v>4000.551</v>
      </c>
      <c r="K221" s="5">
        <f t="shared" si="82"/>
        <v>24003.306</v>
      </c>
      <c r="L221" s="54">
        <f t="shared" si="78"/>
        <v>47075.814</v>
      </c>
      <c r="M221" s="138">
        <v>-47217.33</v>
      </c>
      <c r="N221" s="55">
        <f t="shared" si="79"/>
        <v>-1.0030061296444073</v>
      </c>
      <c r="O221" s="108">
        <f t="shared" si="83"/>
        <v>-141.51600000000326</v>
      </c>
      <c r="P221" s="127" t="s">
        <v>354</v>
      </c>
      <c r="Q221" s="98" t="s">
        <v>424</v>
      </c>
      <c r="R221" s="143">
        <v>13234.26</v>
      </c>
      <c r="S221" s="144">
        <f>O221-R221</f>
        <v>-13375.776000000003</v>
      </c>
      <c r="T221" s="6">
        <f t="shared" si="84"/>
        <v>0</v>
      </c>
      <c r="U221" s="6">
        <f t="shared" si="85"/>
        <v>1102.855</v>
      </c>
      <c r="V221" s="35">
        <v>0</v>
      </c>
      <c r="W221" s="35">
        <v>13234.26</v>
      </c>
      <c r="X221" s="3">
        <v>0</v>
      </c>
      <c r="Y221" s="3">
        <v>1081.23</v>
      </c>
      <c r="Z221" s="3">
        <v>0</v>
      </c>
      <c r="AA221" s="3">
        <v>1680.56</v>
      </c>
      <c r="AB221" s="3">
        <v>0</v>
      </c>
      <c r="AC221" s="3">
        <v>1081.23</v>
      </c>
      <c r="AD221" s="3">
        <v>0</v>
      </c>
      <c r="AE221" s="3">
        <v>41553.81</v>
      </c>
      <c r="AF221" s="3">
        <v>0</v>
      </c>
      <c r="AG221" s="3">
        <v>1115.73</v>
      </c>
      <c r="AH221" s="3">
        <v>0</v>
      </c>
      <c r="AI221" s="3">
        <v>59691.16</v>
      </c>
      <c r="AJ221" s="178">
        <v>0</v>
      </c>
      <c r="AK221" s="178">
        <v>3115.03</v>
      </c>
      <c r="AL221" s="178">
        <v>0</v>
      </c>
      <c r="AM221" s="178">
        <v>22277.12</v>
      </c>
      <c r="AN221" s="178">
        <v>0</v>
      </c>
      <c r="AO221" s="178">
        <v>1123.54</v>
      </c>
      <c r="AP221" s="3">
        <v>0</v>
      </c>
      <c r="AQ221" s="3">
        <v>1598.29</v>
      </c>
      <c r="AR221" s="3">
        <v>0</v>
      </c>
      <c r="AS221" s="3">
        <v>1123.54</v>
      </c>
      <c r="AT221" s="3">
        <v>0</v>
      </c>
      <c r="AU221" s="3">
        <v>1123.54</v>
      </c>
      <c r="AV221" s="39">
        <f t="shared" si="86"/>
        <v>0</v>
      </c>
      <c r="AW221" s="39">
        <f t="shared" si="87"/>
        <v>136564.78000000003</v>
      </c>
      <c r="AX221" s="122">
        <f t="shared" si="88"/>
        <v>136564.78000000003</v>
      </c>
      <c r="AY221" s="40"/>
      <c r="AZ221" s="40"/>
      <c r="BA221" s="40"/>
      <c r="BB221" s="40">
        <f t="shared" si="89"/>
        <v>136564.78000000003</v>
      </c>
      <c r="BC221" s="108">
        <f t="shared" si="91"/>
        <v>-136706.29600000003</v>
      </c>
      <c r="BD221" s="150"/>
      <c r="BE221" s="150"/>
      <c r="BF221" s="3">
        <v>4778.6136</v>
      </c>
      <c r="BG221" s="150">
        <f t="shared" si="80"/>
        <v>-141484.90960000004</v>
      </c>
      <c r="BH221" s="121">
        <v>37028.34</v>
      </c>
      <c r="BI221" s="156"/>
      <c r="BJ221" s="137"/>
      <c r="BK221" s="251"/>
      <c r="BL221" s="251">
        <f t="shared" si="73"/>
        <v>-141484.90960000004</v>
      </c>
      <c r="BM221" s="138">
        <v>-47217.33</v>
      </c>
      <c r="BN221" s="140"/>
      <c r="BO221" s="140"/>
      <c r="BP221" s="140"/>
      <c r="BQ221" s="140"/>
      <c r="BR221" s="276">
        <v>0</v>
      </c>
      <c r="BS221" s="138">
        <v>-47217.33</v>
      </c>
      <c r="BT221" s="3"/>
      <c r="BU221" s="3"/>
      <c r="BV221" s="251">
        <f t="shared" si="90"/>
        <v>-141484.90960000004</v>
      </c>
      <c r="BW221" s="150"/>
      <c r="BX221" s="274">
        <f>BL221+BR221</f>
        <v>-141484.90960000004</v>
      </c>
    </row>
    <row r="222" spans="1:146" s="93" customFormat="1" ht="15.75">
      <c r="A222" s="3">
        <v>208</v>
      </c>
      <c r="B222" s="57" t="s">
        <v>182</v>
      </c>
      <c r="C222" s="3">
        <v>465.4</v>
      </c>
      <c r="D222" s="3">
        <v>0</v>
      </c>
      <c r="E222" s="3">
        <f t="shared" si="75"/>
        <v>465.4</v>
      </c>
      <c r="F222" s="51">
        <v>8.18</v>
      </c>
      <c r="G222" s="6">
        <f t="shared" si="76"/>
        <v>3806.9719999999998</v>
      </c>
      <c r="H222" s="5">
        <f t="shared" si="81"/>
        <v>22841.832</v>
      </c>
      <c r="I222" s="3">
        <v>8.51</v>
      </c>
      <c r="J222" s="6">
        <f t="shared" si="77"/>
        <v>3960.5539999999996</v>
      </c>
      <c r="K222" s="5">
        <f t="shared" si="82"/>
        <v>23763.323999999997</v>
      </c>
      <c r="L222" s="54">
        <f t="shared" si="78"/>
        <v>46605.155999999995</v>
      </c>
      <c r="M222" s="138">
        <v>-25743.46</v>
      </c>
      <c r="N222" s="55">
        <f t="shared" si="79"/>
        <v>-0.5523736472419489</v>
      </c>
      <c r="O222" s="108">
        <f t="shared" si="83"/>
        <v>20861.695999999996</v>
      </c>
      <c r="P222" s="127" t="s">
        <v>354</v>
      </c>
      <c r="Q222" s="98" t="s">
        <v>424</v>
      </c>
      <c r="R222" s="146">
        <v>20853.88</v>
      </c>
      <c r="S222" s="144"/>
      <c r="T222" s="6">
        <f t="shared" si="84"/>
        <v>0</v>
      </c>
      <c r="U222" s="6">
        <f t="shared" si="85"/>
        <v>1737.8233333333335</v>
      </c>
      <c r="V222" s="35">
        <v>0</v>
      </c>
      <c r="W222" s="35">
        <v>20853.88</v>
      </c>
      <c r="X222" s="3">
        <v>0</v>
      </c>
      <c r="Y222" s="3">
        <v>1070.42</v>
      </c>
      <c r="Z222" s="3">
        <v>0</v>
      </c>
      <c r="AA222" s="3">
        <v>1669.75</v>
      </c>
      <c r="AB222" s="3">
        <v>0</v>
      </c>
      <c r="AC222" s="3">
        <v>1070.42</v>
      </c>
      <c r="AD222" s="3">
        <v>0</v>
      </c>
      <c r="AE222" s="3">
        <v>2130.83</v>
      </c>
      <c r="AF222" s="3">
        <v>0</v>
      </c>
      <c r="AG222" s="3">
        <v>1707.42</v>
      </c>
      <c r="AH222" s="3">
        <v>0</v>
      </c>
      <c r="AI222" s="3">
        <v>1070.42</v>
      </c>
      <c r="AJ222" s="178">
        <v>0</v>
      </c>
      <c r="AK222" s="178">
        <v>3103.8</v>
      </c>
      <c r="AL222" s="178">
        <v>0</v>
      </c>
      <c r="AM222" s="178">
        <v>4024.62</v>
      </c>
      <c r="AN222" s="178">
        <v>0</v>
      </c>
      <c r="AO222" s="178">
        <v>7508.39</v>
      </c>
      <c r="AP222" s="3">
        <v>0</v>
      </c>
      <c r="AQ222" s="3">
        <v>1587.06</v>
      </c>
      <c r="AR222" s="3">
        <v>0</v>
      </c>
      <c r="AS222" s="3">
        <v>1112.31</v>
      </c>
      <c r="AT222" s="3">
        <v>0</v>
      </c>
      <c r="AU222" s="3">
        <v>1112.31</v>
      </c>
      <c r="AV222" s="39">
        <f t="shared" si="86"/>
        <v>0</v>
      </c>
      <c r="AW222" s="39">
        <f t="shared" si="87"/>
        <v>27167.750000000004</v>
      </c>
      <c r="AX222" s="122">
        <f t="shared" si="88"/>
        <v>27167.750000000004</v>
      </c>
      <c r="AY222" s="40"/>
      <c r="AZ222" s="40"/>
      <c r="BA222" s="40"/>
      <c r="BB222" s="40">
        <f t="shared" si="89"/>
        <v>27167.750000000004</v>
      </c>
      <c r="BC222" s="108">
        <f t="shared" si="91"/>
        <v>-6306.054000000007</v>
      </c>
      <c r="BD222" s="150"/>
      <c r="BE222" s="150"/>
      <c r="BF222" s="3">
        <v>-864.5854</v>
      </c>
      <c r="BG222" s="150">
        <f t="shared" si="80"/>
        <v>-5441.468600000007</v>
      </c>
      <c r="BH222" s="121">
        <v>13227.9</v>
      </c>
      <c r="BI222" s="156"/>
      <c r="BJ222" s="137"/>
      <c r="BK222" s="251"/>
      <c r="BL222" s="251">
        <f t="shared" si="73"/>
        <v>-5441.468600000007</v>
      </c>
      <c r="BM222" s="138">
        <v>-25743.46</v>
      </c>
      <c r="BN222" s="140"/>
      <c r="BO222" s="140"/>
      <c r="BP222" s="140"/>
      <c r="BQ222" s="140"/>
      <c r="BR222" s="276">
        <v>0</v>
      </c>
      <c r="BS222" s="138">
        <v>-25743.46</v>
      </c>
      <c r="BT222" s="3"/>
      <c r="BU222" s="3"/>
      <c r="BV222" s="251">
        <f t="shared" si="90"/>
        <v>-5441.468600000007</v>
      </c>
      <c r="BW222" s="150"/>
      <c r="BX222" s="274">
        <f>BL222+BR222</f>
        <v>-5441.468600000007</v>
      </c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</row>
    <row r="223" spans="1:76" ht="15.75">
      <c r="A223" s="3">
        <v>209</v>
      </c>
      <c r="B223" s="18" t="s">
        <v>183</v>
      </c>
      <c r="C223" s="3">
        <v>458.4</v>
      </c>
      <c r="D223" s="3">
        <v>0</v>
      </c>
      <c r="E223" s="3">
        <f t="shared" si="75"/>
        <v>458.4</v>
      </c>
      <c r="F223" s="51">
        <v>11.97</v>
      </c>
      <c r="G223" s="6">
        <f t="shared" si="76"/>
        <v>5487.048</v>
      </c>
      <c r="H223" s="5">
        <f t="shared" si="81"/>
        <v>32922.288</v>
      </c>
      <c r="I223" s="3">
        <v>12.07</v>
      </c>
      <c r="J223" s="6">
        <f t="shared" si="77"/>
        <v>5532.888</v>
      </c>
      <c r="K223" s="5">
        <f t="shared" si="82"/>
        <v>33197.328</v>
      </c>
      <c r="L223" s="54">
        <f t="shared" si="78"/>
        <v>66119.61600000001</v>
      </c>
      <c r="M223" s="138">
        <v>-85502.24</v>
      </c>
      <c r="N223" s="55">
        <f t="shared" si="79"/>
        <v>-1.2931448361708573</v>
      </c>
      <c r="O223" s="108">
        <f t="shared" si="83"/>
        <v>-19382.623999999996</v>
      </c>
      <c r="P223" s="127" t="s">
        <v>351</v>
      </c>
      <c r="Q223" s="98" t="s">
        <v>424</v>
      </c>
      <c r="R223" s="143">
        <v>29120.14</v>
      </c>
      <c r="S223" s="144">
        <f>O223-R223</f>
        <v>-48502.763999999996</v>
      </c>
      <c r="T223" s="6">
        <f t="shared" si="84"/>
        <v>0</v>
      </c>
      <c r="U223" s="6">
        <f t="shared" si="85"/>
        <v>2426.6783333333333</v>
      </c>
      <c r="V223" s="35">
        <v>0</v>
      </c>
      <c r="W223" s="35">
        <v>29120.14</v>
      </c>
      <c r="X223" s="3">
        <v>0</v>
      </c>
      <c r="Y223" s="3">
        <v>1054.32</v>
      </c>
      <c r="Z223" s="3">
        <v>0</v>
      </c>
      <c r="AA223" s="3">
        <v>1653.65</v>
      </c>
      <c r="AB223" s="3">
        <v>0</v>
      </c>
      <c r="AC223" s="3">
        <v>1054.32</v>
      </c>
      <c r="AD223" s="3">
        <v>0</v>
      </c>
      <c r="AE223" s="3">
        <v>2114.73</v>
      </c>
      <c r="AF223" s="3">
        <v>0</v>
      </c>
      <c r="AG223" s="3">
        <v>1656.82</v>
      </c>
      <c r="AH223" s="3">
        <v>0</v>
      </c>
      <c r="AI223" s="3">
        <v>1086.82</v>
      </c>
      <c r="AJ223" s="178">
        <v>0</v>
      </c>
      <c r="AK223" s="178">
        <v>1095.58</v>
      </c>
      <c r="AL223" s="178">
        <v>0</v>
      </c>
      <c r="AM223" s="178">
        <v>1744.14</v>
      </c>
      <c r="AN223" s="178">
        <v>0</v>
      </c>
      <c r="AO223" s="178">
        <v>1095.58</v>
      </c>
      <c r="AP223" s="3">
        <v>0</v>
      </c>
      <c r="AQ223" s="3">
        <v>1833.8</v>
      </c>
      <c r="AR223" s="3">
        <v>0</v>
      </c>
      <c r="AS223" s="3">
        <v>1095.58</v>
      </c>
      <c r="AT223" s="3">
        <v>0</v>
      </c>
      <c r="AU223" s="3">
        <v>1095.58</v>
      </c>
      <c r="AV223" s="39">
        <f t="shared" si="86"/>
        <v>0</v>
      </c>
      <c r="AW223" s="39">
        <f t="shared" si="87"/>
        <v>16580.92</v>
      </c>
      <c r="AX223" s="122">
        <f t="shared" si="88"/>
        <v>16580.92</v>
      </c>
      <c r="AY223" s="40"/>
      <c r="AZ223" s="40"/>
      <c r="BA223" s="40"/>
      <c r="BB223" s="40">
        <f t="shared" si="89"/>
        <v>16580.92</v>
      </c>
      <c r="BC223" s="108">
        <f t="shared" si="91"/>
        <v>-35963.543999999994</v>
      </c>
      <c r="BD223" s="150"/>
      <c r="BE223" s="150"/>
      <c r="BF223" s="3">
        <v>9907.2096</v>
      </c>
      <c r="BG223" s="150">
        <f t="shared" si="80"/>
        <v>-45870.7536</v>
      </c>
      <c r="BH223" s="121">
        <v>4264</v>
      </c>
      <c r="BI223" s="156"/>
      <c r="BJ223" s="137"/>
      <c r="BK223" s="251"/>
      <c r="BL223" s="251">
        <f t="shared" si="73"/>
        <v>-45870.7536</v>
      </c>
      <c r="BM223" s="138">
        <v>-85502.24</v>
      </c>
      <c r="BN223" s="139"/>
      <c r="BO223" s="139"/>
      <c r="BP223" s="139"/>
      <c r="BQ223" s="139"/>
      <c r="BR223" s="276">
        <v>0</v>
      </c>
      <c r="BS223" s="138">
        <v>-85502.24</v>
      </c>
      <c r="BT223" s="3"/>
      <c r="BU223" s="3"/>
      <c r="BV223" s="251">
        <f t="shared" si="90"/>
        <v>-45870.7536</v>
      </c>
      <c r="BW223" s="150"/>
      <c r="BX223" s="274">
        <f>BL223+BR223</f>
        <v>-45870.7536</v>
      </c>
    </row>
    <row r="224" spans="1:76" ht="15.75">
      <c r="A224" s="3">
        <v>210</v>
      </c>
      <c r="B224" s="18" t="s">
        <v>184</v>
      </c>
      <c r="C224" s="3">
        <v>452.2</v>
      </c>
      <c r="D224" s="3">
        <v>0</v>
      </c>
      <c r="E224" s="3">
        <f t="shared" si="75"/>
        <v>452.2</v>
      </c>
      <c r="F224" s="51">
        <v>11.97</v>
      </c>
      <c r="G224" s="6">
        <f t="shared" si="76"/>
        <v>5412.834</v>
      </c>
      <c r="H224" s="5">
        <f t="shared" si="81"/>
        <v>32477.004</v>
      </c>
      <c r="I224" s="3">
        <v>12.07</v>
      </c>
      <c r="J224" s="6">
        <f t="shared" si="77"/>
        <v>5458.054</v>
      </c>
      <c r="K224" s="5">
        <f t="shared" si="82"/>
        <v>32748.324</v>
      </c>
      <c r="L224" s="54">
        <f t="shared" si="78"/>
        <v>65225.328</v>
      </c>
      <c r="M224" s="138">
        <v>-58492.28</v>
      </c>
      <c r="N224" s="55">
        <f t="shared" si="79"/>
        <v>-0.8967724930413534</v>
      </c>
      <c r="O224" s="108">
        <f t="shared" si="83"/>
        <v>6733.0480000000025</v>
      </c>
      <c r="P224" s="127" t="s">
        <v>351</v>
      </c>
      <c r="Q224" s="98" t="s">
        <v>424</v>
      </c>
      <c r="R224" s="143">
        <v>30858.08</v>
      </c>
      <c r="S224" s="144">
        <f>O224-R224</f>
        <v>-24125.032</v>
      </c>
      <c r="T224" s="6">
        <f t="shared" si="84"/>
        <v>0</v>
      </c>
      <c r="U224" s="6">
        <f t="shared" si="85"/>
        <v>2571.5066666666667</v>
      </c>
      <c r="V224" s="35">
        <v>0</v>
      </c>
      <c r="W224" s="35">
        <v>30858.08</v>
      </c>
      <c r="X224" s="3">
        <v>0</v>
      </c>
      <c r="Y224" s="3">
        <v>1217.71</v>
      </c>
      <c r="Z224" s="3">
        <v>0</v>
      </c>
      <c r="AA224" s="3">
        <v>1817.04</v>
      </c>
      <c r="AB224" s="3">
        <v>0</v>
      </c>
      <c r="AC224" s="3">
        <v>1217.71</v>
      </c>
      <c r="AD224" s="3">
        <v>0</v>
      </c>
      <c r="AE224" s="3">
        <v>2278.12</v>
      </c>
      <c r="AF224" s="3">
        <v>0</v>
      </c>
      <c r="AG224" s="3">
        <v>1217.71</v>
      </c>
      <c r="AH224" s="3">
        <v>0</v>
      </c>
      <c r="AI224" s="3">
        <v>1250.21</v>
      </c>
      <c r="AJ224" s="178">
        <v>0</v>
      </c>
      <c r="AK224" s="178">
        <v>1258.41</v>
      </c>
      <c r="AL224" s="178">
        <v>0</v>
      </c>
      <c r="AM224" s="178">
        <v>4338.72</v>
      </c>
      <c r="AN224" s="178">
        <v>0</v>
      </c>
      <c r="AO224" s="178">
        <v>57359.88</v>
      </c>
      <c r="AP224" s="3">
        <v>0</v>
      </c>
      <c r="AQ224" s="3">
        <v>6105.14</v>
      </c>
      <c r="AR224" s="3">
        <v>0</v>
      </c>
      <c r="AS224" s="3">
        <v>2034.8</v>
      </c>
      <c r="AT224" s="3">
        <v>0</v>
      </c>
      <c r="AU224" s="3">
        <v>4817.67</v>
      </c>
      <c r="AV224" s="39">
        <f t="shared" si="86"/>
        <v>0</v>
      </c>
      <c r="AW224" s="39">
        <f t="shared" si="87"/>
        <v>84913.12</v>
      </c>
      <c r="AX224" s="122">
        <f t="shared" si="88"/>
        <v>84913.12</v>
      </c>
      <c r="AY224" s="40"/>
      <c r="AZ224" s="40"/>
      <c r="BA224" s="40"/>
      <c r="BB224" s="40">
        <f t="shared" si="89"/>
        <v>84913.12</v>
      </c>
      <c r="BC224" s="108">
        <f t="shared" si="91"/>
        <v>-78180.07199999999</v>
      </c>
      <c r="BD224" s="150"/>
      <c r="BE224" s="150"/>
      <c r="BF224" s="3">
        <v>-3137.8464</v>
      </c>
      <c r="BG224" s="150">
        <f t="shared" si="80"/>
        <v>-75042.22559999999</v>
      </c>
      <c r="BH224" s="121">
        <v>52312.05</v>
      </c>
      <c r="BI224" s="156"/>
      <c r="BJ224" s="137"/>
      <c r="BK224" s="251"/>
      <c r="BL224" s="251">
        <f t="shared" si="73"/>
        <v>-75042.22559999999</v>
      </c>
      <c r="BM224" s="138">
        <v>-58492.28</v>
      </c>
      <c r="BN224" s="139"/>
      <c r="BO224" s="139"/>
      <c r="BP224" s="139"/>
      <c r="BQ224" s="139"/>
      <c r="BR224" s="276">
        <v>0</v>
      </c>
      <c r="BS224" s="138">
        <v>-58492.28</v>
      </c>
      <c r="BT224" s="3"/>
      <c r="BU224" s="3"/>
      <c r="BV224" s="251">
        <f t="shared" si="90"/>
        <v>-75042.22559999999</v>
      </c>
      <c r="BW224" s="150"/>
      <c r="BX224" s="274">
        <f>BL224+BR224</f>
        <v>-75042.22559999999</v>
      </c>
    </row>
    <row r="225" spans="1:76" ht="15.75">
      <c r="A225" s="3">
        <v>211</v>
      </c>
      <c r="B225" s="17" t="s">
        <v>185</v>
      </c>
      <c r="C225" s="3">
        <v>4870.9</v>
      </c>
      <c r="D225" s="3">
        <v>0</v>
      </c>
      <c r="E225" s="3">
        <f t="shared" si="75"/>
        <v>4870.9</v>
      </c>
      <c r="F225" s="51">
        <v>13.37</v>
      </c>
      <c r="G225" s="6">
        <f t="shared" si="76"/>
        <v>65123.93299999999</v>
      </c>
      <c r="H225" s="5">
        <f t="shared" si="81"/>
        <v>390743.59799999994</v>
      </c>
      <c r="I225" s="3">
        <v>13.9</v>
      </c>
      <c r="J225" s="6">
        <f t="shared" si="77"/>
        <v>67705.51</v>
      </c>
      <c r="K225" s="5">
        <f t="shared" si="82"/>
        <v>406233.05999999994</v>
      </c>
      <c r="L225" s="54">
        <f t="shared" si="78"/>
        <v>796976.6579999998</v>
      </c>
      <c r="M225" s="125"/>
      <c r="N225" s="55">
        <f t="shared" si="79"/>
        <v>0</v>
      </c>
      <c r="O225" s="108">
        <f t="shared" si="83"/>
        <v>796976.6579999998</v>
      </c>
      <c r="P225" s="127"/>
      <c r="Q225" s="98"/>
      <c r="R225" s="144">
        <v>797116.94</v>
      </c>
      <c r="S225" s="144"/>
      <c r="T225" s="6">
        <f t="shared" si="84"/>
        <v>37312.068333333336</v>
      </c>
      <c r="U225" s="6">
        <f t="shared" si="85"/>
        <v>29114.343333333334</v>
      </c>
      <c r="V225" s="35">
        <v>447744.82</v>
      </c>
      <c r="W225" s="35">
        <v>349372.12</v>
      </c>
      <c r="X225" s="3">
        <v>11269.86</v>
      </c>
      <c r="Y225" s="3">
        <v>16768.24</v>
      </c>
      <c r="Z225" s="3">
        <v>8036.99</v>
      </c>
      <c r="AA225" s="3">
        <v>73214.68</v>
      </c>
      <c r="AB225" s="3">
        <v>18831.91</v>
      </c>
      <c r="AC225" s="3">
        <v>42949.68</v>
      </c>
      <c r="AD225" s="3">
        <v>8511.74</v>
      </c>
      <c r="AE225" s="3">
        <v>11966.38</v>
      </c>
      <c r="AF225" s="3">
        <v>68426.5</v>
      </c>
      <c r="AG225" s="3">
        <v>11790.98</v>
      </c>
      <c r="AH225" s="3">
        <v>121360.73</v>
      </c>
      <c r="AI225" s="3">
        <v>29758.16</v>
      </c>
      <c r="AJ225" s="178">
        <v>22331.367</v>
      </c>
      <c r="AK225" s="178">
        <v>12467.66</v>
      </c>
      <c r="AL225" s="178">
        <v>17681.367</v>
      </c>
      <c r="AM225" s="178">
        <v>29060.51</v>
      </c>
      <c r="AN225" s="178">
        <v>483525.32699999993</v>
      </c>
      <c r="AO225" s="178">
        <v>22013.94</v>
      </c>
      <c r="AP225" s="3">
        <v>12406.32</v>
      </c>
      <c r="AQ225" s="3">
        <v>15869.51</v>
      </c>
      <c r="AR225" s="3">
        <v>19169.88</v>
      </c>
      <c r="AS225" s="3">
        <v>14961.11</v>
      </c>
      <c r="AT225" s="3">
        <v>14227.54</v>
      </c>
      <c r="AU225" s="3">
        <v>13231.35</v>
      </c>
      <c r="AV225" s="39">
        <f t="shared" si="86"/>
        <v>805779.531</v>
      </c>
      <c r="AW225" s="39">
        <f t="shared" si="87"/>
        <v>294052.2</v>
      </c>
      <c r="AX225" s="122">
        <f t="shared" si="88"/>
        <v>1099831.731</v>
      </c>
      <c r="AY225" s="40"/>
      <c r="AZ225" s="40"/>
      <c r="BA225" s="40"/>
      <c r="BB225" s="40">
        <f t="shared" si="89"/>
        <v>1099831.731</v>
      </c>
      <c r="BC225" s="108">
        <f t="shared" si="91"/>
        <v>-302855.0730000001</v>
      </c>
      <c r="BD225" s="150"/>
      <c r="BE225" s="150"/>
      <c r="BF225" s="3">
        <v>-11006.4524</v>
      </c>
      <c r="BG225" s="150">
        <f t="shared" si="80"/>
        <v>-291848.6206000001</v>
      </c>
      <c r="BH225" s="121">
        <v>317980.76</v>
      </c>
      <c r="BI225" s="156"/>
      <c r="BJ225" s="137">
        <v>219499.45</v>
      </c>
      <c r="BK225" s="251">
        <v>85977.45</v>
      </c>
      <c r="BL225" s="251">
        <f t="shared" si="73"/>
        <v>13628.279399999927</v>
      </c>
      <c r="BM225" s="125">
        <v>0</v>
      </c>
      <c r="BN225" s="3"/>
      <c r="BO225" s="3"/>
      <c r="BP225" s="3"/>
      <c r="BQ225" s="121">
        <f>BM225*0.02011617</f>
        <v>0</v>
      </c>
      <c r="BR225" s="277">
        <f>BM225-BN225-BO225-BQ225-BP225</f>
        <v>0</v>
      </c>
      <c r="BS225" s="125"/>
      <c r="BT225" s="3"/>
      <c r="BU225" s="3"/>
      <c r="BV225" s="251">
        <f t="shared" si="90"/>
        <v>13628.279399999927</v>
      </c>
      <c r="BW225" s="108">
        <f>BL225+BR225</f>
        <v>13628.279399999927</v>
      </c>
      <c r="BX225" s="150"/>
    </row>
    <row r="226" spans="1:76" ht="15.75">
      <c r="A226" s="3">
        <v>212</v>
      </c>
      <c r="B226" s="18" t="s">
        <v>186</v>
      </c>
      <c r="C226" s="3">
        <v>753.3</v>
      </c>
      <c r="D226" s="3">
        <v>0</v>
      </c>
      <c r="E226" s="3">
        <f t="shared" si="75"/>
        <v>753.3</v>
      </c>
      <c r="F226" s="51">
        <v>11.61</v>
      </c>
      <c r="G226" s="6">
        <f t="shared" si="76"/>
        <v>8745.812999999998</v>
      </c>
      <c r="H226" s="5">
        <f t="shared" si="81"/>
        <v>52474.87799999999</v>
      </c>
      <c r="I226" s="3">
        <v>12.07</v>
      </c>
      <c r="J226" s="6">
        <f t="shared" si="77"/>
        <v>9092.331</v>
      </c>
      <c r="K226" s="5">
        <f t="shared" si="82"/>
        <v>54553.986000000004</v>
      </c>
      <c r="L226" s="54">
        <f t="shared" si="78"/>
        <v>107028.864</v>
      </c>
      <c r="M226" s="125"/>
      <c r="N226" s="55">
        <f t="shared" si="79"/>
        <v>0</v>
      </c>
      <c r="O226" s="108">
        <f t="shared" si="83"/>
        <v>107028.864</v>
      </c>
      <c r="P226" s="127" t="s">
        <v>351</v>
      </c>
      <c r="Q226" s="98"/>
      <c r="R226" s="144">
        <v>107048.75</v>
      </c>
      <c r="S226" s="144"/>
      <c r="T226" s="6">
        <f t="shared" si="84"/>
        <v>0</v>
      </c>
      <c r="U226" s="6">
        <f t="shared" si="85"/>
        <v>8920.729166666666</v>
      </c>
      <c r="V226" s="35">
        <v>0</v>
      </c>
      <c r="W226" s="35">
        <v>107048.75</v>
      </c>
      <c r="X226" s="3">
        <v>0</v>
      </c>
      <c r="Y226" s="3">
        <v>12409.2</v>
      </c>
      <c r="Z226" s="3">
        <v>0</v>
      </c>
      <c r="AA226" s="3">
        <v>4684.66</v>
      </c>
      <c r="AB226" s="3">
        <v>0</v>
      </c>
      <c r="AC226" s="3">
        <v>4891.96</v>
      </c>
      <c r="AD226" s="3">
        <v>0</v>
      </c>
      <c r="AE226" s="3">
        <v>4285.78</v>
      </c>
      <c r="AF226" s="3">
        <v>0</v>
      </c>
      <c r="AG226" s="3">
        <v>4246.7</v>
      </c>
      <c r="AH226" s="3">
        <v>0</v>
      </c>
      <c r="AI226" s="3">
        <v>4244.7</v>
      </c>
      <c r="AJ226" s="178">
        <v>0</v>
      </c>
      <c r="AK226" s="178">
        <v>102487.63</v>
      </c>
      <c r="AL226" s="178">
        <v>0</v>
      </c>
      <c r="AM226" s="178">
        <v>20181.67</v>
      </c>
      <c r="AN226" s="178">
        <v>0</v>
      </c>
      <c r="AO226" s="178">
        <v>4784.72</v>
      </c>
      <c r="AP226" s="3">
        <v>0</v>
      </c>
      <c r="AQ226" s="3">
        <v>4406.31</v>
      </c>
      <c r="AR226" s="3">
        <v>0</v>
      </c>
      <c r="AS226" s="3">
        <v>3345.9</v>
      </c>
      <c r="AT226" s="3">
        <v>0</v>
      </c>
      <c r="AU226" s="3">
        <v>13082.62</v>
      </c>
      <c r="AV226" s="39">
        <f t="shared" si="86"/>
        <v>0</v>
      </c>
      <c r="AW226" s="39">
        <f t="shared" si="87"/>
        <v>183051.84999999998</v>
      </c>
      <c r="AX226" s="122">
        <f t="shared" si="88"/>
        <v>183051.84999999998</v>
      </c>
      <c r="AY226" s="40"/>
      <c r="AZ226" s="40"/>
      <c r="BA226" s="40"/>
      <c r="BB226" s="40">
        <f t="shared" si="89"/>
        <v>183051.84999999998</v>
      </c>
      <c r="BC226" s="108">
        <f t="shared" si="91"/>
        <v>-76022.98599999998</v>
      </c>
      <c r="BD226" s="150"/>
      <c r="BE226" s="150"/>
      <c r="BF226" s="3">
        <v>6327.264</v>
      </c>
      <c r="BG226" s="150">
        <f t="shared" si="80"/>
        <v>-82350.24999999997</v>
      </c>
      <c r="BH226" s="121">
        <v>69706.01</v>
      </c>
      <c r="BI226" s="156"/>
      <c r="BJ226" s="137"/>
      <c r="BK226" s="251"/>
      <c r="BL226" s="251">
        <f t="shared" si="73"/>
        <v>-82350.24999999997</v>
      </c>
      <c r="BM226" s="125">
        <v>48985.62</v>
      </c>
      <c r="BN226" s="121"/>
      <c r="BO226" s="121"/>
      <c r="BP226" s="121"/>
      <c r="BQ226" s="121">
        <f>BM226*0.02011617</f>
        <v>985.4030594754</v>
      </c>
      <c r="BR226" s="277">
        <f>BM226-BN226-BO226-BQ226-BP226</f>
        <v>48000.2169405246</v>
      </c>
      <c r="BS226" s="125"/>
      <c r="BT226" s="3"/>
      <c r="BU226" s="3"/>
      <c r="BV226" s="251">
        <f t="shared" si="90"/>
        <v>-34350.03305947537</v>
      </c>
      <c r="BW226" s="150"/>
      <c r="BX226" s="274">
        <f>BL226+BR226</f>
        <v>-34350.03305947537</v>
      </c>
    </row>
    <row r="227" spans="1:76" ht="15.75">
      <c r="A227" s="3">
        <v>213</v>
      </c>
      <c r="B227" s="18" t="s">
        <v>187</v>
      </c>
      <c r="C227" s="3">
        <v>1015.2</v>
      </c>
      <c r="D227" s="3">
        <v>478</v>
      </c>
      <c r="E227" s="3">
        <f t="shared" si="75"/>
        <v>1493.2</v>
      </c>
      <c r="F227" s="51">
        <v>11.97</v>
      </c>
      <c r="G227" s="6">
        <f t="shared" si="76"/>
        <v>17873.604000000003</v>
      </c>
      <c r="H227" s="5">
        <f t="shared" si="81"/>
        <v>107241.62400000001</v>
      </c>
      <c r="I227" s="3">
        <v>12.07</v>
      </c>
      <c r="J227" s="6">
        <f t="shared" si="77"/>
        <v>18022.924000000003</v>
      </c>
      <c r="K227" s="5">
        <f t="shared" si="82"/>
        <v>108137.54400000002</v>
      </c>
      <c r="L227" s="54">
        <f t="shared" si="78"/>
        <v>215379.16800000003</v>
      </c>
      <c r="M227" s="125"/>
      <c r="N227" s="55">
        <f t="shared" si="79"/>
        <v>0</v>
      </c>
      <c r="O227" s="108">
        <f t="shared" si="83"/>
        <v>215379.16800000003</v>
      </c>
      <c r="P227" s="127" t="s">
        <v>351</v>
      </c>
      <c r="Q227" s="98"/>
      <c r="R227" s="144">
        <v>218772.91</v>
      </c>
      <c r="S227" s="144"/>
      <c r="T227" s="6">
        <f t="shared" si="84"/>
        <v>0</v>
      </c>
      <c r="U227" s="6">
        <f t="shared" si="85"/>
        <v>18231.075833333332</v>
      </c>
      <c r="V227" s="35">
        <v>0</v>
      </c>
      <c r="W227" s="35">
        <v>218772.91</v>
      </c>
      <c r="X227" s="3">
        <v>0</v>
      </c>
      <c r="Y227" s="3">
        <v>41844.86</v>
      </c>
      <c r="Z227" s="3">
        <v>0</v>
      </c>
      <c r="AA227" s="3">
        <v>35864.65</v>
      </c>
      <c r="AB227" s="3">
        <v>0</v>
      </c>
      <c r="AC227" s="3">
        <v>41415.92</v>
      </c>
      <c r="AD227" s="3">
        <v>0</v>
      </c>
      <c r="AE227" s="3">
        <v>10516.24</v>
      </c>
      <c r="AF227" s="3">
        <v>0</v>
      </c>
      <c r="AG227" s="3">
        <v>9297.56</v>
      </c>
      <c r="AH227" s="3">
        <v>0</v>
      </c>
      <c r="AI227" s="3">
        <v>49765.41</v>
      </c>
      <c r="AJ227" s="178">
        <v>0</v>
      </c>
      <c r="AK227" s="178">
        <v>87578.97</v>
      </c>
      <c r="AL227" s="178">
        <v>0</v>
      </c>
      <c r="AM227" s="178">
        <v>51672.92</v>
      </c>
      <c r="AN227" s="178">
        <v>0</v>
      </c>
      <c r="AO227" s="178">
        <v>12988.55</v>
      </c>
      <c r="AP227" s="3">
        <v>0</v>
      </c>
      <c r="AQ227" s="3">
        <v>9757</v>
      </c>
      <c r="AR227" s="3">
        <v>0</v>
      </c>
      <c r="AS227" s="3">
        <v>11945.24</v>
      </c>
      <c r="AT227" s="3">
        <v>0</v>
      </c>
      <c r="AU227" s="3">
        <v>16711.79</v>
      </c>
      <c r="AV227" s="39">
        <f t="shared" si="86"/>
        <v>0</v>
      </c>
      <c r="AW227" s="39">
        <f t="shared" si="87"/>
        <v>379359.1099999999</v>
      </c>
      <c r="AX227" s="122">
        <f t="shared" si="88"/>
        <v>379359.1099999999</v>
      </c>
      <c r="AY227" s="40"/>
      <c r="AZ227" s="40"/>
      <c r="BA227" s="40"/>
      <c r="BB227" s="40">
        <f t="shared" si="89"/>
        <v>379359.1099999999</v>
      </c>
      <c r="BC227" s="108">
        <f t="shared" si="91"/>
        <v>-163979.9419999999</v>
      </c>
      <c r="BD227" s="150"/>
      <c r="BE227" s="150"/>
      <c r="BF227" s="3">
        <v>22708.6368</v>
      </c>
      <c r="BG227" s="150">
        <f t="shared" si="80"/>
        <v>-186688.5787999999</v>
      </c>
      <c r="BH227" s="121">
        <v>20064.84</v>
      </c>
      <c r="BI227" s="156"/>
      <c r="BJ227" s="137"/>
      <c r="BK227" s="251"/>
      <c r="BL227" s="251">
        <f t="shared" si="73"/>
        <v>-186688.5787999999</v>
      </c>
      <c r="BM227" s="125">
        <v>76606.85</v>
      </c>
      <c r="BN227" s="3"/>
      <c r="BO227" s="3"/>
      <c r="BP227" s="3"/>
      <c r="BQ227" s="121">
        <f>BM227*0.02011617</f>
        <v>1541.0364177645001</v>
      </c>
      <c r="BR227" s="277">
        <f>BM227-BN227-BO227-BQ227-BP227</f>
        <v>75065.81358223551</v>
      </c>
      <c r="BS227" s="125"/>
      <c r="BT227" s="3"/>
      <c r="BU227" s="3"/>
      <c r="BV227" s="251">
        <f t="shared" si="90"/>
        <v>-111622.76521776439</v>
      </c>
      <c r="BW227" s="150"/>
      <c r="BX227" s="274">
        <f>BL227+BR227</f>
        <v>-111622.76521776439</v>
      </c>
    </row>
    <row r="228" spans="1:76" ht="15.75">
      <c r="A228" s="3">
        <v>214</v>
      </c>
      <c r="B228" s="18" t="s">
        <v>188</v>
      </c>
      <c r="C228" s="3">
        <v>1464.6</v>
      </c>
      <c r="D228" s="3">
        <v>705.6</v>
      </c>
      <c r="E228" s="3">
        <f t="shared" si="75"/>
        <v>2170.2</v>
      </c>
      <c r="F228" s="51">
        <v>12.35</v>
      </c>
      <c r="G228" s="6">
        <f t="shared" si="76"/>
        <v>26801.969999999998</v>
      </c>
      <c r="H228" s="5">
        <f t="shared" si="81"/>
        <v>160811.81999999998</v>
      </c>
      <c r="I228" s="3">
        <v>12.85</v>
      </c>
      <c r="J228" s="6">
        <f t="shared" si="77"/>
        <v>27887.069999999996</v>
      </c>
      <c r="K228" s="5">
        <f t="shared" si="82"/>
        <v>167322.41999999998</v>
      </c>
      <c r="L228" s="54">
        <f t="shared" si="78"/>
        <v>328134.24</v>
      </c>
      <c r="M228" s="138">
        <v>-120997.04</v>
      </c>
      <c r="N228" s="55">
        <f t="shared" si="79"/>
        <v>-0.36874250002072323</v>
      </c>
      <c r="O228" s="108">
        <f t="shared" si="83"/>
        <v>207137.2</v>
      </c>
      <c r="P228" s="127" t="s">
        <v>351</v>
      </c>
      <c r="Q228" s="98" t="s">
        <v>424</v>
      </c>
      <c r="R228" s="144">
        <v>207059.07</v>
      </c>
      <c r="S228" s="144"/>
      <c r="T228" s="6">
        <f t="shared" si="84"/>
        <v>0</v>
      </c>
      <c r="U228" s="6">
        <f t="shared" si="85"/>
        <v>17254.9225</v>
      </c>
      <c r="V228" s="35">
        <v>0</v>
      </c>
      <c r="W228" s="35">
        <v>207059.07</v>
      </c>
      <c r="X228" s="3">
        <v>0</v>
      </c>
      <c r="Y228" s="3">
        <v>18490.8</v>
      </c>
      <c r="Z228" s="3">
        <v>0</v>
      </c>
      <c r="AA228" s="3">
        <v>5169.11</v>
      </c>
      <c r="AB228" s="3">
        <v>0</v>
      </c>
      <c r="AC228" s="3">
        <v>47111.14</v>
      </c>
      <c r="AD228" s="3">
        <v>0</v>
      </c>
      <c r="AE228" s="3">
        <v>38451.73</v>
      </c>
      <c r="AF228" s="3">
        <v>0</v>
      </c>
      <c r="AG228" s="3">
        <v>5203.61</v>
      </c>
      <c r="AH228" s="3">
        <v>0</v>
      </c>
      <c r="AI228" s="3">
        <v>44068.71</v>
      </c>
      <c r="AJ228" s="178">
        <v>0</v>
      </c>
      <c r="AK228" s="178">
        <v>19301.24</v>
      </c>
      <c r="AL228" s="178">
        <v>0</v>
      </c>
      <c r="AM228" s="178">
        <v>101517.37</v>
      </c>
      <c r="AN228" s="178">
        <v>0</v>
      </c>
      <c r="AO228" s="178">
        <v>24650.57</v>
      </c>
      <c r="AP228" s="3">
        <v>0</v>
      </c>
      <c r="AQ228" s="3">
        <v>21765.84</v>
      </c>
      <c r="AR228" s="3">
        <v>0</v>
      </c>
      <c r="AS228" s="3">
        <v>19977.5</v>
      </c>
      <c r="AT228" s="3">
        <v>0</v>
      </c>
      <c r="AU228" s="3">
        <v>13543.98</v>
      </c>
      <c r="AV228" s="39">
        <f t="shared" si="86"/>
        <v>0</v>
      </c>
      <c r="AW228" s="39">
        <f t="shared" si="87"/>
        <v>359251.6</v>
      </c>
      <c r="AX228" s="122">
        <f t="shared" si="88"/>
        <v>359251.6</v>
      </c>
      <c r="AY228" s="40"/>
      <c r="AZ228" s="40"/>
      <c r="BA228" s="40"/>
      <c r="BB228" s="40">
        <f t="shared" si="89"/>
        <v>359251.6</v>
      </c>
      <c r="BC228" s="108">
        <f t="shared" si="91"/>
        <v>-152114.39999999997</v>
      </c>
      <c r="BD228" s="150"/>
      <c r="BE228" s="150"/>
      <c r="BF228" s="3">
        <v>27006.49</v>
      </c>
      <c r="BG228" s="150">
        <f t="shared" si="80"/>
        <v>-179120.88999999996</v>
      </c>
      <c r="BH228" s="121">
        <v>44876.84</v>
      </c>
      <c r="BI228" s="156"/>
      <c r="BJ228" s="137"/>
      <c r="BK228" s="251"/>
      <c r="BL228" s="251">
        <f t="shared" si="73"/>
        <v>-179120.88999999996</v>
      </c>
      <c r="BM228" s="138">
        <v>-120997.04</v>
      </c>
      <c r="BN228" s="140"/>
      <c r="BO228" s="140"/>
      <c r="BP228" s="140"/>
      <c r="BQ228" s="140"/>
      <c r="BR228" s="276">
        <v>0</v>
      </c>
      <c r="BS228" s="138">
        <v>-120997.04</v>
      </c>
      <c r="BT228" s="3"/>
      <c r="BU228" s="3"/>
      <c r="BV228" s="251">
        <f t="shared" si="90"/>
        <v>-179120.88999999996</v>
      </c>
      <c r="BW228" s="150"/>
      <c r="BX228" s="274">
        <f>BL228+BR228</f>
        <v>-179120.88999999996</v>
      </c>
    </row>
    <row r="229" spans="1:76" ht="15.75">
      <c r="A229" s="3">
        <v>215</v>
      </c>
      <c r="B229" s="17" t="s">
        <v>189</v>
      </c>
      <c r="C229" s="3">
        <v>5673.5</v>
      </c>
      <c r="D229" s="3">
        <v>147.5</v>
      </c>
      <c r="E229" s="3">
        <f t="shared" si="75"/>
        <v>5821</v>
      </c>
      <c r="F229" s="51">
        <v>13.37</v>
      </c>
      <c r="G229" s="6">
        <f t="shared" si="76"/>
        <v>77826.76999999999</v>
      </c>
      <c r="H229" s="5">
        <f t="shared" si="81"/>
        <v>466960.61999999994</v>
      </c>
      <c r="I229" s="3">
        <v>13.9</v>
      </c>
      <c r="J229" s="6">
        <f t="shared" si="77"/>
        <v>80911.90000000001</v>
      </c>
      <c r="K229" s="5">
        <f t="shared" si="82"/>
        <v>485471.4</v>
      </c>
      <c r="L229" s="54">
        <f t="shared" si="78"/>
        <v>952432.02</v>
      </c>
      <c r="M229" s="125"/>
      <c r="N229" s="55">
        <f t="shared" si="79"/>
        <v>0</v>
      </c>
      <c r="O229" s="108">
        <f t="shared" si="83"/>
        <v>952432.02</v>
      </c>
      <c r="P229" s="127"/>
      <c r="Q229" s="98"/>
      <c r="R229" s="144">
        <v>952599.66</v>
      </c>
      <c r="S229" s="144"/>
      <c r="T229" s="6">
        <f t="shared" si="84"/>
        <v>44590.02416666667</v>
      </c>
      <c r="U229" s="6">
        <f t="shared" si="85"/>
        <v>34793.28083333333</v>
      </c>
      <c r="V229" s="35">
        <v>535080.29</v>
      </c>
      <c r="W229" s="35">
        <v>417519.37</v>
      </c>
      <c r="X229" s="3">
        <v>12052.92</v>
      </c>
      <c r="Y229" s="3">
        <v>15592.05</v>
      </c>
      <c r="Z229" s="3">
        <v>55016.66</v>
      </c>
      <c r="AA229" s="3">
        <v>14464.63</v>
      </c>
      <c r="AB229" s="3">
        <v>35969.45</v>
      </c>
      <c r="AC229" s="3">
        <v>16848.68</v>
      </c>
      <c r="AD229" s="3">
        <v>11333.12</v>
      </c>
      <c r="AE229" s="3">
        <v>83608.76</v>
      </c>
      <c r="AF229" s="3">
        <v>20373.5</v>
      </c>
      <c r="AG229" s="3">
        <v>21466.29</v>
      </c>
      <c r="AH229" s="3">
        <v>20373.5</v>
      </c>
      <c r="AI229" s="3">
        <v>40427.8</v>
      </c>
      <c r="AJ229" s="178">
        <v>28107.43</v>
      </c>
      <c r="AK229" s="178">
        <v>15600.68</v>
      </c>
      <c r="AL229" s="178">
        <v>31525.1</v>
      </c>
      <c r="AM229" s="178">
        <v>15600.68</v>
      </c>
      <c r="AN229" s="178">
        <v>135935.93</v>
      </c>
      <c r="AO229" s="178">
        <v>31293.83</v>
      </c>
      <c r="AP229" s="3">
        <v>31264.26</v>
      </c>
      <c r="AQ229" s="3">
        <v>22111.43</v>
      </c>
      <c r="AR229" s="3">
        <v>16858.25</v>
      </c>
      <c r="AS229" s="3">
        <v>21476.03</v>
      </c>
      <c r="AT229" s="3">
        <v>40883.68</v>
      </c>
      <c r="AU229" s="3">
        <v>21144.86</v>
      </c>
      <c r="AV229" s="39">
        <f t="shared" si="86"/>
        <v>439693.8</v>
      </c>
      <c r="AW229" s="39">
        <f t="shared" si="87"/>
        <v>319635.72</v>
      </c>
      <c r="AX229" s="122">
        <f t="shared" si="88"/>
        <v>759329.52</v>
      </c>
      <c r="AY229" s="40"/>
      <c r="AZ229" s="40"/>
      <c r="BA229" s="40"/>
      <c r="BB229" s="40">
        <f t="shared" si="89"/>
        <v>759329.52</v>
      </c>
      <c r="BC229" s="108">
        <f t="shared" si="91"/>
        <v>193102.5</v>
      </c>
      <c r="BD229" s="150"/>
      <c r="BE229" s="150">
        <v>688</v>
      </c>
      <c r="BF229" s="3">
        <v>-49966.631</v>
      </c>
      <c r="BG229" s="150">
        <f t="shared" si="80"/>
        <v>243757.131</v>
      </c>
      <c r="BH229" s="121">
        <v>314189.63</v>
      </c>
      <c r="BI229" s="159">
        <v>0</v>
      </c>
      <c r="BJ229" s="137"/>
      <c r="BK229" s="251"/>
      <c r="BL229" s="251">
        <f t="shared" si="73"/>
        <v>243757.131</v>
      </c>
      <c r="BM229" s="125">
        <v>98391.69</v>
      </c>
      <c r="BN229" s="3"/>
      <c r="BO229" s="3"/>
      <c r="BP229" s="3"/>
      <c r="BQ229" s="121">
        <f>BM229*0.02011617</f>
        <v>1979.2639626272999</v>
      </c>
      <c r="BR229" s="277">
        <f>BM229-BN229-BO229-BQ229-BP229</f>
        <v>96412.4260373727</v>
      </c>
      <c r="BS229" s="125"/>
      <c r="BT229" s="3"/>
      <c r="BU229" s="3"/>
      <c r="BV229" s="251">
        <f t="shared" si="90"/>
        <v>340169.5570373727</v>
      </c>
      <c r="BW229" s="108">
        <f>BL229+BR229</f>
        <v>340169.5570373727</v>
      </c>
      <c r="BX229" s="150"/>
    </row>
    <row r="230" spans="1:76" ht="15.75">
      <c r="A230" s="3">
        <v>216</v>
      </c>
      <c r="B230" s="17" t="s">
        <v>190</v>
      </c>
      <c r="C230" s="3">
        <v>2470.3</v>
      </c>
      <c r="D230" s="3">
        <v>0</v>
      </c>
      <c r="E230" s="3">
        <f t="shared" si="75"/>
        <v>2470.3</v>
      </c>
      <c r="F230" s="51">
        <v>13.36</v>
      </c>
      <c r="G230" s="6">
        <f t="shared" si="76"/>
        <v>33003.208</v>
      </c>
      <c r="H230" s="5">
        <f t="shared" si="81"/>
        <v>198019.248</v>
      </c>
      <c r="I230" s="3">
        <v>13.89</v>
      </c>
      <c r="J230" s="6">
        <f t="shared" si="77"/>
        <v>34312.467000000004</v>
      </c>
      <c r="K230" s="5">
        <f t="shared" si="82"/>
        <v>205874.80200000003</v>
      </c>
      <c r="L230" s="54">
        <f t="shared" si="78"/>
        <v>403894.05000000005</v>
      </c>
      <c r="M230" s="125"/>
      <c r="N230" s="55">
        <f t="shared" si="79"/>
        <v>0</v>
      </c>
      <c r="O230" s="108">
        <f t="shared" si="83"/>
        <v>403894.05000000005</v>
      </c>
      <c r="P230" s="127"/>
      <c r="Q230" s="98"/>
      <c r="R230" s="144">
        <v>403959.27</v>
      </c>
      <c r="S230" s="144"/>
      <c r="T230" s="6">
        <f t="shared" si="84"/>
        <v>18922.991666666665</v>
      </c>
      <c r="U230" s="6">
        <f t="shared" si="85"/>
        <v>14740.279999999999</v>
      </c>
      <c r="V230" s="35">
        <v>227075.9</v>
      </c>
      <c r="W230" s="35">
        <v>176883.36</v>
      </c>
      <c r="X230" s="3">
        <v>9750.18</v>
      </c>
      <c r="Y230" s="3">
        <v>5859.34</v>
      </c>
      <c r="Z230" s="3">
        <v>30291.8</v>
      </c>
      <c r="AA230" s="3">
        <v>15717.57</v>
      </c>
      <c r="AB230" s="3">
        <v>8471.19</v>
      </c>
      <c r="AC230" s="3">
        <v>5859.34</v>
      </c>
      <c r="AD230" s="3">
        <v>4746.59</v>
      </c>
      <c r="AE230" s="3">
        <v>6445</v>
      </c>
      <c r="AF230" s="3">
        <v>8646.05</v>
      </c>
      <c r="AG230" s="3">
        <v>10964.43</v>
      </c>
      <c r="AH230" s="3">
        <v>8646.05</v>
      </c>
      <c r="AI230" s="3">
        <v>30735.39</v>
      </c>
      <c r="AJ230" s="178">
        <v>15234.439</v>
      </c>
      <c r="AK230" s="178">
        <v>6081.67</v>
      </c>
      <c r="AL230" s="178">
        <v>10967.189</v>
      </c>
      <c r="AM230" s="178">
        <v>7414.86</v>
      </c>
      <c r="AN230" s="178">
        <v>41416.819</v>
      </c>
      <c r="AO230" s="178">
        <v>8747.99</v>
      </c>
      <c r="AP230" s="3">
        <v>8941.53</v>
      </c>
      <c r="AQ230" s="3">
        <v>6667.33</v>
      </c>
      <c r="AR230" s="3">
        <v>4976.5</v>
      </c>
      <c r="AS230" s="3">
        <v>9162.38</v>
      </c>
      <c r="AT230" s="3">
        <v>8646.31</v>
      </c>
      <c r="AU230" s="3">
        <v>6730.23</v>
      </c>
      <c r="AV230" s="39">
        <f t="shared" si="86"/>
        <v>160734.647</v>
      </c>
      <c r="AW230" s="39">
        <f t="shared" si="87"/>
        <v>120385.53000000001</v>
      </c>
      <c r="AX230" s="122">
        <f t="shared" si="88"/>
        <v>281120.177</v>
      </c>
      <c r="AY230" s="40"/>
      <c r="AZ230" s="40"/>
      <c r="BA230" s="40"/>
      <c r="BB230" s="40">
        <f t="shared" si="89"/>
        <v>281120.177</v>
      </c>
      <c r="BC230" s="108">
        <f t="shared" si="91"/>
        <v>122773.87300000002</v>
      </c>
      <c r="BD230" s="150"/>
      <c r="BE230" s="150"/>
      <c r="BF230" s="3">
        <v>-22667.8608</v>
      </c>
      <c r="BG230" s="150">
        <f t="shared" si="80"/>
        <v>145441.73380000002</v>
      </c>
      <c r="BH230" s="121">
        <v>48636.52</v>
      </c>
      <c r="BI230" s="156"/>
      <c r="BJ230" s="137"/>
      <c r="BK230" s="251"/>
      <c r="BL230" s="251">
        <f t="shared" si="73"/>
        <v>145441.73380000002</v>
      </c>
      <c r="BM230" s="125">
        <v>101699.69</v>
      </c>
      <c r="BN230" s="121"/>
      <c r="BO230" s="121"/>
      <c r="BP230" s="121">
        <v>291.25</v>
      </c>
      <c r="BQ230" s="121">
        <f>BM230*0.02011617</f>
        <v>2045.8082529873</v>
      </c>
      <c r="BR230" s="277">
        <f>BM230-BN230-BO230-BQ230-BP230</f>
        <v>99362.6317470127</v>
      </c>
      <c r="BS230" s="125"/>
      <c r="BT230" s="3"/>
      <c r="BU230" s="3"/>
      <c r="BV230" s="251">
        <f t="shared" si="90"/>
        <v>244804.3655470127</v>
      </c>
      <c r="BW230" s="108">
        <f>BL230+BR230</f>
        <v>244804.3655470127</v>
      </c>
      <c r="BX230" s="150"/>
    </row>
    <row r="231" spans="1:76" ht="15.75">
      <c r="A231" s="3">
        <v>217</v>
      </c>
      <c r="B231" s="48" t="s">
        <v>366</v>
      </c>
      <c r="C231" s="3">
        <v>1640.7</v>
      </c>
      <c r="D231" s="3">
        <v>0</v>
      </c>
      <c r="E231" s="3">
        <f t="shared" si="75"/>
        <v>1640.7</v>
      </c>
      <c r="F231" s="51">
        <v>12.78</v>
      </c>
      <c r="G231" s="6">
        <f t="shared" si="76"/>
        <v>20968.146</v>
      </c>
      <c r="H231" s="5">
        <f t="shared" si="81"/>
        <v>125808.876</v>
      </c>
      <c r="I231" s="3">
        <v>13.3</v>
      </c>
      <c r="J231" s="6">
        <f t="shared" si="77"/>
        <v>21821.31</v>
      </c>
      <c r="K231" s="5">
        <f t="shared" si="82"/>
        <v>130927.86000000002</v>
      </c>
      <c r="L231" s="54">
        <f t="shared" si="78"/>
        <v>256736.73600000003</v>
      </c>
      <c r="M231" s="125"/>
      <c r="N231" s="55">
        <f t="shared" si="79"/>
        <v>0</v>
      </c>
      <c r="O231" s="108">
        <f t="shared" si="83"/>
        <v>256736.73600000003</v>
      </c>
      <c r="P231" s="127"/>
      <c r="Q231" s="98"/>
      <c r="R231" s="144">
        <v>256650.11</v>
      </c>
      <c r="S231" s="144"/>
      <c r="T231" s="6">
        <f t="shared" si="84"/>
        <v>12333.798333333332</v>
      </c>
      <c r="U231" s="6">
        <f t="shared" si="85"/>
        <v>9053.710833333333</v>
      </c>
      <c r="V231" s="35">
        <v>148005.58</v>
      </c>
      <c r="W231" s="35">
        <v>108644.53</v>
      </c>
      <c r="X231" s="3">
        <v>5019.08</v>
      </c>
      <c r="Y231" s="3">
        <v>6017.89</v>
      </c>
      <c r="Z231" s="3">
        <v>18550.35</v>
      </c>
      <c r="AA231" s="3">
        <v>6372</v>
      </c>
      <c r="AB231" s="3">
        <v>3813.06</v>
      </c>
      <c r="AC231" s="3">
        <v>4358.23</v>
      </c>
      <c r="AD231" s="3">
        <v>19881.95</v>
      </c>
      <c r="AE231" s="3">
        <v>4536.92</v>
      </c>
      <c r="AF231" s="3">
        <v>7434.94</v>
      </c>
      <c r="AG231" s="3">
        <v>3951.26</v>
      </c>
      <c r="AH231" s="3">
        <v>5742.45</v>
      </c>
      <c r="AI231" s="3">
        <v>3951.26</v>
      </c>
      <c r="AJ231" s="178">
        <v>8847.741</v>
      </c>
      <c r="AK231" s="178">
        <v>14731.39</v>
      </c>
      <c r="AL231" s="178">
        <v>5955.741</v>
      </c>
      <c r="AM231" s="178">
        <v>4098.92</v>
      </c>
      <c r="AN231" s="178">
        <v>6842.911</v>
      </c>
      <c r="AO231" s="178">
        <v>4098.92</v>
      </c>
      <c r="AP231" s="3">
        <v>9034.54</v>
      </c>
      <c r="AQ231" s="3">
        <v>5098.91</v>
      </c>
      <c r="AR231" s="3">
        <v>6792.13</v>
      </c>
      <c r="AS231" s="3">
        <v>4513.25</v>
      </c>
      <c r="AT231" s="3">
        <v>11570.93</v>
      </c>
      <c r="AU231" s="3">
        <v>15763.41</v>
      </c>
      <c r="AV231" s="39">
        <f t="shared" si="86"/>
        <v>109485.823</v>
      </c>
      <c r="AW231" s="39">
        <f t="shared" si="87"/>
        <v>77492.36</v>
      </c>
      <c r="AX231" s="122">
        <f t="shared" si="88"/>
        <v>186978.18300000002</v>
      </c>
      <c r="AY231" s="40"/>
      <c r="AZ231" s="40"/>
      <c r="BA231" s="40"/>
      <c r="BB231" s="40">
        <f t="shared" si="89"/>
        <v>186978.18300000002</v>
      </c>
      <c r="BC231" s="108">
        <f t="shared" si="91"/>
        <v>69758.55300000001</v>
      </c>
      <c r="BD231" s="150"/>
      <c r="BE231" s="150"/>
      <c r="BF231" s="3">
        <v>-19572.685</v>
      </c>
      <c r="BG231" s="150">
        <f t="shared" si="80"/>
        <v>89331.23800000001</v>
      </c>
      <c r="BH231" s="121">
        <v>332672.4</v>
      </c>
      <c r="BI231" s="156"/>
      <c r="BJ231" s="137"/>
      <c r="BK231" s="251"/>
      <c r="BL231" s="251">
        <f t="shared" si="73"/>
        <v>89331.23800000001</v>
      </c>
      <c r="BM231" s="125">
        <v>127036.19</v>
      </c>
      <c r="BN231" s="121"/>
      <c r="BO231" s="121"/>
      <c r="BP231" s="121"/>
      <c r="BQ231" s="121">
        <f>BM231*0.02011617</f>
        <v>2555.4815941923</v>
      </c>
      <c r="BR231" s="277">
        <f>BM231-BN231-BO231-BQ231-BP231</f>
        <v>124480.7084058077</v>
      </c>
      <c r="BS231" s="125"/>
      <c r="BT231" s="3"/>
      <c r="BU231" s="3"/>
      <c r="BV231" s="251">
        <f t="shared" si="90"/>
        <v>213811.9464058077</v>
      </c>
      <c r="BW231" s="108">
        <f>BL231+BR231</f>
        <v>213811.9464058077</v>
      </c>
      <c r="BX231" s="150"/>
    </row>
    <row r="232" spans="1:76" ht="15.75">
      <c r="A232" s="3">
        <v>218</v>
      </c>
      <c r="B232" s="18" t="s">
        <v>191</v>
      </c>
      <c r="C232" s="3">
        <v>1477.7</v>
      </c>
      <c r="D232" s="3">
        <v>305.2</v>
      </c>
      <c r="E232" s="3">
        <f t="shared" si="75"/>
        <v>1782.9</v>
      </c>
      <c r="F232" s="51">
        <v>12.38</v>
      </c>
      <c r="G232" s="6">
        <f t="shared" si="76"/>
        <v>22072.302000000003</v>
      </c>
      <c r="H232" s="5">
        <f t="shared" si="81"/>
        <v>132433.81200000003</v>
      </c>
      <c r="I232" s="3">
        <v>12.88</v>
      </c>
      <c r="J232" s="6">
        <f t="shared" si="77"/>
        <v>22963.752000000004</v>
      </c>
      <c r="K232" s="5">
        <f t="shared" si="82"/>
        <v>137782.51200000002</v>
      </c>
      <c r="L232" s="54">
        <f t="shared" si="78"/>
        <v>270216.324</v>
      </c>
      <c r="M232" s="138">
        <v>-112456.44</v>
      </c>
      <c r="N232" s="55">
        <f t="shared" si="79"/>
        <v>-0.4161718964099297</v>
      </c>
      <c r="O232" s="108">
        <f t="shared" si="83"/>
        <v>157759.88400000002</v>
      </c>
      <c r="P232" s="127"/>
      <c r="Q232" s="98" t="s">
        <v>424</v>
      </c>
      <c r="R232" s="144">
        <v>157708.54</v>
      </c>
      <c r="S232" s="144"/>
      <c r="T232" s="6">
        <f t="shared" si="84"/>
        <v>0</v>
      </c>
      <c r="U232" s="6">
        <f t="shared" si="85"/>
        <v>13142.378333333334</v>
      </c>
      <c r="V232" s="35">
        <v>0</v>
      </c>
      <c r="W232" s="35">
        <v>157708.54</v>
      </c>
      <c r="X232" s="3">
        <v>0</v>
      </c>
      <c r="Y232" s="3">
        <v>26520.71</v>
      </c>
      <c r="Z232" s="3">
        <v>0</v>
      </c>
      <c r="AA232" s="3">
        <v>37168.44</v>
      </c>
      <c r="AB232" s="3">
        <v>0</v>
      </c>
      <c r="AC232" s="3">
        <v>40312.39</v>
      </c>
      <c r="AD232" s="3">
        <v>0</v>
      </c>
      <c r="AE232" s="3">
        <v>31454.14</v>
      </c>
      <c r="AF232" s="3">
        <v>0</v>
      </c>
      <c r="AG232" s="3">
        <v>10328.37</v>
      </c>
      <c r="AH232" s="3">
        <v>0</v>
      </c>
      <c r="AI232" s="3">
        <v>9555.69</v>
      </c>
      <c r="AJ232" s="178">
        <v>0</v>
      </c>
      <c r="AK232" s="178">
        <v>38945.88</v>
      </c>
      <c r="AL232" s="178">
        <v>0</v>
      </c>
      <c r="AM232" s="178">
        <v>28525.31</v>
      </c>
      <c r="AN232" s="178">
        <v>0</v>
      </c>
      <c r="AO232" s="178">
        <v>9906.5</v>
      </c>
      <c r="AP232" s="3">
        <v>0</v>
      </c>
      <c r="AQ232" s="3">
        <v>27345.98</v>
      </c>
      <c r="AR232" s="3">
        <v>0</v>
      </c>
      <c r="AS232" s="3">
        <v>22566.44</v>
      </c>
      <c r="AT232" s="3">
        <v>0</v>
      </c>
      <c r="AU232" s="3">
        <v>20012.93</v>
      </c>
      <c r="AV232" s="39">
        <f t="shared" si="86"/>
        <v>0</v>
      </c>
      <c r="AW232" s="39">
        <f t="shared" si="87"/>
        <v>302642.77999999997</v>
      </c>
      <c r="AX232" s="122">
        <f t="shared" si="88"/>
        <v>302642.77999999997</v>
      </c>
      <c r="AY232" s="40"/>
      <c r="AZ232" s="40"/>
      <c r="BA232" s="40"/>
      <c r="BB232" s="40">
        <f t="shared" si="89"/>
        <v>302642.77999999997</v>
      </c>
      <c r="BC232" s="108">
        <f t="shared" si="91"/>
        <v>-144882.89599999995</v>
      </c>
      <c r="BD232" s="150"/>
      <c r="BE232" s="150">
        <v>4128</v>
      </c>
      <c r="BF232" s="3">
        <v>33152.4048</v>
      </c>
      <c r="BG232" s="150">
        <f t="shared" si="80"/>
        <v>-173907.30079999994</v>
      </c>
      <c r="BH232" s="121">
        <v>132743.92</v>
      </c>
      <c r="BI232" s="159">
        <v>20479.9</v>
      </c>
      <c r="BJ232" s="137"/>
      <c r="BK232" s="251"/>
      <c r="BL232" s="251">
        <f t="shared" si="73"/>
        <v>-173907.30079999994</v>
      </c>
      <c r="BM232" s="138">
        <v>-112456.44</v>
      </c>
      <c r="BN232" s="140"/>
      <c r="BO232" s="140"/>
      <c r="BP232" s="140"/>
      <c r="BQ232" s="140"/>
      <c r="BR232" s="276">
        <v>0</v>
      </c>
      <c r="BS232" s="138">
        <v>-112456.44</v>
      </c>
      <c r="BT232" s="3"/>
      <c r="BU232" s="3"/>
      <c r="BV232" s="251">
        <f t="shared" si="90"/>
        <v>-173907.30079999994</v>
      </c>
      <c r="BW232" s="150"/>
      <c r="BX232" s="274">
        <f>BL232+BR232</f>
        <v>-173907.30079999994</v>
      </c>
    </row>
    <row r="233" spans="1:76" ht="15.75">
      <c r="A233" s="3">
        <v>219</v>
      </c>
      <c r="B233" s="18" t="s">
        <v>192</v>
      </c>
      <c r="C233" s="3">
        <v>1210.4</v>
      </c>
      <c r="D233" s="3">
        <v>78.4</v>
      </c>
      <c r="E233" s="3">
        <f t="shared" si="75"/>
        <v>1288.8000000000002</v>
      </c>
      <c r="F233" s="51">
        <v>11.97</v>
      </c>
      <c r="G233" s="6">
        <f t="shared" si="76"/>
        <v>15426.936000000003</v>
      </c>
      <c r="H233" s="5">
        <f t="shared" si="81"/>
        <v>92561.61600000002</v>
      </c>
      <c r="I233" s="3">
        <v>12.07</v>
      </c>
      <c r="J233" s="6">
        <f t="shared" si="77"/>
        <v>15555.816000000003</v>
      </c>
      <c r="K233" s="5">
        <f t="shared" si="82"/>
        <v>93334.89600000001</v>
      </c>
      <c r="L233" s="54">
        <f t="shared" si="78"/>
        <v>185896.51200000005</v>
      </c>
      <c r="M233" s="138">
        <v>-55067.74</v>
      </c>
      <c r="N233" s="55">
        <f t="shared" si="79"/>
        <v>-0.2962279356806866</v>
      </c>
      <c r="O233" s="108">
        <f t="shared" si="83"/>
        <v>130828.77200000006</v>
      </c>
      <c r="P233" s="127" t="s">
        <v>351</v>
      </c>
      <c r="Q233" s="98" t="s">
        <v>424</v>
      </c>
      <c r="R233" s="144">
        <v>133757.96</v>
      </c>
      <c r="S233" s="144"/>
      <c r="T233" s="6">
        <f t="shared" si="84"/>
        <v>0</v>
      </c>
      <c r="U233" s="6">
        <f t="shared" si="85"/>
        <v>11146.496666666666</v>
      </c>
      <c r="V233" s="35">
        <v>0</v>
      </c>
      <c r="W233" s="35">
        <v>133757.96</v>
      </c>
      <c r="X233" s="3">
        <v>0</v>
      </c>
      <c r="Y233" s="3">
        <v>4091.66</v>
      </c>
      <c r="Z233" s="3">
        <v>0</v>
      </c>
      <c r="AA233" s="3">
        <v>6170.87</v>
      </c>
      <c r="AB233" s="3">
        <v>0</v>
      </c>
      <c r="AC233" s="3">
        <v>22881.48</v>
      </c>
      <c r="AD233" s="3">
        <v>0</v>
      </c>
      <c r="AE233" s="3">
        <v>4024.65</v>
      </c>
      <c r="AF233" s="3">
        <v>0</v>
      </c>
      <c r="AG233" s="3">
        <v>3601.24</v>
      </c>
      <c r="AH233" s="3">
        <v>0</v>
      </c>
      <c r="AI233" s="3">
        <v>2996.74</v>
      </c>
      <c r="AJ233" s="178">
        <v>0</v>
      </c>
      <c r="AK233" s="178">
        <v>25221.77</v>
      </c>
      <c r="AL233" s="178">
        <v>0</v>
      </c>
      <c r="AM233" s="178">
        <v>106148.9</v>
      </c>
      <c r="AN233" s="178">
        <v>0</v>
      </c>
      <c r="AO233" s="178">
        <v>15794.17</v>
      </c>
      <c r="AP233" s="3">
        <v>0</v>
      </c>
      <c r="AQ233" s="3">
        <v>4140.64</v>
      </c>
      <c r="AR233" s="3">
        <v>0</v>
      </c>
      <c r="AS233" s="3">
        <v>8392.7</v>
      </c>
      <c r="AT233" s="3">
        <v>0</v>
      </c>
      <c r="AU233" s="3">
        <v>7228.07</v>
      </c>
      <c r="AV233" s="39">
        <f t="shared" si="86"/>
        <v>0</v>
      </c>
      <c r="AW233" s="39">
        <f t="shared" si="87"/>
        <v>210692.89000000004</v>
      </c>
      <c r="AX233" s="122">
        <f t="shared" si="88"/>
        <v>210692.89000000004</v>
      </c>
      <c r="AY233" s="40"/>
      <c r="AZ233" s="40"/>
      <c r="BA233" s="40"/>
      <c r="BB233" s="40">
        <f t="shared" si="89"/>
        <v>210692.89000000004</v>
      </c>
      <c r="BC233" s="108">
        <f t="shared" si="91"/>
        <v>-79864.11799999999</v>
      </c>
      <c r="BD233" s="150"/>
      <c r="BE233" s="150"/>
      <c r="BF233" s="3">
        <v>-873.2868</v>
      </c>
      <c r="BG233" s="150">
        <f t="shared" si="80"/>
        <v>-78990.83119999999</v>
      </c>
      <c r="BH233" s="121">
        <v>130040.02</v>
      </c>
      <c r="BI233" s="156"/>
      <c r="BJ233" s="137"/>
      <c r="BK233" s="251"/>
      <c r="BL233" s="251">
        <f t="shared" si="73"/>
        <v>-78990.83119999999</v>
      </c>
      <c r="BM233" s="138">
        <v>-55067.74</v>
      </c>
      <c r="BN233" s="140"/>
      <c r="BO233" s="140"/>
      <c r="BP233" s="140"/>
      <c r="BQ233" s="140"/>
      <c r="BR233" s="276">
        <v>0</v>
      </c>
      <c r="BS233" s="138">
        <v>-55067.74</v>
      </c>
      <c r="BT233" s="3"/>
      <c r="BU233" s="3"/>
      <c r="BV233" s="251">
        <f t="shared" si="90"/>
        <v>-78990.83119999999</v>
      </c>
      <c r="BW233" s="150"/>
      <c r="BX233" s="274">
        <f>BL233+BR233</f>
        <v>-78990.83119999999</v>
      </c>
    </row>
    <row r="234" spans="1:76" ht="15.75">
      <c r="A234" s="3">
        <v>220</v>
      </c>
      <c r="B234" s="18" t="s">
        <v>193</v>
      </c>
      <c r="C234" s="3">
        <v>1340.1</v>
      </c>
      <c r="D234" s="3">
        <v>460.4</v>
      </c>
      <c r="E234" s="3">
        <f t="shared" si="75"/>
        <v>1800.5</v>
      </c>
      <c r="F234" s="51">
        <v>8.77</v>
      </c>
      <c r="G234" s="6">
        <f t="shared" si="76"/>
        <v>15790.384999999998</v>
      </c>
      <c r="H234" s="5">
        <f t="shared" si="81"/>
        <v>94742.31</v>
      </c>
      <c r="I234" s="3">
        <v>9.16</v>
      </c>
      <c r="J234" s="6">
        <f t="shared" si="77"/>
        <v>16492.58</v>
      </c>
      <c r="K234" s="5">
        <f t="shared" si="82"/>
        <v>98955.48000000001</v>
      </c>
      <c r="L234" s="54">
        <f t="shared" si="78"/>
        <v>193697.79</v>
      </c>
      <c r="M234" s="125"/>
      <c r="N234" s="55">
        <f t="shared" si="79"/>
        <v>0</v>
      </c>
      <c r="O234" s="108">
        <f t="shared" si="83"/>
        <v>193697.79</v>
      </c>
      <c r="P234" s="127" t="s">
        <v>354</v>
      </c>
      <c r="Q234" s="98"/>
      <c r="R234" s="144">
        <v>193274.31</v>
      </c>
      <c r="S234" s="144"/>
      <c r="T234" s="6">
        <f t="shared" si="84"/>
        <v>0</v>
      </c>
      <c r="U234" s="6">
        <f t="shared" si="85"/>
        <v>16106.1925</v>
      </c>
      <c r="V234" s="35">
        <v>0</v>
      </c>
      <c r="W234" s="35">
        <v>193274.31</v>
      </c>
      <c r="X234" s="3">
        <v>0</v>
      </c>
      <c r="Y234" s="3">
        <v>48425.31</v>
      </c>
      <c r="Z234" s="3">
        <v>0</v>
      </c>
      <c r="AA234" s="3">
        <v>5651.99</v>
      </c>
      <c r="AB234" s="3">
        <v>0</v>
      </c>
      <c r="AC234" s="3">
        <v>26798.11</v>
      </c>
      <c r="AD234" s="3">
        <v>0</v>
      </c>
      <c r="AE234" s="3">
        <v>10020.63</v>
      </c>
      <c r="AF234" s="3">
        <v>0</v>
      </c>
      <c r="AG234" s="3">
        <v>11020.71</v>
      </c>
      <c r="AH234" s="3">
        <v>0</v>
      </c>
      <c r="AI234" s="3">
        <v>153346.48</v>
      </c>
      <c r="AJ234" s="178">
        <v>0</v>
      </c>
      <c r="AK234" s="178">
        <v>8837.56</v>
      </c>
      <c r="AL234" s="178">
        <v>0</v>
      </c>
      <c r="AM234" s="178">
        <v>195456.64</v>
      </c>
      <c r="AN234" s="178">
        <v>0</v>
      </c>
      <c r="AO234" s="178">
        <v>22712.88</v>
      </c>
      <c r="AP234" s="3">
        <v>0</v>
      </c>
      <c r="AQ234" s="3">
        <v>63249.23</v>
      </c>
      <c r="AR234" s="3">
        <v>0</v>
      </c>
      <c r="AS234" s="3">
        <v>4480.85</v>
      </c>
      <c r="AT234" s="3">
        <v>0</v>
      </c>
      <c r="AU234" s="3">
        <v>4480.85</v>
      </c>
      <c r="AV234" s="39">
        <f t="shared" si="86"/>
        <v>0</v>
      </c>
      <c r="AW234" s="39">
        <f t="shared" si="87"/>
        <v>554481.24</v>
      </c>
      <c r="AX234" s="122">
        <f t="shared" si="88"/>
        <v>554481.24</v>
      </c>
      <c r="AY234" s="40"/>
      <c r="AZ234" s="40"/>
      <c r="BA234" s="40"/>
      <c r="BB234" s="40">
        <f t="shared" si="89"/>
        <v>554481.24</v>
      </c>
      <c r="BC234" s="108">
        <f t="shared" si="91"/>
        <v>-360783.44999999995</v>
      </c>
      <c r="BD234" s="150"/>
      <c r="BE234" s="150">
        <v>4128</v>
      </c>
      <c r="BF234" s="3">
        <v>32466.0024</v>
      </c>
      <c r="BG234" s="150">
        <f t="shared" si="80"/>
        <v>-389121.45239999995</v>
      </c>
      <c r="BH234" s="121">
        <v>29788.47</v>
      </c>
      <c r="BI234" s="159">
        <v>11025.44</v>
      </c>
      <c r="BJ234" s="137"/>
      <c r="BK234" s="251"/>
      <c r="BL234" s="251">
        <f t="shared" si="73"/>
        <v>-389121.45239999995</v>
      </c>
      <c r="BM234" s="125">
        <v>89659.92</v>
      </c>
      <c r="BN234" s="121"/>
      <c r="BO234" s="121"/>
      <c r="BP234" s="121"/>
      <c r="BQ234" s="121">
        <f>BM234*0.02011617</f>
        <v>1803.6141929064</v>
      </c>
      <c r="BR234" s="277">
        <f>BM234-BN234-BO234-BQ234-BP234</f>
        <v>87856.3058070936</v>
      </c>
      <c r="BS234" s="125"/>
      <c r="BT234" s="3"/>
      <c r="BU234" s="3"/>
      <c r="BV234" s="251">
        <f t="shared" si="90"/>
        <v>-301265.1465929063</v>
      </c>
      <c r="BW234" s="150"/>
      <c r="BX234" s="274">
        <f>BL234+BR234</f>
        <v>-301265.1465929063</v>
      </c>
    </row>
    <row r="235" spans="1:76" ht="15.75">
      <c r="A235" s="3">
        <v>221</v>
      </c>
      <c r="B235" s="18" t="s">
        <v>194</v>
      </c>
      <c r="C235" s="3">
        <v>1295.2</v>
      </c>
      <c r="D235" s="3">
        <v>0</v>
      </c>
      <c r="E235" s="3">
        <f t="shared" si="75"/>
        <v>1295.2</v>
      </c>
      <c r="F235" s="51">
        <v>12.42</v>
      </c>
      <c r="G235" s="6">
        <f t="shared" si="76"/>
        <v>16086.384</v>
      </c>
      <c r="H235" s="5">
        <f t="shared" si="81"/>
        <v>96518.304</v>
      </c>
      <c r="I235" s="3">
        <v>12.93</v>
      </c>
      <c r="J235" s="6">
        <f t="shared" si="77"/>
        <v>16746.936</v>
      </c>
      <c r="K235" s="5">
        <f t="shared" si="82"/>
        <v>100481.61600000001</v>
      </c>
      <c r="L235" s="54">
        <f t="shared" si="78"/>
        <v>196999.92</v>
      </c>
      <c r="M235" s="125"/>
      <c r="N235" s="55">
        <f t="shared" si="79"/>
        <v>0</v>
      </c>
      <c r="O235" s="108">
        <f t="shared" si="83"/>
        <v>196999.92</v>
      </c>
      <c r="P235" s="127"/>
      <c r="Q235" s="98"/>
      <c r="R235" s="144">
        <v>196897.34</v>
      </c>
      <c r="S235" s="144"/>
      <c r="T235" s="6">
        <f t="shared" si="84"/>
        <v>0</v>
      </c>
      <c r="U235" s="6">
        <f t="shared" si="85"/>
        <v>16408.111666666668</v>
      </c>
      <c r="V235" s="35">
        <v>0</v>
      </c>
      <c r="W235" s="35">
        <v>196897.34</v>
      </c>
      <c r="X235" s="3">
        <v>0</v>
      </c>
      <c r="Y235" s="3">
        <v>22519.94</v>
      </c>
      <c r="Z235" s="3">
        <v>0</v>
      </c>
      <c r="AA235" s="3">
        <v>5112.36</v>
      </c>
      <c r="AB235" s="3">
        <v>0</v>
      </c>
      <c r="AC235" s="3">
        <v>110106.23</v>
      </c>
      <c r="AD235" s="3">
        <v>0</v>
      </c>
      <c r="AE235" s="3">
        <v>44267.35</v>
      </c>
      <c r="AF235" s="3">
        <v>0</v>
      </c>
      <c r="AG235" s="3">
        <v>7614.25</v>
      </c>
      <c r="AH235" s="3">
        <v>0</v>
      </c>
      <c r="AI235" s="3">
        <v>9628.22</v>
      </c>
      <c r="AJ235" s="178">
        <v>0</v>
      </c>
      <c r="AK235" s="178">
        <v>17428.65</v>
      </c>
      <c r="AL235" s="178">
        <v>0</v>
      </c>
      <c r="AM235" s="178">
        <v>8165.13</v>
      </c>
      <c r="AN235" s="178">
        <v>0</v>
      </c>
      <c r="AO235" s="178">
        <v>7081.07</v>
      </c>
      <c r="AP235" s="3">
        <v>0</v>
      </c>
      <c r="AQ235" s="3">
        <v>7621.29</v>
      </c>
      <c r="AR235" s="3">
        <v>0</v>
      </c>
      <c r="AS235" s="3">
        <v>18748.01</v>
      </c>
      <c r="AT235" s="3">
        <v>0</v>
      </c>
      <c r="AU235" s="3">
        <v>13880.52</v>
      </c>
      <c r="AV235" s="39">
        <f t="shared" si="86"/>
        <v>0</v>
      </c>
      <c r="AW235" s="39">
        <f t="shared" si="87"/>
        <v>272173.02</v>
      </c>
      <c r="AX235" s="122">
        <f t="shared" si="88"/>
        <v>272173.02</v>
      </c>
      <c r="AY235" s="40"/>
      <c r="AZ235" s="40"/>
      <c r="BA235" s="40"/>
      <c r="BB235" s="40">
        <f t="shared" si="89"/>
        <v>272173.02</v>
      </c>
      <c r="BC235" s="108">
        <f t="shared" si="91"/>
        <v>-75173.1</v>
      </c>
      <c r="BD235" s="150"/>
      <c r="BE235" s="150"/>
      <c r="BF235" s="3">
        <v>22383.936</v>
      </c>
      <c r="BG235" s="150">
        <f t="shared" si="80"/>
        <v>-97557.03600000001</v>
      </c>
      <c r="BH235" s="121">
        <v>22706.08</v>
      </c>
      <c r="BI235" s="156"/>
      <c r="BJ235" s="137"/>
      <c r="BK235" s="251"/>
      <c r="BL235" s="251">
        <f t="shared" si="73"/>
        <v>-97557.03600000001</v>
      </c>
      <c r="BM235" s="125">
        <v>3961.41</v>
      </c>
      <c r="BN235" s="121"/>
      <c r="BO235" s="121"/>
      <c r="BP235" s="121"/>
      <c r="BQ235" s="121">
        <f>BM235*0.02011617</f>
        <v>79.68839699969999</v>
      </c>
      <c r="BR235" s="277">
        <f>BM235-BN235-BO235-BQ235-BP235</f>
        <v>3881.7216030003</v>
      </c>
      <c r="BS235" s="125"/>
      <c r="BT235" s="3"/>
      <c r="BU235" s="3"/>
      <c r="BV235" s="251">
        <f t="shared" si="90"/>
        <v>-93675.3143969997</v>
      </c>
      <c r="BW235" s="150"/>
      <c r="BX235" s="274">
        <f>BL235+BR235</f>
        <v>-93675.3143969997</v>
      </c>
    </row>
    <row r="236" spans="1:76" ht="15.75">
      <c r="A236" s="3">
        <v>222</v>
      </c>
      <c r="B236" s="18" t="s">
        <v>195</v>
      </c>
      <c r="C236" s="3">
        <v>1277.6</v>
      </c>
      <c r="D236" s="3">
        <v>482.9</v>
      </c>
      <c r="E236" s="3">
        <f t="shared" si="75"/>
        <v>1760.5</v>
      </c>
      <c r="F236" s="51">
        <v>11.88</v>
      </c>
      <c r="G236" s="6">
        <f t="shared" si="76"/>
        <v>20914.74</v>
      </c>
      <c r="H236" s="5">
        <f t="shared" si="81"/>
        <v>125488.44</v>
      </c>
      <c r="I236" s="3">
        <v>12.35</v>
      </c>
      <c r="J236" s="6">
        <f t="shared" si="77"/>
        <v>21742.175</v>
      </c>
      <c r="K236" s="5">
        <f t="shared" si="82"/>
        <v>130453.04999999999</v>
      </c>
      <c r="L236" s="54">
        <f t="shared" si="78"/>
        <v>255941.49</v>
      </c>
      <c r="M236" s="125"/>
      <c r="N236" s="55">
        <f t="shared" si="79"/>
        <v>0</v>
      </c>
      <c r="O236" s="108">
        <f t="shared" si="83"/>
        <v>255941.49</v>
      </c>
      <c r="P236" s="127"/>
      <c r="Q236" s="98"/>
      <c r="R236" s="144">
        <v>255996.42</v>
      </c>
      <c r="S236" s="144"/>
      <c r="T236" s="6">
        <f t="shared" si="84"/>
        <v>0</v>
      </c>
      <c r="U236" s="6">
        <f t="shared" si="85"/>
        <v>21333.035</v>
      </c>
      <c r="V236" s="35">
        <v>0</v>
      </c>
      <c r="W236" s="35">
        <v>255996.42</v>
      </c>
      <c r="X236" s="3">
        <v>0</v>
      </c>
      <c r="Y236" s="3">
        <v>5761.19</v>
      </c>
      <c r="Z236" s="3">
        <v>0</v>
      </c>
      <c r="AA236" s="3">
        <v>7433.43</v>
      </c>
      <c r="AB236" s="3">
        <v>0</v>
      </c>
      <c r="AC236" s="3">
        <v>45717.2</v>
      </c>
      <c r="AD236" s="3">
        <v>0</v>
      </c>
      <c r="AE236" s="3">
        <v>6087.39</v>
      </c>
      <c r="AF236" s="3">
        <v>0</v>
      </c>
      <c r="AG236" s="3">
        <v>4863.8</v>
      </c>
      <c r="AH236" s="3">
        <v>0</v>
      </c>
      <c r="AI236" s="3">
        <v>15447.3</v>
      </c>
      <c r="AJ236" s="178">
        <v>0</v>
      </c>
      <c r="AK236" s="178">
        <v>8244.5</v>
      </c>
      <c r="AL236" s="178">
        <v>0</v>
      </c>
      <c r="AM236" s="178">
        <v>11370.38</v>
      </c>
      <c r="AN236" s="178">
        <v>0</v>
      </c>
      <c r="AO236" s="178">
        <v>9149.72</v>
      </c>
      <c r="AP236" s="3">
        <v>0</v>
      </c>
      <c r="AQ236" s="3">
        <v>11121.17</v>
      </c>
      <c r="AR236" s="3">
        <v>0</v>
      </c>
      <c r="AS236" s="3">
        <v>10804.96</v>
      </c>
      <c r="AT236" s="3">
        <v>0</v>
      </c>
      <c r="AU236" s="3">
        <v>11470.69</v>
      </c>
      <c r="AV236" s="39">
        <f t="shared" si="86"/>
        <v>0</v>
      </c>
      <c r="AW236" s="39">
        <f t="shared" si="87"/>
        <v>147471.73</v>
      </c>
      <c r="AX236" s="122">
        <f t="shared" si="88"/>
        <v>147471.73</v>
      </c>
      <c r="AY236" s="40"/>
      <c r="AZ236" s="40"/>
      <c r="BA236" s="40"/>
      <c r="BB236" s="40">
        <f t="shared" si="89"/>
        <v>147471.73</v>
      </c>
      <c r="BC236" s="108">
        <f t="shared" si="91"/>
        <v>108469.75999999998</v>
      </c>
      <c r="BD236" s="150"/>
      <c r="BE236" s="150"/>
      <c r="BF236" s="3">
        <v>23667.4324</v>
      </c>
      <c r="BG236" s="150">
        <f t="shared" si="80"/>
        <v>84802.32759999998</v>
      </c>
      <c r="BH236" s="121">
        <v>42667.71</v>
      </c>
      <c r="BI236" s="156"/>
      <c r="BJ236" s="137"/>
      <c r="BK236" s="251"/>
      <c r="BL236" s="251">
        <f t="shared" si="73"/>
        <v>84802.32759999998</v>
      </c>
      <c r="BM236" s="125">
        <v>144767.12</v>
      </c>
      <c r="BN236" s="121"/>
      <c r="BO236" s="121"/>
      <c r="BP236" s="121"/>
      <c r="BQ236" s="121">
        <f>BM236*0.02011617</f>
        <v>2912.1599963303997</v>
      </c>
      <c r="BR236" s="277">
        <f>BM236-BN236-BO236-BQ236-BP236</f>
        <v>141854.9600036696</v>
      </c>
      <c r="BS236" s="125"/>
      <c r="BT236" s="3"/>
      <c r="BU236" s="3"/>
      <c r="BV236" s="251">
        <f t="shared" si="90"/>
        <v>226657.28760366957</v>
      </c>
      <c r="BW236" s="108">
        <f>BL236+BR236</f>
        <v>226657.28760366957</v>
      </c>
      <c r="BX236" s="150"/>
    </row>
    <row r="237" spans="1:76" ht="15.75">
      <c r="A237" s="3">
        <v>223</v>
      </c>
      <c r="B237" s="18" t="s">
        <v>196</v>
      </c>
      <c r="C237" s="3">
        <v>1135.1</v>
      </c>
      <c r="D237" s="3">
        <v>158</v>
      </c>
      <c r="E237" s="3">
        <f t="shared" si="75"/>
        <v>1293.1</v>
      </c>
      <c r="F237" s="51">
        <v>12.13</v>
      </c>
      <c r="G237" s="6">
        <f t="shared" si="76"/>
        <v>15685.303</v>
      </c>
      <c r="H237" s="5">
        <f t="shared" si="81"/>
        <v>94111.818</v>
      </c>
      <c r="I237" s="3">
        <v>12.62</v>
      </c>
      <c r="J237" s="6">
        <f t="shared" si="77"/>
        <v>16318.921999999999</v>
      </c>
      <c r="K237" s="5">
        <f t="shared" si="82"/>
        <v>97913.53199999999</v>
      </c>
      <c r="L237" s="54">
        <f t="shared" si="78"/>
        <v>192025.34999999998</v>
      </c>
      <c r="M237" s="125"/>
      <c r="N237" s="55">
        <f t="shared" si="79"/>
        <v>0</v>
      </c>
      <c r="O237" s="108">
        <f t="shared" si="83"/>
        <v>192025.34999999998</v>
      </c>
      <c r="P237" s="98"/>
      <c r="Q237" s="98"/>
      <c r="R237" s="144">
        <v>191988.11</v>
      </c>
      <c r="S237" s="144"/>
      <c r="T237" s="6">
        <f t="shared" si="84"/>
        <v>0</v>
      </c>
      <c r="U237" s="6">
        <f t="shared" si="85"/>
        <v>15999.009166666665</v>
      </c>
      <c r="V237" s="35">
        <v>0</v>
      </c>
      <c r="W237" s="35">
        <v>191988.11</v>
      </c>
      <c r="X237" s="3">
        <v>0</v>
      </c>
      <c r="Y237" s="3">
        <v>23639.36</v>
      </c>
      <c r="Z237" s="3">
        <v>0</v>
      </c>
      <c r="AA237" s="3">
        <v>6747.44</v>
      </c>
      <c r="AB237" s="3">
        <v>0</v>
      </c>
      <c r="AC237" s="3">
        <v>26325.99</v>
      </c>
      <c r="AD237" s="3">
        <v>0</v>
      </c>
      <c r="AE237" s="3">
        <v>7357.18</v>
      </c>
      <c r="AF237" s="3">
        <v>0</v>
      </c>
      <c r="AG237" s="3">
        <v>7569</v>
      </c>
      <c r="AH237" s="3">
        <v>0</v>
      </c>
      <c r="AI237" s="3">
        <v>7629.36</v>
      </c>
      <c r="AJ237" s="178">
        <v>0</v>
      </c>
      <c r="AK237" s="178">
        <v>13148.05</v>
      </c>
      <c r="AL237" s="178">
        <v>0</v>
      </c>
      <c r="AM237" s="178">
        <v>34250.52</v>
      </c>
      <c r="AN237" s="178">
        <v>0</v>
      </c>
      <c r="AO237" s="178">
        <v>12753.3</v>
      </c>
      <c r="AP237" s="3">
        <v>0</v>
      </c>
      <c r="AQ237" s="3">
        <v>79845.75</v>
      </c>
      <c r="AR237" s="3">
        <v>0</v>
      </c>
      <c r="AS237" s="3">
        <v>55109.71</v>
      </c>
      <c r="AT237" s="3">
        <v>0</v>
      </c>
      <c r="AU237" s="3">
        <v>45227.43</v>
      </c>
      <c r="AV237" s="39">
        <f t="shared" si="86"/>
        <v>0</v>
      </c>
      <c r="AW237" s="39">
        <f t="shared" si="87"/>
        <v>319603.08999999997</v>
      </c>
      <c r="AX237" s="122">
        <f t="shared" si="88"/>
        <v>319603.08999999997</v>
      </c>
      <c r="AY237" s="40"/>
      <c r="AZ237" s="40"/>
      <c r="BA237" s="40"/>
      <c r="BB237" s="40">
        <f t="shared" si="89"/>
        <v>319603.08999999997</v>
      </c>
      <c r="BC237" s="108">
        <f t="shared" si="91"/>
        <v>-127577.73999999999</v>
      </c>
      <c r="BD237" s="150"/>
      <c r="BE237" s="150"/>
      <c r="BF237" s="3">
        <v>28668.976</v>
      </c>
      <c r="BG237" s="150">
        <f t="shared" si="80"/>
        <v>-156246.716</v>
      </c>
      <c r="BH237" s="121">
        <v>36386.84</v>
      </c>
      <c r="BI237" s="159">
        <v>11039.06</v>
      </c>
      <c r="BJ237" s="137"/>
      <c r="BK237" s="251"/>
      <c r="BL237" s="251">
        <f t="shared" si="73"/>
        <v>-156246.716</v>
      </c>
      <c r="BM237" s="125">
        <v>19888.67</v>
      </c>
      <c r="BN237" s="3"/>
      <c r="BO237" s="3"/>
      <c r="BP237" s="3"/>
      <c r="BQ237" s="121">
        <f>BM237*0.02011617</f>
        <v>400.0838667939</v>
      </c>
      <c r="BR237" s="277">
        <f>BM237-BN237-BO237-BQ237-BP237</f>
        <v>19488.5861332061</v>
      </c>
      <c r="BS237" s="125"/>
      <c r="BT237" s="3"/>
      <c r="BU237" s="3"/>
      <c r="BV237" s="251">
        <f t="shared" si="90"/>
        <v>-136758.1298667939</v>
      </c>
      <c r="BW237" s="150"/>
      <c r="BX237" s="274">
        <f>BL237+BR237</f>
        <v>-136758.1298667939</v>
      </c>
    </row>
    <row r="238" spans="1:76" ht="15.75">
      <c r="A238" s="3">
        <v>224</v>
      </c>
      <c r="B238" s="18" t="s">
        <v>197</v>
      </c>
      <c r="C238" s="3">
        <v>1238.2</v>
      </c>
      <c r="D238" s="3">
        <v>142.5</v>
      </c>
      <c r="E238" s="3">
        <f t="shared" si="75"/>
        <v>1380.7</v>
      </c>
      <c r="F238" s="51">
        <v>11.97</v>
      </c>
      <c r="G238" s="6">
        <f t="shared" si="76"/>
        <v>16526.979000000003</v>
      </c>
      <c r="H238" s="5">
        <f t="shared" si="81"/>
        <v>99161.87400000001</v>
      </c>
      <c r="I238" s="3">
        <v>12.07</v>
      </c>
      <c r="J238" s="6">
        <f t="shared" si="77"/>
        <v>16665.049000000003</v>
      </c>
      <c r="K238" s="5">
        <f t="shared" si="82"/>
        <v>99990.29400000002</v>
      </c>
      <c r="L238" s="54">
        <f t="shared" si="78"/>
        <v>199152.16800000003</v>
      </c>
      <c r="M238" s="138">
        <v>-188946.73</v>
      </c>
      <c r="N238" s="55">
        <f t="shared" si="79"/>
        <v>-0.9487555766904832</v>
      </c>
      <c r="O238" s="108">
        <f t="shared" si="83"/>
        <v>10205.438000000024</v>
      </c>
      <c r="P238" s="127" t="s">
        <v>351</v>
      </c>
      <c r="Q238" s="98" t="s">
        <v>424</v>
      </c>
      <c r="R238" s="143">
        <v>89841.6</v>
      </c>
      <c r="S238" s="144">
        <f>O238-R238</f>
        <v>-79636.16199999998</v>
      </c>
      <c r="T238" s="6">
        <f t="shared" si="84"/>
        <v>0</v>
      </c>
      <c r="U238" s="6">
        <f t="shared" si="85"/>
        <v>7486.8</v>
      </c>
      <c r="V238" s="35">
        <v>0</v>
      </c>
      <c r="W238" s="35">
        <v>89841.6</v>
      </c>
      <c r="X238" s="3">
        <v>0</v>
      </c>
      <c r="Y238" s="3">
        <v>5035.16</v>
      </c>
      <c r="Z238" s="3">
        <v>0</v>
      </c>
      <c r="AA238" s="3">
        <v>6059.89</v>
      </c>
      <c r="AB238" s="3">
        <v>0</v>
      </c>
      <c r="AC238" s="3">
        <v>17529.97</v>
      </c>
      <c r="AD238" s="3">
        <v>0</v>
      </c>
      <c r="AE238" s="3">
        <v>4413.67</v>
      </c>
      <c r="AF238" s="3">
        <v>0</v>
      </c>
      <c r="AG238" s="3">
        <v>3387.76</v>
      </c>
      <c r="AH238" s="3">
        <v>0</v>
      </c>
      <c r="AI238" s="3">
        <v>3385.76</v>
      </c>
      <c r="AJ238" s="178">
        <v>0</v>
      </c>
      <c r="AK238" s="178">
        <v>13774.65</v>
      </c>
      <c r="AL238" s="178">
        <v>0</v>
      </c>
      <c r="AM238" s="178">
        <v>23280.56</v>
      </c>
      <c r="AN238" s="178">
        <v>0</v>
      </c>
      <c r="AO238" s="178">
        <v>14925.59</v>
      </c>
      <c r="AP238" s="3">
        <v>0</v>
      </c>
      <c r="AQ238" s="3">
        <v>6711.21</v>
      </c>
      <c r="AR238" s="3">
        <v>0</v>
      </c>
      <c r="AS238" s="3">
        <v>6801.46</v>
      </c>
      <c r="AT238" s="3">
        <v>0</v>
      </c>
      <c r="AU238" s="3">
        <v>6976.8</v>
      </c>
      <c r="AV238" s="39">
        <f t="shared" si="86"/>
        <v>0</v>
      </c>
      <c r="AW238" s="39">
        <f t="shared" si="87"/>
        <v>112282.48000000003</v>
      </c>
      <c r="AX238" s="122">
        <f t="shared" si="88"/>
        <v>112282.48000000003</v>
      </c>
      <c r="AY238" s="40"/>
      <c r="AZ238" s="40"/>
      <c r="BA238" s="40"/>
      <c r="BB238" s="40">
        <f t="shared" si="89"/>
        <v>112282.48000000003</v>
      </c>
      <c r="BC238" s="108">
        <f t="shared" si="91"/>
        <v>-102077.042</v>
      </c>
      <c r="BD238" s="150"/>
      <c r="BE238" s="150"/>
      <c r="BF238" s="3">
        <v>18667.032</v>
      </c>
      <c r="BG238" s="150">
        <f t="shared" si="80"/>
        <v>-120744.074</v>
      </c>
      <c r="BH238" s="121">
        <v>52814.45</v>
      </c>
      <c r="BI238" s="156"/>
      <c r="BJ238" s="137"/>
      <c r="BK238" s="251"/>
      <c r="BL238" s="251">
        <f aca="true" t="shared" si="93" ref="BL238:BL301">BG238+BJ238+BK238</f>
        <v>-120744.074</v>
      </c>
      <c r="BM238" s="138">
        <v>-188946.73</v>
      </c>
      <c r="BN238" s="140"/>
      <c r="BO238" s="140"/>
      <c r="BP238" s="140"/>
      <c r="BQ238" s="140"/>
      <c r="BR238" s="276">
        <v>0</v>
      </c>
      <c r="BS238" s="138">
        <v>-188946.73</v>
      </c>
      <c r="BT238" s="3"/>
      <c r="BU238" s="3"/>
      <c r="BV238" s="251">
        <f t="shared" si="90"/>
        <v>-120744.074</v>
      </c>
      <c r="BW238" s="150"/>
      <c r="BX238" s="274">
        <f>BL238+BR238</f>
        <v>-120744.074</v>
      </c>
    </row>
    <row r="239" spans="1:76" ht="15.75">
      <c r="A239" s="3">
        <v>225</v>
      </c>
      <c r="B239" s="17" t="s">
        <v>198</v>
      </c>
      <c r="C239" s="3">
        <v>1953.2</v>
      </c>
      <c r="D239" s="3">
        <v>606.1</v>
      </c>
      <c r="E239" s="3">
        <f t="shared" si="75"/>
        <v>2559.3</v>
      </c>
      <c r="F239" s="51">
        <v>12.74</v>
      </c>
      <c r="G239" s="6">
        <f t="shared" si="76"/>
        <v>32605.482000000004</v>
      </c>
      <c r="H239" s="5">
        <f t="shared" si="81"/>
        <v>195632.89200000002</v>
      </c>
      <c r="I239" s="3">
        <v>13.25</v>
      </c>
      <c r="J239" s="6">
        <f t="shared" si="77"/>
        <v>33910.725000000006</v>
      </c>
      <c r="K239" s="5">
        <f t="shared" si="82"/>
        <v>203464.35000000003</v>
      </c>
      <c r="L239" s="54">
        <f t="shared" si="78"/>
        <v>399097.2420000001</v>
      </c>
      <c r="M239" s="125"/>
      <c r="N239" s="55">
        <f t="shared" si="79"/>
        <v>0</v>
      </c>
      <c r="O239" s="108">
        <f t="shared" si="83"/>
        <v>399097.2420000001</v>
      </c>
      <c r="P239" s="127"/>
      <c r="Q239" s="98"/>
      <c r="R239" s="144">
        <v>399091.1</v>
      </c>
      <c r="S239" s="144"/>
      <c r="T239" s="6">
        <f t="shared" si="84"/>
        <v>19134.8625</v>
      </c>
      <c r="U239" s="6">
        <f t="shared" si="85"/>
        <v>14122.729166666666</v>
      </c>
      <c r="V239" s="35">
        <v>229618.35</v>
      </c>
      <c r="W239" s="35">
        <v>169472.75</v>
      </c>
      <c r="X239" s="3">
        <v>6474.98</v>
      </c>
      <c r="Y239" s="3">
        <v>6060.59</v>
      </c>
      <c r="Z239" s="3">
        <v>35603.77</v>
      </c>
      <c r="AA239" s="3">
        <v>7393.78</v>
      </c>
      <c r="AB239" s="3">
        <v>6492.83</v>
      </c>
      <c r="AC239" s="3">
        <v>6060.59</v>
      </c>
      <c r="AD239" s="3">
        <v>9360.62</v>
      </c>
      <c r="AE239" s="3">
        <v>7979.44</v>
      </c>
      <c r="AF239" s="3">
        <v>9200.06</v>
      </c>
      <c r="AG239" s="3">
        <v>6060.59</v>
      </c>
      <c r="AH239" s="3">
        <v>8984.8</v>
      </c>
      <c r="AI239" s="3">
        <v>51433.15</v>
      </c>
      <c r="AJ239" s="178">
        <v>11905.394</v>
      </c>
      <c r="AK239" s="178">
        <v>11452.4</v>
      </c>
      <c r="AL239" s="178">
        <v>9284.814</v>
      </c>
      <c r="AM239" s="178">
        <v>9746.65</v>
      </c>
      <c r="AN239" s="178">
        <v>10277.914</v>
      </c>
      <c r="AO239" s="178">
        <v>55797.59</v>
      </c>
      <c r="AP239" s="3">
        <v>13351.3</v>
      </c>
      <c r="AQ239" s="3">
        <v>6876.45</v>
      </c>
      <c r="AR239" s="3">
        <v>5126.13</v>
      </c>
      <c r="AS239" s="3">
        <v>7081.38</v>
      </c>
      <c r="AT239" s="3">
        <v>13601.86</v>
      </c>
      <c r="AU239" s="3">
        <v>11869.64</v>
      </c>
      <c r="AV239" s="39">
        <f t="shared" si="86"/>
        <v>139664.472</v>
      </c>
      <c r="AW239" s="39">
        <f t="shared" si="87"/>
        <v>187812.25</v>
      </c>
      <c r="AX239" s="122">
        <f t="shared" si="88"/>
        <v>327476.722</v>
      </c>
      <c r="AY239" s="40"/>
      <c r="AZ239" s="40">
        <f>49877-22715.13</f>
        <v>27161.87</v>
      </c>
      <c r="BA239" s="40"/>
      <c r="BB239" s="40">
        <f t="shared" si="89"/>
        <v>354638.592</v>
      </c>
      <c r="BC239" s="108">
        <f t="shared" si="91"/>
        <v>44458.65000000008</v>
      </c>
      <c r="BD239" s="150"/>
      <c r="BE239" s="150">
        <v>1376</v>
      </c>
      <c r="BF239" s="3">
        <v>76498.9512</v>
      </c>
      <c r="BG239" s="150">
        <f t="shared" si="80"/>
        <v>-30664.301199999914</v>
      </c>
      <c r="BH239" s="121">
        <v>133332.2</v>
      </c>
      <c r="BI239" s="159">
        <v>0</v>
      </c>
      <c r="BJ239" s="137"/>
      <c r="BK239" s="251"/>
      <c r="BL239" s="251">
        <f t="shared" si="93"/>
        <v>-30664.301199999914</v>
      </c>
      <c r="BM239" s="125">
        <v>588.29</v>
      </c>
      <c r="BN239" s="121"/>
      <c r="BO239" s="121"/>
      <c r="BP239" s="121"/>
      <c r="BQ239" s="121">
        <f>BM239*0.02011617</f>
        <v>11.8341416493</v>
      </c>
      <c r="BR239" s="277">
        <f>BM239-BN239-BO239-BQ239-BP239</f>
        <v>576.4558583506999</v>
      </c>
      <c r="BS239" s="125"/>
      <c r="BT239" s="3"/>
      <c r="BU239" s="3"/>
      <c r="BV239" s="251">
        <f t="shared" si="90"/>
        <v>-30087.845341649216</v>
      </c>
      <c r="BW239" s="150"/>
      <c r="BX239" s="274">
        <f>BL239+BR239</f>
        <v>-30087.845341649216</v>
      </c>
    </row>
    <row r="240" spans="1:76" ht="15.75">
      <c r="A240" s="3">
        <v>226</v>
      </c>
      <c r="B240" s="18" t="s">
        <v>199</v>
      </c>
      <c r="C240" s="3">
        <v>1840.3</v>
      </c>
      <c r="D240" s="3">
        <v>82.7</v>
      </c>
      <c r="E240" s="3">
        <f t="shared" si="75"/>
        <v>1923</v>
      </c>
      <c r="F240" s="51">
        <v>12.46</v>
      </c>
      <c r="G240" s="6">
        <f t="shared" si="76"/>
        <v>23960.58</v>
      </c>
      <c r="H240" s="5">
        <f t="shared" si="81"/>
        <v>143763.48</v>
      </c>
      <c r="I240" s="3">
        <v>12.97</v>
      </c>
      <c r="J240" s="6">
        <f t="shared" si="77"/>
        <v>24941.31</v>
      </c>
      <c r="K240" s="5">
        <f t="shared" si="82"/>
        <v>149647.86000000002</v>
      </c>
      <c r="L240" s="54">
        <f t="shared" si="78"/>
        <v>293411.34</v>
      </c>
      <c r="M240" s="138">
        <v>-9805.05</v>
      </c>
      <c r="N240" s="55">
        <f t="shared" si="79"/>
        <v>-0.03341742006290554</v>
      </c>
      <c r="O240" s="108">
        <f t="shared" si="83"/>
        <v>283606.29000000004</v>
      </c>
      <c r="P240" s="127"/>
      <c r="Q240" s="98"/>
      <c r="R240" s="144">
        <v>283472.45</v>
      </c>
      <c r="S240" s="144"/>
      <c r="T240" s="6">
        <f t="shared" si="84"/>
        <v>0</v>
      </c>
      <c r="U240" s="6">
        <f t="shared" si="85"/>
        <v>23622.704166666666</v>
      </c>
      <c r="V240" s="35">
        <v>0</v>
      </c>
      <c r="W240" s="35">
        <v>283472.45</v>
      </c>
      <c r="X240" s="3">
        <v>0</v>
      </c>
      <c r="Y240" s="3">
        <v>19663.66</v>
      </c>
      <c r="Z240" s="3">
        <v>0</v>
      </c>
      <c r="AA240" s="3">
        <v>7504.28</v>
      </c>
      <c r="AB240" s="3">
        <v>0</v>
      </c>
      <c r="AC240" s="3">
        <v>26293.78</v>
      </c>
      <c r="AD240" s="3">
        <v>0</v>
      </c>
      <c r="AE240" s="3">
        <v>8564.69</v>
      </c>
      <c r="AF240" s="3">
        <v>0</v>
      </c>
      <c r="AG240" s="3">
        <v>11079.77</v>
      </c>
      <c r="AH240" s="3">
        <v>0</v>
      </c>
      <c r="AI240" s="3">
        <v>12993.99</v>
      </c>
      <c r="AJ240" s="178">
        <v>0</v>
      </c>
      <c r="AK240" s="178">
        <v>24951.24</v>
      </c>
      <c r="AL240" s="178">
        <v>0</v>
      </c>
      <c r="AM240" s="178">
        <v>11093.83</v>
      </c>
      <c r="AN240" s="178">
        <v>0</v>
      </c>
      <c r="AO240" s="178">
        <v>13607.07</v>
      </c>
      <c r="AP240" s="3">
        <v>0</v>
      </c>
      <c r="AQ240" s="3">
        <v>15089.38</v>
      </c>
      <c r="AR240" s="3">
        <v>0</v>
      </c>
      <c r="AS240" s="3">
        <v>19704.3</v>
      </c>
      <c r="AT240" s="3">
        <v>0</v>
      </c>
      <c r="AU240" s="3">
        <v>12003.34</v>
      </c>
      <c r="AV240" s="39">
        <f t="shared" si="86"/>
        <v>0</v>
      </c>
      <c r="AW240" s="39">
        <f t="shared" si="87"/>
        <v>182549.33000000002</v>
      </c>
      <c r="AX240" s="122">
        <f t="shared" si="88"/>
        <v>182549.33000000002</v>
      </c>
      <c r="AY240" s="40"/>
      <c r="AZ240" s="40"/>
      <c r="BA240" s="40"/>
      <c r="BB240" s="40">
        <f t="shared" si="89"/>
        <v>182549.33000000002</v>
      </c>
      <c r="BC240" s="108">
        <f t="shared" si="91"/>
        <v>101056.96000000002</v>
      </c>
      <c r="BD240" s="150"/>
      <c r="BE240" s="150">
        <v>4128</v>
      </c>
      <c r="BF240" s="3">
        <v>36400.2696</v>
      </c>
      <c r="BG240" s="150">
        <f t="shared" si="80"/>
        <v>68784.69040000002</v>
      </c>
      <c r="BH240" s="121">
        <v>81740.91</v>
      </c>
      <c r="BI240" s="156"/>
      <c r="BJ240" s="137"/>
      <c r="BK240" s="251"/>
      <c r="BL240" s="251">
        <f t="shared" si="93"/>
        <v>68784.69040000002</v>
      </c>
      <c r="BM240" s="138">
        <v>-9805.05</v>
      </c>
      <c r="BN240" s="140"/>
      <c r="BO240" s="140"/>
      <c r="BP240" s="140"/>
      <c r="BQ240" s="140"/>
      <c r="BR240" s="276">
        <v>0</v>
      </c>
      <c r="BS240" s="138">
        <v>-9805.05</v>
      </c>
      <c r="BT240" s="3"/>
      <c r="BU240" s="3"/>
      <c r="BV240" s="251">
        <f t="shared" si="90"/>
        <v>68784.69040000002</v>
      </c>
      <c r="BW240" s="108">
        <f>BL240+BR240</f>
        <v>68784.69040000002</v>
      </c>
      <c r="BX240" s="150"/>
    </row>
    <row r="241" spans="1:76" ht="15.75">
      <c r="A241" s="3">
        <v>227</v>
      </c>
      <c r="B241" s="18" t="s">
        <v>200</v>
      </c>
      <c r="C241" s="3">
        <v>1373.6</v>
      </c>
      <c r="D241" s="3">
        <v>487.8</v>
      </c>
      <c r="E241" s="3">
        <f t="shared" si="75"/>
        <v>1861.3999999999999</v>
      </c>
      <c r="F241" s="51">
        <v>11.97</v>
      </c>
      <c r="G241" s="6">
        <f t="shared" si="76"/>
        <v>22280.958</v>
      </c>
      <c r="H241" s="5">
        <f t="shared" si="81"/>
        <v>133685.748</v>
      </c>
      <c r="I241" s="3">
        <v>12.07</v>
      </c>
      <c r="J241" s="6">
        <f t="shared" si="77"/>
        <v>22467.097999999998</v>
      </c>
      <c r="K241" s="5">
        <f t="shared" si="82"/>
        <v>134802.588</v>
      </c>
      <c r="L241" s="54">
        <f t="shared" si="78"/>
        <v>268488.336</v>
      </c>
      <c r="M241" s="138">
        <v>-70255.79</v>
      </c>
      <c r="N241" s="55">
        <f t="shared" si="79"/>
        <v>-0.261671665319569</v>
      </c>
      <c r="O241" s="108">
        <f t="shared" si="83"/>
        <v>198232.54600000003</v>
      </c>
      <c r="P241" s="127" t="s">
        <v>351</v>
      </c>
      <c r="Q241" s="98" t="s">
        <v>424</v>
      </c>
      <c r="R241" s="144">
        <v>202463.14</v>
      </c>
      <c r="S241" s="144"/>
      <c r="T241" s="6">
        <f t="shared" si="84"/>
        <v>0</v>
      </c>
      <c r="U241" s="6">
        <f t="shared" si="85"/>
        <v>16871.928333333333</v>
      </c>
      <c r="V241" s="35">
        <v>0</v>
      </c>
      <c r="W241" s="35">
        <v>202463.14</v>
      </c>
      <c r="X241" s="3">
        <v>0</v>
      </c>
      <c r="Y241" s="3">
        <v>6705.89</v>
      </c>
      <c r="Z241" s="3">
        <v>0</v>
      </c>
      <c r="AA241" s="3">
        <v>11618.11</v>
      </c>
      <c r="AB241" s="3">
        <v>0</v>
      </c>
      <c r="AC241" s="3">
        <v>53797.47</v>
      </c>
      <c r="AD241" s="3">
        <v>0</v>
      </c>
      <c r="AE241" s="3">
        <v>5590.75</v>
      </c>
      <c r="AF241" s="3">
        <v>0</v>
      </c>
      <c r="AG241" s="3">
        <v>5088.28</v>
      </c>
      <c r="AH241" s="3">
        <v>0</v>
      </c>
      <c r="AI241" s="3">
        <v>6131.54</v>
      </c>
      <c r="AJ241" s="178">
        <v>0</v>
      </c>
      <c r="AK241" s="178">
        <v>13458.46</v>
      </c>
      <c r="AL241" s="178">
        <v>0</v>
      </c>
      <c r="AM241" s="178">
        <v>6617.57</v>
      </c>
      <c r="AN241" s="178">
        <v>0</v>
      </c>
      <c r="AO241" s="178">
        <v>16104.52</v>
      </c>
      <c r="AP241" s="3">
        <v>0</v>
      </c>
      <c r="AQ241" s="3">
        <v>5757.98</v>
      </c>
      <c r="AR241" s="3">
        <v>0</v>
      </c>
      <c r="AS241" s="3">
        <v>12286.33</v>
      </c>
      <c r="AT241" s="3">
        <v>0</v>
      </c>
      <c r="AU241" s="3">
        <v>21534.35</v>
      </c>
      <c r="AV241" s="39">
        <f t="shared" si="86"/>
        <v>0</v>
      </c>
      <c r="AW241" s="39">
        <f t="shared" si="87"/>
        <v>164691.25</v>
      </c>
      <c r="AX241" s="122">
        <f t="shared" si="88"/>
        <v>164691.25</v>
      </c>
      <c r="AY241" s="40"/>
      <c r="AZ241" s="40"/>
      <c r="BA241" s="40"/>
      <c r="BB241" s="40">
        <f t="shared" si="89"/>
        <v>164691.25</v>
      </c>
      <c r="BC241" s="108">
        <f t="shared" si="91"/>
        <v>33541.29600000003</v>
      </c>
      <c r="BD241" s="150"/>
      <c r="BE241" s="150"/>
      <c r="BF241" s="3">
        <v>-1790.6304</v>
      </c>
      <c r="BG241" s="150">
        <f t="shared" si="80"/>
        <v>35331.92640000003</v>
      </c>
      <c r="BH241" s="121">
        <v>38342.72</v>
      </c>
      <c r="BI241" s="156"/>
      <c r="BJ241" s="137"/>
      <c r="BK241" s="251"/>
      <c r="BL241" s="251">
        <f t="shared" si="93"/>
        <v>35331.92640000003</v>
      </c>
      <c r="BM241" s="138">
        <v>-70255.79</v>
      </c>
      <c r="BN241" s="139"/>
      <c r="BO241" s="139"/>
      <c r="BP241" s="139"/>
      <c r="BQ241" s="139"/>
      <c r="BR241" s="276">
        <v>0</v>
      </c>
      <c r="BS241" s="138">
        <v>-70255.79</v>
      </c>
      <c r="BT241" s="3"/>
      <c r="BU241" s="3"/>
      <c r="BV241" s="251">
        <f t="shared" si="90"/>
        <v>35331.92640000003</v>
      </c>
      <c r="BW241" s="108">
        <f>BL241+BR241</f>
        <v>35331.92640000003</v>
      </c>
      <c r="BX241" s="150"/>
    </row>
    <row r="242" spans="1:76" ht="15.75">
      <c r="A242" s="3">
        <v>228</v>
      </c>
      <c r="B242" s="18" t="s">
        <v>201</v>
      </c>
      <c r="C242" s="3">
        <v>2050.4</v>
      </c>
      <c r="D242" s="3">
        <v>489.5</v>
      </c>
      <c r="E242" s="3">
        <f t="shared" si="75"/>
        <v>2539.9</v>
      </c>
      <c r="F242" s="51">
        <v>12.46</v>
      </c>
      <c r="G242" s="6">
        <f t="shared" si="76"/>
        <v>31647.154000000002</v>
      </c>
      <c r="H242" s="5">
        <f t="shared" si="81"/>
        <v>189882.924</v>
      </c>
      <c r="I242" s="3">
        <v>12.97</v>
      </c>
      <c r="J242" s="6">
        <f t="shared" si="77"/>
        <v>32942.503000000004</v>
      </c>
      <c r="K242" s="5">
        <f t="shared" si="82"/>
        <v>197655.01800000004</v>
      </c>
      <c r="L242" s="54">
        <f t="shared" si="78"/>
        <v>387537.94200000004</v>
      </c>
      <c r="M242" s="138">
        <v>-47856.72</v>
      </c>
      <c r="N242" s="55">
        <f t="shared" si="79"/>
        <v>-0.12348912148581312</v>
      </c>
      <c r="O242" s="108">
        <f t="shared" si="83"/>
        <v>339681.22200000007</v>
      </c>
      <c r="P242" s="127"/>
      <c r="Q242" s="98"/>
      <c r="R242" s="144">
        <v>339504.44</v>
      </c>
      <c r="S242" s="144"/>
      <c r="T242" s="6">
        <f t="shared" si="84"/>
        <v>0</v>
      </c>
      <c r="U242" s="6">
        <f t="shared" si="85"/>
        <v>28292.036666666667</v>
      </c>
      <c r="V242" s="35">
        <v>0</v>
      </c>
      <c r="W242" s="35">
        <v>339504.44</v>
      </c>
      <c r="X242" s="3">
        <v>0</v>
      </c>
      <c r="Y242" s="3">
        <v>35316.35</v>
      </c>
      <c r="Z242" s="3">
        <v>0</v>
      </c>
      <c r="AA242" s="3">
        <v>111071.45</v>
      </c>
      <c r="AB242" s="3">
        <v>0</v>
      </c>
      <c r="AC242" s="3">
        <v>79692.64</v>
      </c>
      <c r="AD242" s="3">
        <v>0</v>
      </c>
      <c r="AE242" s="3">
        <v>26846.54</v>
      </c>
      <c r="AF242" s="3">
        <v>0</v>
      </c>
      <c r="AG242" s="3">
        <v>29436.7</v>
      </c>
      <c r="AH242" s="3">
        <v>0</v>
      </c>
      <c r="AI242" s="3">
        <v>27209.31</v>
      </c>
      <c r="AJ242" s="178">
        <v>0</v>
      </c>
      <c r="AK242" s="178">
        <v>50924.75</v>
      </c>
      <c r="AL242" s="178">
        <v>0</v>
      </c>
      <c r="AM242" s="178">
        <v>83744.96</v>
      </c>
      <c r="AN242" s="178">
        <v>0</v>
      </c>
      <c r="AO242" s="178">
        <v>61929.65</v>
      </c>
      <c r="AP242" s="3">
        <v>0</v>
      </c>
      <c r="AQ242" s="3">
        <v>46085.63</v>
      </c>
      <c r="AR242" s="3">
        <v>0</v>
      </c>
      <c r="AS242" s="3">
        <v>22804.93</v>
      </c>
      <c r="AT242" s="3">
        <v>0</v>
      </c>
      <c r="AU242" s="3">
        <v>51865.88</v>
      </c>
      <c r="AV242" s="39">
        <f t="shared" si="86"/>
        <v>0</v>
      </c>
      <c r="AW242" s="39">
        <f t="shared" si="87"/>
        <v>626928.79</v>
      </c>
      <c r="AX242" s="122">
        <f t="shared" si="88"/>
        <v>626928.79</v>
      </c>
      <c r="AY242" s="40"/>
      <c r="AZ242" s="40"/>
      <c r="BA242" s="40"/>
      <c r="BB242" s="40">
        <f t="shared" si="89"/>
        <v>626928.79</v>
      </c>
      <c r="BC242" s="108">
        <f t="shared" si="91"/>
        <v>-287247.56799999997</v>
      </c>
      <c r="BD242" s="150"/>
      <c r="BE242" s="150">
        <v>344</v>
      </c>
      <c r="BF242" s="3">
        <v>29045.0872</v>
      </c>
      <c r="BG242" s="150">
        <f t="shared" si="80"/>
        <v>-315948.6552</v>
      </c>
      <c r="BH242" s="121">
        <v>230770.91</v>
      </c>
      <c r="BI242" s="159">
        <v>0</v>
      </c>
      <c r="BJ242" s="137"/>
      <c r="BK242" s="251"/>
      <c r="BL242" s="251">
        <f t="shared" si="93"/>
        <v>-315948.6552</v>
      </c>
      <c r="BM242" s="138">
        <v>-47856.72</v>
      </c>
      <c r="BN242" s="140"/>
      <c r="BO242" s="140"/>
      <c r="BP242" s="140"/>
      <c r="BQ242" s="140"/>
      <c r="BR242" s="276">
        <v>0</v>
      </c>
      <c r="BS242" s="138">
        <v>-47856.72</v>
      </c>
      <c r="BT242" s="3"/>
      <c r="BU242" s="3"/>
      <c r="BV242" s="251">
        <f t="shared" si="90"/>
        <v>-315948.6552</v>
      </c>
      <c r="BW242" s="150"/>
      <c r="BX242" s="274">
        <f>BL242+BR242</f>
        <v>-315948.6552</v>
      </c>
    </row>
    <row r="243" spans="1:76" ht="15.75">
      <c r="A243" s="3">
        <v>229</v>
      </c>
      <c r="B243" s="18" t="s">
        <v>202</v>
      </c>
      <c r="C243" s="3">
        <v>1639</v>
      </c>
      <c r="D243" s="3">
        <v>171.3</v>
      </c>
      <c r="E243" s="3">
        <f t="shared" si="75"/>
        <v>1810.3</v>
      </c>
      <c r="F243" s="51">
        <v>12.78</v>
      </c>
      <c r="G243" s="6">
        <f t="shared" si="76"/>
        <v>23135.634</v>
      </c>
      <c r="H243" s="5">
        <f t="shared" si="81"/>
        <v>138813.804</v>
      </c>
      <c r="I243" s="3">
        <v>13.3</v>
      </c>
      <c r="J243" s="6">
        <f t="shared" si="77"/>
        <v>24076.99</v>
      </c>
      <c r="K243" s="5">
        <f t="shared" si="82"/>
        <v>144461.94</v>
      </c>
      <c r="L243" s="54">
        <f t="shared" si="78"/>
        <v>283275.744</v>
      </c>
      <c r="M243" s="138">
        <v>-74814.87</v>
      </c>
      <c r="N243" s="55">
        <f t="shared" si="79"/>
        <v>-0.26410616363962314</v>
      </c>
      <c r="O243" s="108">
        <f t="shared" si="83"/>
        <v>208460.874</v>
      </c>
      <c r="P243" s="127"/>
      <c r="Q243" s="98"/>
      <c r="R243" s="144">
        <v>208365.29</v>
      </c>
      <c r="S243" s="144"/>
      <c r="T243" s="6">
        <f t="shared" si="84"/>
        <v>0</v>
      </c>
      <c r="U243" s="6">
        <f t="shared" si="85"/>
        <v>17363.774166666666</v>
      </c>
      <c r="V243" s="35">
        <v>0</v>
      </c>
      <c r="W243" s="35">
        <v>208365.29</v>
      </c>
      <c r="X243" s="3">
        <v>0</v>
      </c>
      <c r="Y243" s="3">
        <v>9582.95</v>
      </c>
      <c r="Z243" s="3">
        <v>0</v>
      </c>
      <c r="AA243" s="3">
        <v>10534.97</v>
      </c>
      <c r="AB243" s="3">
        <v>0</v>
      </c>
      <c r="AC243" s="3">
        <v>52651.8</v>
      </c>
      <c r="AD243" s="3">
        <v>0</v>
      </c>
      <c r="AE243" s="3">
        <v>15933.48</v>
      </c>
      <c r="AF243" s="3">
        <v>0</v>
      </c>
      <c r="AG243" s="3">
        <v>65374.65</v>
      </c>
      <c r="AH243" s="3">
        <v>0</v>
      </c>
      <c r="AI243" s="3">
        <v>52576.29</v>
      </c>
      <c r="AJ243" s="178">
        <v>0</v>
      </c>
      <c r="AK243" s="178">
        <v>19367.51</v>
      </c>
      <c r="AL243" s="178">
        <v>0</v>
      </c>
      <c r="AM243" s="178">
        <v>14390.66</v>
      </c>
      <c r="AN243" s="178">
        <v>0</v>
      </c>
      <c r="AO243" s="178">
        <v>15252.61</v>
      </c>
      <c r="AP243" s="3">
        <v>0</v>
      </c>
      <c r="AQ243" s="3">
        <v>17217.71</v>
      </c>
      <c r="AR243" s="3">
        <v>0</v>
      </c>
      <c r="AS243" s="3">
        <v>20425.85</v>
      </c>
      <c r="AT243" s="3">
        <v>0</v>
      </c>
      <c r="AU243" s="3">
        <v>8682</v>
      </c>
      <c r="AV243" s="39">
        <f t="shared" si="86"/>
        <v>0</v>
      </c>
      <c r="AW243" s="39">
        <f t="shared" si="87"/>
        <v>301990.48000000004</v>
      </c>
      <c r="AX243" s="122">
        <f t="shared" si="88"/>
        <v>301990.48000000004</v>
      </c>
      <c r="AY243" s="40"/>
      <c r="AZ243" s="40"/>
      <c r="BA243" s="40"/>
      <c r="BB243" s="40">
        <f t="shared" si="89"/>
        <v>301990.48000000004</v>
      </c>
      <c r="BC243" s="108">
        <f t="shared" si="91"/>
        <v>-93529.60600000003</v>
      </c>
      <c r="BD243" s="150"/>
      <c r="BE243" s="150"/>
      <c r="BF243" s="3">
        <v>54538.3368</v>
      </c>
      <c r="BG243" s="150">
        <f t="shared" si="80"/>
        <v>-148067.94280000002</v>
      </c>
      <c r="BH243" s="121">
        <v>225948.48</v>
      </c>
      <c r="BI243" s="159">
        <v>21711.3</v>
      </c>
      <c r="BJ243" s="137"/>
      <c r="BK243" s="251"/>
      <c r="BL243" s="251">
        <f t="shared" si="93"/>
        <v>-148067.94280000002</v>
      </c>
      <c r="BM243" s="138">
        <v>-74814.87</v>
      </c>
      <c r="BN243" s="140"/>
      <c r="BO243" s="140"/>
      <c r="BP243" s="140"/>
      <c r="BQ243" s="140"/>
      <c r="BR243" s="276">
        <v>0</v>
      </c>
      <c r="BS243" s="138">
        <v>-74814.87</v>
      </c>
      <c r="BT243" s="3"/>
      <c r="BU243" s="3"/>
      <c r="BV243" s="251">
        <f t="shared" si="90"/>
        <v>-148067.94280000002</v>
      </c>
      <c r="BW243" s="150"/>
      <c r="BX243" s="274">
        <f>BL243+BR243</f>
        <v>-148067.94280000002</v>
      </c>
    </row>
    <row r="244" spans="1:76" ht="15.75">
      <c r="A244" s="3">
        <v>230</v>
      </c>
      <c r="B244" s="18" t="s">
        <v>203</v>
      </c>
      <c r="C244" s="3">
        <v>1567.3</v>
      </c>
      <c r="D244" s="3">
        <v>250.2</v>
      </c>
      <c r="E244" s="3">
        <f t="shared" si="75"/>
        <v>1817.5</v>
      </c>
      <c r="F244" s="51">
        <v>12.78</v>
      </c>
      <c r="G244" s="6">
        <f t="shared" si="76"/>
        <v>23227.649999999998</v>
      </c>
      <c r="H244" s="5">
        <f t="shared" si="81"/>
        <v>139365.9</v>
      </c>
      <c r="I244" s="3">
        <v>13.3</v>
      </c>
      <c r="J244" s="6">
        <f t="shared" si="77"/>
        <v>24172.75</v>
      </c>
      <c r="K244" s="5">
        <f t="shared" si="82"/>
        <v>145036.5</v>
      </c>
      <c r="L244" s="54">
        <f t="shared" si="78"/>
        <v>284402.4</v>
      </c>
      <c r="M244" s="138">
        <v>-3089.13</v>
      </c>
      <c r="N244" s="55">
        <f t="shared" si="79"/>
        <v>-0.010861828170226412</v>
      </c>
      <c r="O244" s="108">
        <f t="shared" si="83"/>
        <v>281313.27</v>
      </c>
      <c r="P244" s="127"/>
      <c r="Q244" s="98"/>
      <c r="R244" s="144">
        <v>281217.31</v>
      </c>
      <c r="S244" s="144"/>
      <c r="T244" s="6">
        <f t="shared" si="84"/>
        <v>0</v>
      </c>
      <c r="U244" s="6">
        <f t="shared" si="85"/>
        <v>23434.775833333333</v>
      </c>
      <c r="V244" s="35">
        <v>0</v>
      </c>
      <c r="W244" s="35">
        <v>281217.31</v>
      </c>
      <c r="X244" s="3">
        <v>0</v>
      </c>
      <c r="Y244" s="3">
        <v>14882.99</v>
      </c>
      <c r="Z244" s="3">
        <v>0</v>
      </c>
      <c r="AA244" s="3">
        <v>24498.1</v>
      </c>
      <c r="AB244" s="3">
        <v>0</v>
      </c>
      <c r="AC244" s="3">
        <v>37112.86</v>
      </c>
      <c r="AD244" s="3">
        <v>0</v>
      </c>
      <c r="AE244" s="3">
        <v>8417.19</v>
      </c>
      <c r="AF244" s="3">
        <v>0</v>
      </c>
      <c r="AG244" s="3">
        <v>12378.01</v>
      </c>
      <c r="AH244" s="3">
        <v>0</v>
      </c>
      <c r="AI244" s="3">
        <v>16213.37</v>
      </c>
      <c r="AJ244" s="178">
        <v>0</v>
      </c>
      <c r="AK244" s="178">
        <v>40244.9</v>
      </c>
      <c r="AL244" s="178">
        <v>0</v>
      </c>
      <c r="AM244" s="178">
        <v>42781.93</v>
      </c>
      <c r="AN244" s="178">
        <v>0</v>
      </c>
      <c r="AO244" s="178">
        <v>19141.19</v>
      </c>
      <c r="AP244" s="3">
        <v>0</v>
      </c>
      <c r="AQ244" s="3">
        <v>14154.8</v>
      </c>
      <c r="AR244" s="3">
        <v>0</v>
      </c>
      <c r="AS244" s="3">
        <v>10462.91</v>
      </c>
      <c r="AT244" s="3">
        <v>0</v>
      </c>
      <c r="AU244" s="3">
        <v>15463.15</v>
      </c>
      <c r="AV244" s="39">
        <f t="shared" si="86"/>
        <v>0</v>
      </c>
      <c r="AW244" s="39">
        <f t="shared" si="87"/>
        <v>255751.39999999997</v>
      </c>
      <c r="AX244" s="122">
        <f t="shared" si="88"/>
        <v>255751.39999999997</v>
      </c>
      <c r="AY244" s="40"/>
      <c r="AZ244" s="40"/>
      <c r="BA244" s="40"/>
      <c r="BB244" s="40">
        <f t="shared" si="89"/>
        <v>255751.39999999997</v>
      </c>
      <c r="BC244" s="108">
        <f t="shared" si="91"/>
        <v>25561.870000000054</v>
      </c>
      <c r="BD244" s="150"/>
      <c r="BE244" s="150">
        <v>4128</v>
      </c>
      <c r="BF244" s="3">
        <v>1992.2832</v>
      </c>
      <c r="BG244" s="150">
        <f t="shared" si="80"/>
        <v>27697.586800000052</v>
      </c>
      <c r="BH244" s="121">
        <v>144429.33</v>
      </c>
      <c r="BI244" s="159">
        <v>0</v>
      </c>
      <c r="BJ244" s="137"/>
      <c r="BK244" s="251"/>
      <c r="BL244" s="251">
        <f t="shared" si="93"/>
        <v>27697.586800000052</v>
      </c>
      <c r="BM244" s="138">
        <v>-3089.13</v>
      </c>
      <c r="BN244" s="139"/>
      <c r="BO244" s="139"/>
      <c r="BP244" s="139"/>
      <c r="BQ244" s="139"/>
      <c r="BR244" s="276">
        <v>0</v>
      </c>
      <c r="BS244" s="138">
        <v>-3089.13</v>
      </c>
      <c r="BT244" s="3"/>
      <c r="BU244" s="3"/>
      <c r="BV244" s="251">
        <f t="shared" si="90"/>
        <v>27697.586800000052</v>
      </c>
      <c r="BW244" s="108">
        <f aca="true" t="shared" si="94" ref="BW244:BW250">BL244+BR244</f>
        <v>27697.586800000052</v>
      </c>
      <c r="BX244" s="150"/>
    </row>
    <row r="245" spans="1:76" ht="15.75">
      <c r="A245" s="3">
        <v>231</v>
      </c>
      <c r="B245" s="18" t="s">
        <v>204</v>
      </c>
      <c r="C245" s="3">
        <v>9195.1</v>
      </c>
      <c r="D245" s="3">
        <v>671.4</v>
      </c>
      <c r="E245" s="3">
        <f t="shared" si="75"/>
        <v>9866.5</v>
      </c>
      <c r="F245" s="51">
        <v>13.37</v>
      </c>
      <c r="G245" s="6">
        <f t="shared" si="76"/>
        <v>131915.10499999998</v>
      </c>
      <c r="H245" s="5">
        <f t="shared" si="81"/>
        <v>791490.6299999999</v>
      </c>
      <c r="I245" s="3">
        <v>13.9</v>
      </c>
      <c r="J245" s="6">
        <f t="shared" si="77"/>
        <v>137144.35</v>
      </c>
      <c r="K245" s="5">
        <f t="shared" si="82"/>
        <v>822866.1000000001</v>
      </c>
      <c r="L245" s="54">
        <f t="shared" si="78"/>
        <v>1614356.73</v>
      </c>
      <c r="M245" s="125"/>
      <c r="N245" s="55">
        <f t="shared" si="79"/>
        <v>0</v>
      </c>
      <c r="O245" s="108">
        <f t="shared" si="83"/>
        <v>1614356.73</v>
      </c>
      <c r="P245" s="127"/>
      <c r="Q245" s="98"/>
      <c r="R245" s="144">
        <v>1614640.89</v>
      </c>
      <c r="S245" s="144"/>
      <c r="T245" s="6">
        <f t="shared" si="84"/>
        <v>0</v>
      </c>
      <c r="U245" s="6">
        <f t="shared" si="85"/>
        <v>134553.4075</v>
      </c>
      <c r="V245" s="35">
        <v>0</v>
      </c>
      <c r="W245" s="35">
        <v>1614640.89</v>
      </c>
      <c r="X245" s="3">
        <v>0</v>
      </c>
      <c r="Y245" s="3">
        <v>56411.55</v>
      </c>
      <c r="Z245" s="3">
        <v>0</v>
      </c>
      <c r="AA245" s="3">
        <v>177645.8</v>
      </c>
      <c r="AB245" s="3">
        <v>0</v>
      </c>
      <c r="AC245" s="3">
        <v>154943.02</v>
      </c>
      <c r="AD245" s="3">
        <v>0</v>
      </c>
      <c r="AE245" s="3">
        <v>94304.05</v>
      </c>
      <c r="AF245" s="3">
        <v>0</v>
      </c>
      <c r="AG245" s="3">
        <v>139882.33</v>
      </c>
      <c r="AH245" s="3">
        <v>0</v>
      </c>
      <c r="AI245" s="3">
        <v>191877.65</v>
      </c>
      <c r="AJ245" s="178">
        <v>0</v>
      </c>
      <c r="AK245" s="178">
        <v>101074.3</v>
      </c>
      <c r="AL245" s="178">
        <v>0</v>
      </c>
      <c r="AM245" s="178">
        <v>232272.87</v>
      </c>
      <c r="AN245" s="178">
        <v>0</v>
      </c>
      <c r="AO245" s="178">
        <v>189165.89</v>
      </c>
      <c r="AP245" s="3">
        <v>0</v>
      </c>
      <c r="AQ245" s="3">
        <v>49690.62</v>
      </c>
      <c r="AR245" s="3">
        <v>0</v>
      </c>
      <c r="AS245" s="3">
        <v>137378.36</v>
      </c>
      <c r="AT245" s="3">
        <v>0</v>
      </c>
      <c r="AU245" s="3">
        <v>117335.66</v>
      </c>
      <c r="AV245" s="39">
        <f t="shared" si="86"/>
        <v>0</v>
      </c>
      <c r="AW245" s="39">
        <f t="shared" si="87"/>
        <v>1641982.0999999999</v>
      </c>
      <c r="AX245" s="122">
        <f t="shared" si="88"/>
        <v>1641982.0999999999</v>
      </c>
      <c r="AY245" s="40"/>
      <c r="AZ245" s="40"/>
      <c r="BA245" s="40"/>
      <c r="BB245" s="40">
        <f t="shared" si="89"/>
        <v>1641982.0999999999</v>
      </c>
      <c r="BC245" s="108">
        <f t="shared" si="91"/>
        <v>-27625.36999999988</v>
      </c>
      <c r="BD245" s="150">
        <v>6000</v>
      </c>
      <c r="BE245" s="150">
        <v>1376</v>
      </c>
      <c r="BF245" s="3">
        <v>-22705.2178</v>
      </c>
      <c r="BG245" s="150">
        <f t="shared" si="80"/>
        <v>2455.8478000001196</v>
      </c>
      <c r="BH245" s="121">
        <v>685271.46</v>
      </c>
      <c r="BI245" s="159">
        <v>9144.79</v>
      </c>
      <c r="BJ245" s="137">
        <v>323553.41</v>
      </c>
      <c r="BK245" s="251">
        <v>118236.83</v>
      </c>
      <c r="BL245" s="251">
        <f t="shared" si="93"/>
        <v>444246.0878000001</v>
      </c>
      <c r="BM245" s="125">
        <v>0</v>
      </c>
      <c r="BN245" s="121"/>
      <c r="BO245" s="121"/>
      <c r="BP245" s="121"/>
      <c r="BQ245" s="121">
        <f>BM245*0.02011617</f>
        <v>0</v>
      </c>
      <c r="BR245" s="277">
        <f>BM245-BN245-BO245-BQ245-BP245</f>
        <v>0</v>
      </c>
      <c r="BS245" s="125"/>
      <c r="BT245" s="3"/>
      <c r="BU245" s="3"/>
      <c r="BV245" s="251">
        <f t="shared" si="90"/>
        <v>444246.0878000001</v>
      </c>
      <c r="BW245" s="108">
        <f t="shared" si="94"/>
        <v>444246.0878000001</v>
      </c>
      <c r="BX245" s="150"/>
    </row>
    <row r="246" spans="1:76" ht="15.75">
      <c r="A246" s="3">
        <v>232</v>
      </c>
      <c r="B246" s="17" t="s">
        <v>205</v>
      </c>
      <c r="C246" s="3">
        <v>5424.2</v>
      </c>
      <c r="D246" s="3">
        <v>1453.7</v>
      </c>
      <c r="E246" s="3">
        <f t="shared" si="75"/>
        <v>6877.9</v>
      </c>
      <c r="F246" s="51">
        <v>12.56</v>
      </c>
      <c r="G246" s="6">
        <f t="shared" si="76"/>
        <v>86386.424</v>
      </c>
      <c r="H246" s="5">
        <f t="shared" si="81"/>
        <v>518318.544</v>
      </c>
      <c r="I246" s="3">
        <v>13.3</v>
      </c>
      <c r="J246" s="6">
        <f t="shared" si="77"/>
        <v>91476.07</v>
      </c>
      <c r="K246" s="5">
        <f t="shared" si="82"/>
        <v>548856.42</v>
      </c>
      <c r="L246" s="54">
        <f t="shared" si="78"/>
        <v>1067174.9640000002</v>
      </c>
      <c r="M246" s="125"/>
      <c r="N246" s="55">
        <f t="shared" si="79"/>
        <v>0</v>
      </c>
      <c r="O246" s="108">
        <f t="shared" si="83"/>
        <v>1067174.9640000002</v>
      </c>
      <c r="P246" s="127"/>
      <c r="Q246" s="98"/>
      <c r="R246" s="144">
        <v>1057369.83</v>
      </c>
      <c r="S246" s="144"/>
      <c r="T246" s="6">
        <f t="shared" si="84"/>
        <v>50090.369999999995</v>
      </c>
      <c r="U246" s="6">
        <f t="shared" si="85"/>
        <v>38023.7825</v>
      </c>
      <c r="V246" s="35">
        <v>601084.44</v>
      </c>
      <c r="W246" s="35">
        <v>456285.39</v>
      </c>
      <c r="X246" s="3">
        <v>16321.54</v>
      </c>
      <c r="Y246" s="3">
        <v>16575.23</v>
      </c>
      <c r="Z246" s="3">
        <v>90832.73</v>
      </c>
      <c r="AA246" s="3">
        <v>16575.23</v>
      </c>
      <c r="AB246" s="3">
        <v>33541.33</v>
      </c>
      <c r="AC246" s="3">
        <v>18380.36</v>
      </c>
      <c r="AD246" s="3">
        <v>26268.13</v>
      </c>
      <c r="AE246" s="3">
        <v>18038.28</v>
      </c>
      <c r="AF246" s="3">
        <v>26651.52</v>
      </c>
      <c r="AG246" s="3">
        <v>16790.08</v>
      </c>
      <c r="AH246" s="3">
        <v>47596.06</v>
      </c>
      <c r="AI246" s="3">
        <v>18212.5</v>
      </c>
      <c r="AJ246" s="178">
        <v>22204.578</v>
      </c>
      <c r="AK246" s="178">
        <v>16787.03</v>
      </c>
      <c r="AL246" s="178">
        <v>29109.088</v>
      </c>
      <c r="AM246" s="178">
        <v>21240.46</v>
      </c>
      <c r="AN246" s="178">
        <v>27855.487999999998</v>
      </c>
      <c r="AO246" s="178">
        <v>82735.49</v>
      </c>
      <c r="AP246" s="3">
        <v>18947.6</v>
      </c>
      <c r="AQ246" s="3">
        <v>53713.09</v>
      </c>
      <c r="AR246" s="3">
        <v>36043.92</v>
      </c>
      <c r="AS246" s="3">
        <v>21816.68</v>
      </c>
      <c r="AT246" s="3">
        <v>16585.81</v>
      </c>
      <c r="AU246" s="3">
        <v>30670.83</v>
      </c>
      <c r="AV246" s="39">
        <f t="shared" si="86"/>
        <v>391957.79399999994</v>
      </c>
      <c r="AW246" s="39">
        <f t="shared" si="87"/>
        <v>331535.26</v>
      </c>
      <c r="AX246" s="122">
        <f t="shared" si="88"/>
        <v>723493.054</v>
      </c>
      <c r="AY246" s="40"/>
      <c r="AZ246" s="40"/>
      <c r="BA246" s="40"/>
      <c r="BB246" s="40">
        <f t="shared" si="89"/>
        <v>723493.054</v>
      </c>
      <c r="BC246" s="108">
        <f t="shared" si="91"/>
        <v>343681.91000000015</v>
      </c>
      <c r="BD246" s="150"/>
      <c r="BE246" s="150">
        <v>1720</v>
      </c>
      <c r="BF246" s="3">
        <v>115945.7134</v>
      </c>
      <c r="BG246" s="150">
        <f t="shared" si="80"/>
        <v>229456.19660000014</v>
      </c>
      <c r="BH246" s="121">
        <v>387061.89</v>
      </c>
      <c r="BI246" s="159">
        <v>17200.93</v>
      </c>
      <c r="BJ246" s="137"/>
      <c r="BK246" s="251"/>
      <c r="BL246" s="251">
        <f t="shared" si="93"/>
        <v>229456.19660000014</v>
      </c>
      <c r="BM246" s="125">
        <v>34467.68</v>
      </c>
      <c r="BN246" s="121"/>
      <c r="BO246" s="121"/>
      <c r="BP246" s="121"/>
      <c r="BQ246" s="121">
        <f>BM246*0.02011617</f>
        <v>693.3577103856</v>
      </c>
      <c r="BR246" s="277">
        <f>BM246-BN246-BO246-BQ246-BP246</f>
        <v>33774.3222896144</v>
      </c>
      <c r="BS246" s="125"/>
      <c r="BT246" s="3"/>
      <c r="BU246" s="3"/>
      <c r="BV246" s="251">
        <f t="shared" si="90"/>
        <v>263230.51888961456</v>
      </c>
      <c r="BW246" s="108">
        <f t="shared" si="94"/>
        <v>263230.51888961456</v>
      </c>
      <c r="BX246" s="150"/>
    </row>
    <row r="247" spans="1:76" ht="15.75">
      <c r="A247" s="3">
        <v>233</v>
      </c>
      <c r="B247" s="17" t="s">
        <v>206</v>
      </c>
      <c r="C247" s="3">
        <v>2278.2</v>
      </c>
      <c r="D247" s="3">
        <v>517</v>
      </c>
      <c r="E247" s="3">
        <f t="shared" si="75"/>
        <v>2795.2</v>
      </c>
      <c r="F247" s="51">
        <v>12.56</v>
      </c>
      <c r="G247" s="6">
        <f t="shared" si="76"/>
        <v>35107.712</v>
      </c>
      <c r="H247" s="5">
        <f t="shared" si="81"/>
        <v>210646.272</v>
      </c>
      <c r="I247" s="3">
        <v>12.86</v>
      </c>
      <c r="J247" s="6">
        <f t="shared" si="77"/>
        <v>35946.272</v>
      </c>
      <c r="K247" s="5">
        <f t="shared" si="82"/>
        <v>215677.63199999998</v>
      </c>
      <c r="L247" s="54">
        <f t="shared" si="78"/>
        <v>426323.904</v>
      </c>
      <c r="M247" s="125"/>
      <c r="N247" s="55">
        <f t="shared" si="79"/>
        <v>0</v>
      </c>
      <c r="O247" s="108">
        <f t="shared" si="83"/>
        <v>426323.904</v>
      </c>
      <c r="P247" s="127"/>
      <c r="Q247" s="98"/>
      <c r="R247" s="144">
        <v>429718.39</v>
      </c>
      <c r="S247" s="144"/>
      <c r="T247" s="6">
        <f t="shared" si="84"/>
        <v>21326.258333333335</v>
      </c>
      <c r="U247" s="6">
        <f t="shared" si="85"/>
        <v>14483.608333333332</v>
      </c>
      <c r="V247" s="35">
        <v>255915.1</v>
      </c>
      <c r="W247" s="35">
        <v>173803.3</v>
      </c>
      <c r="X247" s="3">
        <v>5740.16</v>
      </c>
      <c r="Y247" s="3">
        <v>7966.87</v>
      </c>
      <c r="Z247" s="3">
        <v>15614.16</v>
      </c>
      <c r="AA247" s="3">
        <v>7612.35</v>
      </c>
      <c r="AB247" s="3">
        <v>19112.54</v>
      </c>
      <c r="AC247" s="3">
        <v>8468.42</v>
      </c>
      <c r="AD247" s="3">
        <v>10180.86</v>
      </c>
      <c r="AE247" s="3">
        <v>8632.8</v>
      </c>
      <c r="AF247" s="3">
        <v>10032.36</v>
      </c>
      <c r="AG247" s="3">
        <v>8919.76</v>
      </c>
      <c r="AH247" s="3">
        <v>15786.83</v>
      </c>
      <c r="AI247" s="3">
        <v>8730.77</v>
      </c>
      <c r="AJ247" s="178">
        <v>41520.968</v>
      </c>
      <c r="AK247" s="178">
        <v>11586.87</v>
      </c>
      <c r="AL247" s="178">
        <v>14645.858</v>
      </c>
      <c r="AM247" s="178">
        <v>8486.13</v>
      </c>
      <c r="AN247" s="178">
        <v>17176.678</v>
      </c>
      <c r="AO247" s="178">
        <v>31639.02</v>
      </c>
      <c r="AP247" s="3">
        <v>33839.95</v>
      </c>
      <c r="AQ247" s="3">
        <v>15781.28</v>
      </c>
      <c r="AR247" s="3">
        <v>12150.05</v>
      </c>
      <c r="AS247" s="3">
        <v>14491.64</v>
      </c>
      <c r="AT247" s="3">
        <v>17321.14</v>
      </c>
      <c r="AU247" s="3">
        <v>12324.11</v>
      </c>
      <c r="AV247" s="39">
        <f t="shared" si="86"/>
        <v>213121.554</v>
      </c>
      <c r="AW247" s="39">
        <f t="shared" si="87"/>
        <v>144640.02000000002</v>
      </c>
      <c r="AX247" s="122">
        <f t="shared" si="88"/>
        <v>357761.574</v>
      </c>
      <c r="AY247" s="40"/>
      <c r="AZ247" s="40"/>
      <c r="BA247" s="40"/>
      <c r="BB247" s="40">
        <f t="shared" si="89"/>
        <v>357761.574</v>
      </c>
      <c r="BC247" s="108">
        <f t="shared" si="91"/>
        <v>68562.32999999996</v>
      </c>
      <c r="BD247" s="150"/>
      <c r="BE247" s="150"/>
      <c r="BF247" s="3">
        <v>0</v>
      </c>
      <c r="BG247" s="150">
        <f t="shared" si="80"/>
        <v>68562.32999999996</v>
      </c>
      <c r="BH247" s="121">
        <v>1355118.47</v>
      </c>
      <c r="BI247" s="156"/>
      <c r="BJ247" s="137"/>
      <c r="BK247" s="251"/>
      <c r="BL247" s="251">
        <f t="shared" si="93"/>
        <v>68562.32999999996</v>
      </c>
      <c r="BM247" s="125">
        <v>88635.66</v>
      </c>
      <c r="BN247" s="121"/>
      <c r="BO247" s="121"/>
      <c r="BP247" s="121"/>
      <c r="BQ247" s="121">
        <f>BM247*0.02011617</f>
        <v>1783.0100046222</v>
      </c>
      <c r="BR247" s="277">
        <f>BM247-BN247-BO247-BQ247-BP247</f>
        <v>86852.6499953778</v>
      </c>
      <c r="BS247" s="125"/>
      <c r="BT247" s="3"/>
      <c r="BU247" s="3"/>
      <c r="BV247" s="251">
        <f t="shared" si="90"/>
        <v>155414.97999537777</v>
      </c>
      <c r="BW247" s="108">
        <f t="shared" si="94"/>
        <v>155414.97999537777</v>
      </c>
      <c r="BX247" s="150"/>
    </row>
    <row r="248" spans="1:76" ht="15.75">
      <c r="A248" s="3">
        <v>234</v>
      </c>
      <c r="B248" s="18" t="s">
        <v>207</v>
      </c>
      <c r="C248" s="3">
        <v>2547.4</v>
      </c>
      <c r="D248" s="3">
        <v>667.6</v>
      </c>
      <c r="E248" s="3">
        <f t="shared" si="75"/>
        <v>3215</v>
      </c>
      <c r="F248" s="51">
        <v>12.27</v>
      </c>
      <c r="G248" s="6">
        <f t="shared" si="76"/>
        <v>39448.049999999996</v>
      </c>
      <c r="H248" s="5">
        <f t="shared" si="81"/>
        <v>236688.3</v>
      </c>
      <c r="I248" s="3">
        <v>12.76</v>
      </c>
      <c r="J248" s="6">
        <f t="shared" si="77"/>
        <v>41023.4</v>
      </c>
      <c r="K248" s="5">
        <f t="shared" si="82"/>
        <v>246140.40000000002</v>
      </c>
      <c r="L248" s="54">
        <f t="shared" si="78"/>
        <v>482828.7</v>
      </c>
      <c r="M248" s="125"/>
      <c r="N248" s="55">
        <f t="shared" si="79"/>
        <v>0</v>
      </c>
      <c r="O248" s="108">
        <f t="shared" si="83"/>
        <v>482828.7</v>
      </c>
      <c r="P248" s="127"/>
      <c r="Q248" s="98"/>
      <c r="R248" s="144">
        <v>482844.13</v>
      </c>
      <c r="S248" s="144"/>
      <c r="T248" s="6">
        <f t="shared" si="84"/>
        <v>0</v>
      </c>
      <c r="U248" s="6">
        <f t="shared" si="85"/>
        <v>40237.010833333334</v>
      </c>
      <c r="V248" s="35">
        <v>0</v>
      </c>
      <c r="W248" s="35">
        <v>482844.13</v>
      </c>
      <c r="X248" s="3">
        <v>0</v>
      </c>
      <c r="Y248" s="3">
        <v>65725.85</v>
      </c>
      <c r="Z248" s="3">
        <v>0</v>
      </c>
      <c r="AA248" s="3">
        <v>13054.55</v>
      </c>
      <c r="AB248" s="3">
        <v>0</v>
      </c>
      <c r="AC248" s="3">
        <v>26119.47</v>
      </c>
      <c r="AD248" s="3">
        <v>0</v>
      </c>
      <c r="AE248" s="3">
        <v>15621.84</v>
      </c>
      <c r="AF248" s="3">
        <v>0</v>
      </c>
      <c r="AG248" s="3">
        <v>20782.44</v>
      </c>
      <c r="AH248" s="3">
        <v>0</v>
      </c>
      <c r="AI248" s="3">
        <v>94928.76</v>
      </c>
      <c r="AJ248" s="178">
        <v>0</v>
      </c>
      <c r="AK248" s="178">
        <v>35866.52</v>
      </c>
      <c r="AL248" s="178">
        <v>0</v>
      </c>
      <c r="AM248" s="178">
        <v>170195.37</v>
      </c>
      <c r="AN248" s="178">
        <v>0</v>
      </c>
      <c r="AO248" s="178">
        <v>55383.98</v>
      </c>
      <c r="AP248" s="3">
        <v>0</v>
      </c>
      <c r="AQ248" s="3">
        <v>18500.45</v>
      </c>
      <c r="AR248" s="3">
        <v>0</v>
      </c>
      <c r="AS248" s="3">
        <v>289971.43</v>
      </c>
      <c r="AT248" s="3">
        <v>0</v>
      </c>
      <c r="AU248" s="3">
        <v>26325.22</v>
      </c>
      <c r="AV248" s="39">
        <f t="shared" si="86"/>
        <v>0</v>
      </c>
      <c r="AW248" s="39">
        <f t="shared" si="87"/>
        <v>832475.8799999999</v>
      </c>
      <c r="AX248" s="122">
        <f t="shared" si="88"/>
        <v>832475.8799999999</v>
      </c>
      <c r="AY248" s="40"/>
      <c r="AZ248" s="40"/>
      <c r="BA248" s="40"/>
      <c r="BB248" s="40">
        <f t="shared" si="89"/>
        <v>832475.8799999999</v>
      </c>
      <c r="BC248" s="108">
        <f t="shared" si="91"/>
        <v>-349647.1799999999</v>
      </c>
      <c r="BD248" s="150"/>
      <c r="BE248" s="150"/>
      <c r="BF248" s="3">
        <v>42159.5304</v>
      </c>
      <c r="BG248" s="150">
        <f t="shared" si="80"/>
        <v>-391806.71039999987</v>
      </c>
      <c r="BH248" s="121">
        <v>274176.56</v>
      </c>
      <c r="BI248" s="156"/>
      <c r="BJ248" s="137"/>
      <c r="BK248" s="251"/>
      <c r="BL248" s="251">
        <f t="shared" si="93"/>
        <v>-391806.71039999987</v>
      </c>
      <c r="BM248" s="125">
        <v>414465.87</v>
      </c>
      <c r="BN248" s="121">
        <v>2305</v>
      </c>
      <c r="BO248" s="121"/>
      <c r="BP248" s="121"/>
      <c r="BQ248" s="121">
        <f>BM248*0.02011617</f>
        <v>8337.465900117899</v>
      </c>
      <c r="BR248" s="277">
        <f>BM248-BN248-BO248-BQ248-BP248</f>
        <v>403823.4040998821</v>
      </c>
      <c r="BS248" s="125"/>
      <c r="BT248" s="3"/>
      <c r="BU248" s="3"/>
      <c r="BV248" s="251">
        <f t="shared" si="90"/>
        <v>12016.69369988225</v>
      </c>
      <c r="BW248" s="108">
        <f t="shared" si="94"/>
        <v>12016.69369988225</v>
      </c>
      <c r="BX248" s="150"/>
    </row>
    <row r="249" spans="1:76" ht="15.75">
      <c r="A249" s="3">
        <v>235</v>
      </c>
      <c r="B249" s="18" t="s">
        <v>208</v>
      </c>
      <c r="C249" s="3">
        <v>1943.62</v>
      </c>
      <c r="D249" s="3">
        <v>119.4</v>
      </c>
      <c r="E249" s="3">
        <f t="shared" si="75"/>
        <v>2063.02</v>
      </c>
      <c r="F249" s="51">
        <v>12.46</v>
      </c>
      <c r="G249" s="6">
        <f t="shared" si="76"/>
        <v>25705.2292</v>
      </c>
      <c r="H249" s="5">
        <f t="shared" si="81"/>
        <v>154231.3752</v>
      </c>
      <c r="I249" s="3">
        <v>12.97</v>
      </c>
      <c r="J249" s="6">
        <f t="shared" si="77"/>
        <v>26757.3694</v>
      </c>
      <c r="K249" s="5">
        <f t="shared" si="82"/>
        <v>160544.2164</v>
      </c>
      <c r="L249" s="54">
        <f t="shared" si="78"/>
        <v>314775.59160000004</v>
      </c>
      <c r="M249" s="138">
        <v>-30231.28</v>
      </c>
      <c r="N249" s="55">
        <f t="shared" si="79"/>
        <v>-0.09604073761353228</v>
      </c>
      <c r="O249" s="108">
        <f t="shared" si="83"/>
        <v>284544.3116</v>
      </c>
      <c r="P249" s="127"/>
      <c r="Q249" s="98"/>
      <c r="R249" s="144">
        <v>284400.73</v>
      </c>
      <c r="S249" s="144"/>
      <c r="T249" s="6">
        <f t="shared" si="84"/>
        <v>0</v>
      </c>
      <c r="U249" s="6">
        <f t="shared" si="85"/>
        <v>23700.060833333333</v>
      </c>
      <c r="V249" s="35">
        <v>0</v>
      </c>
      <c r="W249" s="35">
        <v>284400.73</v>
      </c>
      <c r="X249" s="3">
        <v>0</v>
      </c>
      <c r="Y249" s="3">
        <v>44772.54</v>
      </c>
      <c r="Z249" s="3">
        <v>0</v>
      </c>
      <c r="AA249" s="3">
        <v>8035.78</v>
      </c>
      <c r="AB249" s="3">
        <v>0</v>
      </c>
      <c r="AC249" s="3">
        <v>11997.36</v>
      </c>
      <c r="AD249" s="3">
        <v>0</v>
      </c>
      <c r="AE249" s="3">
        <v>9096.19</v>
      </c>
      <c r="AF249" s="3">
        <v>0</v>
      </c>
      <c r="AG249" s="3">
        <v>12772.88</v>
      </c>
      <c r="AH249" s="3">
        <v>0</v>
      </c>
      <c r="AI249" s="3">
        <v>12878.05</v>
      </c>
      <c r="AJ249" s="178">
        <v>0</v>
      </c>
      <c r="AK249" s="178">
        <v>35633.32</v>
      </c>
      <c r="AL249" s="178">
        <v>0</v>
      </c>
      <c r="AM249" s="178">
        <v>11837.37</v>
      </c>
      <c r="AN249" s="178">
        <v>0</v>
      </c>
      <c r="AO249" s="178">
        <v>18200.17</v>
      </c>
      <c r="AP249" s="3">
        <v>0</v>
      </c>
      <c r="AQ249" s="3">
        <v>11425.96</v>
      </c>
      <c r="AR249" s="3">
        <v>0</v>
      </c>
      <c r="AS249" s="3">
        <v>14164.24</v>
      </c>
      <c r="AT249" s="3">
        <v>0</v>
      </c>
      <c r="AU249" s="3">
        <v>34448.32</v>
      </c>
      <c r="AV249" s="39">
        <f t="shared" si="86"/>
        <v>0</v>
      </c>
      <c r="AW249" s="39">
        <f t="shared" si="87"/>
        <v>225262.17999999996</v>
      </c>
      <c r="AX249" s="122">
        <f t="shared" si="88"/>
        <v>225262.17999999996</v>
      </c>
      <c r="AY249" s="40"/>
      <c r="AZ249" s="40"/>
      <c r="BA249" s="40"/>
      <c r="BB249" s="40">
        <f t="shared" si="89"/>
        <v>225262.17999999996</v>
      </c>
      <c r="BC249" s="108">
        <f t="shared" si="91"/>
        <v>59282.13160000005</v>
      </c>
      <c r="BD249" s="150"/>
      <c r="BE249" s="150">
        <v>4128</v>
      </c>
      <c r="BF249" s="3">
        <v>54151.896</v>
      </c>
      <c r="BG249" s="150">
        <f t="shared" si="80"/>
        <v>9258.23560000005</v>
      </c>
      <c r="BH249" s="121">
        <v>139198</v>
      </c>
      <c r="BI249" s="159">
        <v>87.4</v>
      </c>
      <c r="BJ249" s="137"/>
      <c r="BK249" s="251"/>
      <c r="BL249" s="251">
        <f t="shared" si="93"/>
        <v>9258.23560000005</v>
      </c>
      <c r="BM249" s="138">
        <v>-30231.28</v>
      </c>
      <c r="BN249" s="139"/>
      <c r="BO249" s="139"/>
      <c r="BP249" s="139"/>
      <c r="BQ249" s="139"/>
      <c r="BR249" s="276">
        <v>0</v>
      </c>
      <c r="BS249" s="138">
        <v>-30231.28</v>
      </c>
      <c r="BT249" s="3"/>
      <c r="BU249" s="3"/>
      <c r="BV249" s="251">
        <f t="shared" si="90"/>
        <v>9258.23560000005</v>
      </c>
      <c r="BW249" s="108">
        <f t="shared" si="94"/>
        <v>9258.23560000005</v>
      </c>
      <c r="BX249" s="150"/>
    </row>
    <row r="250" spans="1:76" ht="15.75">
      <c r="A250" s="3">
        <v>236</v>
      </c>
      <c r="B250" s="17" t="s">
        <v>209</v>
      </c>
      <c r="C250" s="3">
        <v>2958.2</v>
      </c>
      <c r="D250" s="3">
        <v>460.6</v>
      </c>
      <c r="E250" s="3">
        <f t="shared" si="75"/>
        <v>3418.7999999999997</v>
      </c>
      <c r="F250" s="51">
        <v>12.46</v>
      </c>
      <c r="G250" s="6">
        <f t="shared" si="76"/>
        <v>42598.248</v>
      </c>
      <c r="H250" s="5">
        <f t="shared" si="81"/>
        <v>255589.488</v>
      </c>
      <c r="I250" s="3">
        <v>12.97</v>
      </c>
      <c r="J250" s="6">
        <f t="shared" si="77"/>
        <v>44341.835999999996</v>
      </c>
      <c r="K250" s="5">
        <f t="shared" si="82"/>
        <v>266051.01599999995</v>
      </c>
      <c r="L250" s="54">
        <f t="shared" si="78"/>
        <v>521640.50399999996</v>
      </c>
      <c r="M250" s="125"/>
      <c r="N250" s="55">
        <f t="shared" si="79"/>
        <v>0</v>
      </c>
      <c r="O250" s="108">
        <f t="shared" si="83"/>
        <v>521640.50399999996</v>
      </c>
      <c r="P250" s="127"/>
      <c r="Q250" s="98"/>
      <c r="R250" s="144">
        <v>521402.56</v>
      </c>
      <c r="S250" s="144"/>
      <c r="T250" s="6">
        <f t="shared" si="84"/>
        <v>24584.590833333335</v>
      </c>
      <c r="U250" s="6">
        <f t="shared" si="85"/>
        <v>18865.6225</v>
      </c>
      <c r="V250" s="35">
        <v>295015.09</v>
      </c>
      <c r="W250" s="35">
        <v>226387.47</v>
      </c>
      <c r="X250" s="3">
        <v>13109.95</v>
      </c>
      <c r="Y250" s="3">
        <v>8045.03</v>
      </c>
      <c r="Z250" s="3">
        <v>5412.45</v>
      </c>
      <c r="AA250" s="3">
        <v>8432.37</v>
      </c>
      <c r="AB250" s="3">
        <v>26809.88</v>
      </c>
      <c r="AC250" s="3">
        <v>12230.27</v>
      </c>
      <c r="AD250" s="3">
        <v>81667.84</v>
      </c>
      <c r="AE250" s="3">
        <v>28456.26</v>
      </c>
      <c r="AF250" s="3">
        <v>168316.64</v>
      </c>
      <c r="AG250" s="3">
        <v>8045.03</v>
      </c>
      <c r="AH250" s="3">
        <v>81760.06</v>
      </c>
      <c r="AI250" s="3">
        <v>10005.61</v>
      </c>
      <c r="AJ250" s="178">
        <v>12048.054</v>
      </c>
      <c r="AK250" s="178">
        <v>22772.72</v>
      </c>
      <c r="AL250" s="178">
        <v>12032.064</v>
      </c>
      <c r="AM250" s="178">
        <v>78076.19</v>
      </c>
      <c r="AN250" s="178">
        <v>44926.744000000006</v>
      </c>
      <c r="AO250" s="178">
        <v>10334.63</v>
      </c>
      <c r="AP250" s="3">
        <v>13593.82</v>
      </c>
      <c r="AQ250" s="3">
        <v>17965.87</v>
      </c>
      <c r="AR250" s="3">
        <v>11342.32</v>
      </c>
      <c r="AS250" s="3">
        <v>52093.22</v>
      </c>
      <c r="AT250" s="3">
        <v>7319.2</v>
      </c>
      <c r="AU250" s="3">
        <v>10559.37</v>
      </c>
      <c r="AV250" s="39">
        <f t="shared" si="86"/>
        <v>478339.02200000006</v>
      </c>
      <c r="AW250" s="39">
        <f t="shared" si="87"/>
        <v>267016.57</v>
      </c>
      <c r="AX250" s="122">
        <f t="shared" si="88"/>
        <v>745355.5920000001</v>
      </c>
      <c r="AY250" s="40"/>
      <c r="AZ250" s="40"/>
      <c r="BA250" s="40"/>
      <c r="BB250" s="40">
        <f t="shared" si="89"/>
        <v>745355.5920000001</v>
      </c>
      <c r="BC250" s="108">
        <f t="shared" si="91"/>
        <v>-223715.0880000001</v>
      </c>
      <c r="BD250" s="150"/>
      <c r="BE250" s="150">
        <v>4128</v>
      </c>
      <c r="BF250" s="3">
        <v>40044.8352</v>
      </c>
      <c r="BG250" s="150">
        <f t="shared" si="80"/>
        <v>-259631.9232000001</v>
      </c>
      <c r="BH250" s="121">
        <v>208492.2</v>
      </c>
      <c r="BI250" s="159">
        <v>33154.86</v>
      </c>
      <c r="BJ250" s="137"/>
      <c r="BK250" s="251"/>
      <c r="BL250" s="251">
        <f t="shared" si="93"/>
        <v>-259631.9232000001</v>
      </c>
      <c r="BM250" s="125">
        <v>326600.72</v>
      </c>
      <c r="BN250" s="121"/>
      <c r="BO250" s="121"/>
      <c r="BP250" s="121"/>
      <c r="BQ250" s="121">
        <f>BM250*0.02011617</f>
        <v>6569.955605642399</v>
      </c>
      <c r="BR250" s="277">
        <f>BM250-BN250-BO250-BQ250-BP250</f>
        <v>320030.76439435757</v>
      </c>
      <c r="BS250" s="125"/>
      <c r="BT250" s="3"/>
      <c r="BU250" s="3"/>
      <c r="BV250" s="251">
        <f t="shared" si="90"/>
        <v>60398.84119435746</v>
      </c>
      <c r="BW250" s="108">
        <f t="shared" si="94"/>
        <v>60398.84119435746</v>
      </c>
      <c r="BX250" s="150"/>
    </row>
    <row r="251" spans="1:76" ht="15.75">
      <c r="A251" s="3">
        <v>237</v>
      </c>
      <c r="B251" s="18" t="s">
        <v>210</v>
      </c>
      <c r="C251" s="3">
        <v>2642.2</v>
      </c>
      <c r="D251" s="3">
        <v>495.9</v>
      </c>
      <c r="E251" s="3">
        <f t="shared" si="75"/>
        <v>3138.1</v>
      </c>
      <c r="F251" s="51">
        <v>12.82</v>
      </c>
      <c r="G251" s="6">
        <f t="shared" si="76"/>
        <v>40230.442</v>
      </c>
      <c r="H251" s="5">
        <f t="shared" si="81"/>
        <v>241382.652</v>
      </c>
      <c r="I251" s="3">
        <v>13.34</v>
      </c>
      <c r="J251" s="6">
        <f t="shared" si="77"/>
        <v>41862.254</v>
      </c>
      <c r="K251" s="5">
        <f t="shared" si="82"/>
        <v>251173.524</v>
      </c>
      <c r="L251" s="54">
        <f t="shared" si="78"/>
        <v>492556.176</v>
      </c>
      <c r="M251" s="138">
        <v>-197309.9</v>
      </c>
      <c r="N251" s="55">
        <f t="shared" si="79"/>
        <v>-0.4005835468399446</v>
      </c>
      <c r="O251" s="108">
        <f t="shared" si="83"/>
        <v>295246.27599999995</v>
      </c>
      <c r="P251" s="127"/>
      <c r="Q251" s="98" t="s">
        <v>424</v>
      </c>
      <c r="R251" s="144">
        <v>295110.71</v>
      </c>
      <c r="S251" s="144"/>
      <c r="T251" s="6">
        <f t="shared" si="84"/>
        <v>0</v>
      </c>
      <c r="U251" s="6">
        <f t="shared" si="85"/>
        <v>24592.55916666667</v>
      </c>
      <c r="V251" s="35">
        <v>0</v>
      </c>
      <c r="W251" s="35">
        <v>295110.71</v>
      </c>
      <c r="X251" s="3">
        <v>0</v>
      </c>
      <c r="Y251" s="3">
        <v>54806.81</v>
      </c>
      <c r="Z251" s="3">
        <v>0</v>
      </c>
      <c r="AA251" s="3">
        <v>36140.85</v>
      </c>
      <c r="AB251" s="3">
        <v>0</v>
      </c>
      <c r="AC251" s="3">
        <v>21316.95</v>
      </c>
      <c r="AD251" s="3">
        <v>0</v>
      </c>
      <c r="AE251" s="3">
        <v>15741.47</v>
      </c>
      <c r="AF251" s="3">
        <v>0</v>
      </c>
      <c r="AG251" s="3">
        <v>20175.05</v>
      </c>
      <c r="AH251" s="3">
        <v>0</v>
      </c>
      <c r="AI251" s="3">
        <v>55765.58</v>
      </c>
      <c r="AJ251" s="178">
        <v>0</v>
      </c>
      <c r="AK251" s="178">
        <v>108838.4</v>
      </c>
      <c r="AL251" s="178">
        <v>0</v>
      </c>
      <c r="AM251" s="178">
        <v>56970.06</v>
      </c>
      <c r="AN251" s="178">
        <v>0</v>
      </c>
      <c r="AO251" s="178">
        <v>39040.12</v>
      </c>
      <c r="AP251" s="3">
        <v>0</v>
      </c>
      <c r="AQ251" s="3">
        <v>32108.37</v>
      </c>
      <c r="AR251" s="3">
        <v>0</v>
      </c>
      <c r="AS251" s="3">
        <v>27918.95</v>
      </c>
      <c r="AT251" s="3">
        <v>0</v>
      </c>
      <c r="AU251" s="3">
        <v>25057.42</v>
      </c>
      <c r="AV251" s="39">
        <f t="shared" si="86"/>
        <v>0</v>
      </c>
      <c r="AW251" s="39">
        <f t="shared" si="87"/>
        <v>493880.02999999997</v>
      </c>
      <c r="AX251" s="122">
        <f t="shared" si="88"/>
        <v>493880.02999999997</v>
      </c>
      <c r="AY251" s="40"/>
      <c r="AZ251" s="40"/>
      <c r="BA251" s="40"/>
      <c r="BB251" s="40">
        <f t="shared" si="89"/>
        <v>493880.02999999997</v>
      </c>
      <c r="BC251" s="108">
        <f t="shared" si="91"/>
        <v>-198633.75400000002</v>
      </c>
      <c r="BD251" s="150"/>
      <c r="BE251" s="150"/>
      <c r="BF251" s="3">
        <v>3453.1592</v>
      </c>
      <c r="BG251" s="150">
        <f t="shared" si="80"/>
        <v>-202086.9132</v>
      </c>
      <c r="BH251" s="121">
        <v>166272.33</v>
      </c>
      <c r="BI251" s="159">
        <v>34070.28</v>
      </c>
      <c r="BJ251" s="137"/>
      <c r="BK251" s="251"/>
      <c r="BL251" s="251">
        <f t="shared" si="93"/>
        <v>-202086.9132</v>
      </c>
      <c r="BM251" s="138">
        <v>-197309.9</v>
      </c>
      <c r="BN251" s="140"/>
      <c r="BO251" s="140"/>
      <c r="BP251" s="140"/>
      <c r="BQ251" s="140"/>
      <c r="BR251" s="276">
        <v>0</v>
      </c>
      <c r="BS251" s="138">
        <v>-197309.9</v>
      </c>
      <c r="BT251" s="3"/>
      <c r="BU251" s="3"/>
      <c r="BV251" s="251">
        <f t="shared" si="90"/>
        <v>-202086.9132</v>
      </c>
      <c r="BW251" s="150"/>
      <c r="BX251" s="274">
        <f>BL251+BR251</f>
        <v>-202086.9132</v>
      </c>
    </row>
    <row r="252" spans="1:76" ht="15.75">
      <c r="A252" s="3">
        <v>238</v>
      </c>
      <c r="B252" s="17" t="s">
        <v>211</v>
      </c>
      <c r="C252" s="3">
        <v>3890.59</v>
      </c>
      <c r="D252" s="3">
        <v>623.2</v>
      </c>
      <c r="E252" s="3">
        <f t="shared" si="75"/>
        <v>4513.79</v>
      </c>
      <c r="F252" s="51">
        <v>12.82</v>
      </c>
      <c r="G252" s="6">
        <f t="shared" si="76"/>
        <v>57866.7878</v>
      </c>
      <c r="H252" s="5">
        <f t="shared" si="81"/>
        <v>347200.7268</v>
      </c>
      <c r="I252" s="3">
        <v>13.34</v>
      </c>
      <c r="J252" s="6">
        <f t="shared" si="77"/>
        <v>60213.9586</v>
      </c>
      <c r="K252" s="5">
        <f t="shared" si="82"/>
        <v>361283.75159999996</v>
      </c>
      <c r="L252" s="54">
        <f t="shared" si="78"/>
        <v>708484.4783999999</v>
      </c>
      <c r="M252" s="125"/>
      <c r="N252" s="55">
        <f t="shared" si="79"/>
        <v>0</v>
      </c>
      <c r="O252" s="108">
        <f t="shared" si="83"/>
        <v>708484.4783999999</v>
      </c>
      <c r="P252" s="127"/>
      <c r="Q252" s="98"/>
      <c r="R252" s="144">
        <v>708289.48</v>
      </c>
      <c r="S252" s="144"/>
      <c r="T252" s="6">
        <f t="shared" si="84"/>
        <v>34116.1275</v>
      </c>
      <c r="U252" s="6">
        <f t="shared" si="85"/>
        <v>24907.995833333334</v>
      </c>
      <c r="V252" s="35">
        <v>409393.53</v>
      </c>
      <c r="W252" s="35">
        <v>298895.95</v>
      </c>
      <c r="X252" s="3">
        <v>16858.52</v>
      </c>
      <c r="Y252" s="3">
        <v>12070.23</v>
      </c>
      <c r="Z252" s="3">
        <v>17361.01</v>
      </c>
      <c r="AA252" s="3">
        <v>10737.04</v>
      </c>
      <c r="AB252" s="3">
        <v>61170.34</v>
      </c>
      <c r="AC252" s="3">
        <v>11291.52</v>
      </c>
      <c r="AD252" s="3">
        <v>16278.91</v>
      </c>
      <c r="AE252" s="3">
        <v>11322.7</v>
      </c>
      <c r="AF252" s="3">
        <v>23886.82</v>
      </c>
      <c r="AG252" s="3">
        <v>31938.34</v>
      </c>
      <c r="AH252" s="3">
        <v>56611.68</v>
      </c>
      <c r="AI252" s="3">
        <v>12781.28</v>
      </c>
      <c r="AJ252" s="178">
        <v>29330.09</v>
      </c>
      <c r="AK252" s="178">
        <v>14370.94</v>
      </c>
      <c r="AL252" s="178">
        <v>36829.95</v>
      </c>
      <c r="AM252" s="178">
        <v>43128.66</v>
      </c>
      <c r="AN252" s="178">
        <v>38049.13</v>
      </c>
      <c r="AO252" s="178">
        <v>12476.47</v>
      </c>
      <c r="AP252" s="3">
        <v>18993.42</v>
      </c>
      <c r="AQ252" s="3">
        <v>11728.94</v>
      </c>
      <c r="AR252" s="3">
        <v>21243.57</v>
      </c>
      <c r="AS252" s="3">
        <v>12206.17</v>
      </c>
      <c r="AT252" s="3">
        <v>16406.21</v>
      </c>
      <c r="AU252" s="3">
        <v>20766.42</v>
      </c>
      <c r="AV252" s="39">
        <f t="shared" si="86"/>
        <v>353019.65</v>
      </c>
      <c r="AW252" s="39">
        <f t="shared" si="87"/>
        <v>204818.71000000002</v>
      </c>
      <c r="AX252" s="122">
        <f t="shared" si="88"/>
        <v>557838.3600000001</v>
      </c>
      <c r="AY252" s="40"/>
      <c r="AZ252" s="40"/>
      <c r="BA252" s="40"/>
      <c r="BB252" s="40">
        <f t="shared" si="89"/>
        <v>557838.3600000001</v>
      </c>
      <c r="BC252" s="108">
        <f t="shared" si="91"/>
        <v>150646.1183999998</v>
      </c>
      <c r="BD252" s="150"/>
      <c r="BE252" s="150">
        <v>4128</v>
      </c>
      <c r="BF252" s="3">
        <v>-27462.149</v>
      </c>
      <c r="BG252" s="150">
        <f t="shared" si="80"/>
        <v>182236.2673999998</v>
      </c>
      <c r="BH252" s="121">
        <v>204425.84</v>
      </c>
      <c r="BI252" s="159">
        <v>2088.38</v>
      </c>
      <c r="BJ252" s="137"/>
      <c r="BK252" s="251"/>
      <c r="BL252" s="251">
        <f t="shared" si="93"/>
        <v>182236.2673999998</v>
      </c>
      <c r="BM252" s="125">
        <v>162830.33</v>
      </c>
      <c r="BN252" s="121"/>
      <c r="BO252" s="121"/>
      <c r="BP252" s="121"/>
      <c r="BQ252" s="121">
        <f>BM252*0.02011617</f>
        <v>3275.5225994360994</v>
      </c>
      <c r="BR252" s="277">
        <f>BM252-BN252-BO252-BQ252-BP252</f>
        <v>159554.80740056388</v>
      </c>
      <c r="BS252" s="125"/>
      <c r="BT252" s="3"/>
      <c r="BU252" s="3"/>
      <c r="BV252" s="251">
        <f t="shared" si="90"/>
        <v>341791.0748005637</v>
      </c>
      <c r="BW252" s="108">
        <f>BL252+BR252</f>
        <v>341791.0748005637</v>
      </c>
      <c r="BX252" s="150"/>
    </row>
    <row r="253" spans="1:76" ht="15.75">
      <c r="A253" s="3">
        <v>239</v>
      </c>
      <c r="B253" s="17" t="s">
        <v>212</v>
      </c>
      <c r="C253" s="3">
        <v>4515.4</v>
      </c>
      <c r="D253" s="3">
        <v>0</v>
      </c>
      <c r="E253" s="3">
        <f t="shared" si="75"/>
        <v>4515.4</v>
      </c>
      <c r="F253" s="51">
        <v>12.82</v>
      </c>
      <c r="G253" s="6">
        <f t="shared" si="76"/>
        <v>57887.428</v>
      </c>
      <c r="H253" s="5">
        <f t="shared" si="81"/>
        <v>347324.56799999997</v>
      </c>
      <c r="I253" s="3">
        <v>13.34</v>
      </c>
      <c r="J253" s="6">
        <f t="shared" si="77"/>
        <v>60235.435999999994</v>
      </c>
      <c r="K253" s="5">
        <f t="shared" si="82"/>
        <v>361412.616</v>
      </c>
      <c r="L253" s="54">
        <f t="shared" si="78"/>
        <v>708737.1839999999</v>
      </c>
      <c r="M253" s="125"/>
      <c r="N253" s="55">
        <f t="shared" si="79"/>
        <v>0</v>
      </c>
      <c r="O253" s="108">
        <f t="shared" si="83"/>
        <v>708737.1839999999</v>
      </c>
      <c r="P253" s="127"/>
      <c r="Q253" s="98"/>
      <c r="R253" s="144">
        <v>708542.12</v>
      </c>
      <c r="S253" s="144"/>
      <c r="T253" s="6">
        <f t="shared" si="84"/>
        <v>34128.29666666667</v>
      </c>
      <c r="U253" s="6">
        <f t="shared" si="85"/>
        <v>24916.88</v>
      </c>
      <c r="V253" s="35">
        <v>409539.56</v>
      </c>
      <c r="W253" s="35">
        <v>299002.56</v>
      </c>
      <c r="X253" s="3">
        <v>10829.73</v>
      </c>
      <c r="Y253" s="3">
        <v>12017.64</v>
      </c>
      <c r="Z253" s="3">
        <v>30516.53</v>
      </c>
      <c r="AA253" s="3">
        <v>12406.16</v>
      </c>
      <c r="AB253" s="3">
        <v>23071.3</v>
      </c>
      <c r="AC253" s="3">
        <v>38983.75</v>
      </c>
      <c r="AD253" s="3">
        <v>18255.38</v>
      </c>
      <c r="AE253" s="3">
        <v>26551.21</v>
      </c>
      <c r="AF253" s="3">
        <v>48251.63</v>
      </c>
      <c r="AG253" s="3">
        <v>10739.57</v>
      </c>
      <c r="AH253" s="3">
        <v>15830.8</v>
      </c>
      <c r="AI253" s="3">
        <v>11381.75</v>
      </c>
      <c r="AJ253" s="178">
        <v>32843.114</v>
      </c>
      <c r="AK253" s="178">
        <v>36653.14</v>
      </c>
      <c r="AL253" s="178">
        <v>19530.344</v>
      </c>
      <c r="AM253" s="178">
        <v>40339.34</v>
      </c>
      <c r="AN253" s="178">
        <v>29854.644</v>
      </c>
      <c r="AO253" s="178">
        <v>71343.87</v>
      </c>
      <c r="AP253" s="3">
        <v>12867.07</v>
      </c>
      <c r="AQ253" s="3">
        <v>15046.45</v>
      </c>
      <c r="AR253" s="3">
        <v>13604.32</v>
      </c>
      <c r="AS253" s="3">
        <v>61577.92</v>
      </c>
      <c r="AT253" s="3">
        <v>35159.7</v>
      </c>
      <c r="AU253" s="3">
        <v>11145.91</v>
      </c>
      <c r="AV253" s="39">
        <f t="shared" si="86"/>
        <v>290614.56200000003</v>
      </c>
      <c r="AW253" s="39">
        <f t="shared" si="87"/>
        <v>348186.70999999996</v>
      </c>
      <c r="AX253" s="122">
        <f t="shared" si="88"/>
        <v>638801.272</v>
      </c>
      <c r="AY253" s="40"/>
      <c r="AZ253" s="40"/>
      <c r="BA253" s="40"/>
      <c r="BB253" s="40">
        <f t="shared" si="89"/>
        <v>638801.272</v>
      </c>
      <c r="BC253" s="108">
        <f t="shared" si="91"/>
        <v>69935.9119999999</v>
      </c>
      <c r="BD253" s="150"/>
      <c r="BE253" s="150"/>
      <c r="BF253" s="3">
        <v>19881.9378</v>
      </c>
      <c r="BG253" s="150">
        <f t="shared" si="80"/>
        <v>50053.974199999895</v>
      </c>
      <c r="BH253" s="121">
        <v>276505.34</v>
      </c>
      <c r="BI253" s="156"/>
      <c r="BJ253" s="137"/>
      <c r="BK253" s="251"/>
      <c r="BL253" s="251">
        <f t="shared" si="93"/>
        <v>50053.974199999895</v>
      </c>
      <c r="BM253" s="125">
        <v>36113.77</v>
      </c>
      <c r="BN253" s="121"/>
      <c r="BO253" s="121">
        <v>16715</v>
      </c>
      <c r="BP253" s="121"/>
      <c r="BQ253" s="121">
        <f>BM253*0.02011617</f>
        <v>726.4707366608999</v>
      </c>
      <c r="BR253" s="277">
        <f>BM253-BN253-BO253-BQ253-BP253</f>
        <v>18672.299263339097</v>
      </c>
      <c r="BS253" s="125"/>
      <c r="BT253" s="3"/>
      <c r="BU253" s="3"/>
      <c r="BV253" s="251">
        <f t="shared" si="90"/>
        <v>68726.27346333899</v>
      </c>
      <c r="BW253" s="108">
        <f>BL253+BR253</f>
        <v>68726.27346333899</v>
      </c>
      <c r="BX253" s="150"/>
    </row>
    <row r="254" spans="1:76" ht="15.75">
      <c r="A254" s="3">
        <v>240</v>
      </c>
      <c r="B254" s="17" t="s">
        <v>213</v>
      </c>
      <c r="C254" s="3">
        <v>4579.5</v>
      </c>
      <c r="D254" s="3">
        <v>252.3</v>
      </c>
      <c r="E254" s="3">
        <f t="shared" si="75"/>
        <v>4831.8</v>
      </c>
      <c r="F254" s="51">
        <v>12.79</v>
      </c>
      <c r="G254" s="6">
        <f t="shared" si="76"/>
        <v>61798.722</v>
      </c>
      <c r="H254" s="5">
        <f t="shared" si="81"/>
        <v>370792.332</v>
      </c>
      <c r="I254" s="3">
        <v>13.3</v>
      </c>
      <c r="J254" s="6">
        <f t="shared" si="77"/>
        <v>64262.94</v>
      </c>
      <c r="K254" s="5">
        <f t="shared" si="82"/>
        <v>385577.64</v>
      </c>
      <c r="L254" s="54">
        <f t="shared" si="78"/>
        <v>756369.9720000001</v>
      </c>
      <c r="M254" s="138">
        <v>-48066.89</v>
      </c>
      <c r="N254" s="55">
        <f t="shared" si="79"/>
        <v>-0.06354944244137709</v>
      </c>
      <c r="O254" s="108">
        <f t="shared" si="83"/>
        <v>708303.082</v>
      </c>
      <c r="P254" s="127"/>
      <c r="Q254" s="98"/>
      <c r="R254" s="144">
        <v>708349.47</v>
      </c>
      <c r="S254" s="144"/>
      <c r="T254" s="6">
        <f t="shared" si="84"/>
        <v>34105.58416666667</v>
      </c>
      <c r="U254" s="6">
        <f t="shared" si="85"/>
        <v>24923.537500000002</v>
      </c>
      <c r="V254" s="35">
        <v>409267.01</v>
      </c>
      <c r="W254" s="35">
        <v>299082.45</v>
      </c>
      <c r="X254" s="3">
        <v>32223.24</v>
      </c>
      <c r="Y254" s="3">
        <v>11033.58</v>
      </c>
      <c r="Z254" s="3">
        <v>51584.94</v>
      </c>
      <c r="AA254" s="3">
        <v>11033.58</v>
      </c>
      <c r="AB254" s="3">
        <v>23596</v>
      </c>
      <c r="AC254" s="3">
        <v>11033.58</v>
      </c>
      <c r="AD254" s="3">
        <v>14116.01</v>
      </c>
      <c r="AE254" s="3">
        <v>19332.86</v>
      </c>
      <c r="AF254" s="3">
        <v>17159.06</v>
      </c>
      <c r="AG254" s="3">
        <v>11033.58</v>
      </c>
      <c r="AH254" s="3">
        <v>26992.25</v>
      </c>
      <c r="AI254" s="3">
        <v>17200.4</v>
      </c>
      <c r="AJ254" s="178">
        <v>26831.444000000003</v>
      </c>
      <c r="AK254" s="178">
        <v>19291.97</v>
      </c>
      <c r="AL254" s="178">
        <v>20105.024</v>
      </c>
      <c r="AM254" s="178">
        <v>25052.93</v>
      </c>
      <c r="AN254" s="178">
        <v>86770.614</v>
      </c>
      <c r="AO254" s="178">
        <v>11903.3</v>
      </c>
      <c r="AP254" s="3">
        <v>10321.5</v>
      </c>
      <c r="AQ254" s="3">
        <v>14990.02</v>
      </c>
      <c r="AR254" s="3">
        <v>36037.11</v>
      </c>
      <c r="AS254" s="3">
        <v>24273.47</v>
      </c>
      <c r="AT254" s="3">
        <v>40583.71</v>
      </c>
      <c r="AU254" s="3">
        <v>11903.3</v>
      </c>
      <c r="AV254" s="39">
        <f t="shared" si="86"/>
        <v>386320.90200000006</v>
      </c>
      <c r="AW254" s="39">
        <f t="shared" si="87"/>
        <v>188082.56999999998</v>
      </c>
      <c r="AX254" s="122">
        <f t="shared" si="88"/>
        <v>574403.4720000001</v>
      </c>
      <c r="AY254" s="40"/>
      <c r="AZ254" s="40"/>
      <c r="BA254" s="40"/>
      <c r="BB254" s="40">
        <f t="shared" si="89"/>
        <v>574403.4720000001</v>
      </c>
      <c r="BC254" s="108">
        <f t="shared" si="91"/>
        <v>133899.61</v>
      </c>
      <c r="BD254" s="150"/>
      <c r="BE254" s="150">
        <v>4128</v>
      </c>
      <c r="BF254" s="3">
        <v>50741.8708</v>
      </c>
      <c r="BG254" s="150">
        <f t="shared" si="80"/>
        <v>87285.73919999998</v>
      </c>
      <c r="BH254" s="121">
        <v>158510.44</v>
      </c>
      <c r="BI254" s="159">
        <v>29849.39</v>
      </c>
      <c r="BJ254" s="137"/>
      <c r="BK254" s="251"/>
      <c r="BL254" s="251">
        <f t="shared" si="93"/>
        <v>87285.73919999998</v>
      </c>
      <c r="BM254" s="138">
        <v>-48066.89</v>
      </c>
      <c r="BN254" s="139"/>
      <c r="BO254" s="139"/>
      <c r="BP254" s="139"/>
      <c r="BQ254" s="139"/>
      <c r="BR254" s="276">
        <v>0</v>
      </c>
      <c r="BS254" s="138">
        <v>-48066.89</v>
      </c>
      <c r="BT254" s="3"/>
      <c r="BU254" s="3"/>
      <c r="BV254" s="251">
        <f t="shared" si="90"/>
        <v>87285.73919999998</v>
      </c>
      <c r="BW254" s="108">
        <f>BL254+BR254</f>
        <v>87285.73919999998</v>
      </c>
      <c r="BX254" s="150"/>
    </row>
    <row r="255" spans="1:76" ht="15.75">
      <c r="A255" s="3">
        <v>241</v>
      </c>
      <c r="B255" s="17" t="s">
        <v>214</v>
      </c>
      <c r="C255" s="3">
        <v>3741.7</v>
      </c>
      <c r="D255" s="3">
        <v>0</v>
      </c>
      <c r="E255" s="3">
        <f t="shared" si="75"/>
        <v>3741.7</v>
      </c>
      <c r="F255" s="51">
        <v>13.37</v>
      </c>
      <c r="G255" s="6">
        <f t="shared" si="76"/>
        <v>50026.528999999995</v>
      </c>
      <c r="H255" s="5">
        <f t="shared" si="81"/>
        <v>300159.174</v>
      </c>
      <c r="I255" s="3">
        <v>13.9</v>
      </c>
      <c r="J255" s="6">
        <f t="shared" si="77"/>
        <v>52009.63</v>
      </c>
      <c r="K255" s="5">
        <f t="shared" si="82"/>
        <v>312057.77999999997</v>
      </c>
      <c r="L255" s="54">
        <f t="shared" si="78"/>
        <v>612216.9539999999</v>
      </c>
      <c r="M255" s="138">
        <v>-63129.06</v>
      </c>
      <c r="N255" s="55">
        <f t="shared" si="79"/>
        <v>-0.10311550437722769</v>
      </c>
      <c r="O255" s="108">
        <f t="shared" si="83"/>
        <v>549087.8939999999</v>
      </c>
      <c r="P255" s="127"/>
      <c r="Q255" s="98"/>
      <c r="R255" s="144">
        <v>549195.65</v>
      </c>
      <c r="S255" s="144"/>
      <c r="T255" s="6">
        <f t="shared" si="84"/>
        <v>25973.34</v>
      </c>
      <c r="U255" s="6">
        <f t="shared" si="85"/>
        <v>19792.96416666667</v>
      </c>
      <c r="V255" s="35">
        <v>311680.08</v>
      </c>
      <c r="W255" s="35">
        <v>237515.57</v>
      </c>
      <c r="X255" s="3">
        <v>6434.57</v>
      </c>
      <c r="Y255" s="3">
        <v>13270.67</v>
      </c>
      <c r="Z255" s="3">
        <v>12312.52</v>
      </c>
      <c r="AA255" s="3">
        <v>8961.21</v>
      </c>
      <c r="AB255" s="3">
        <v>5649.97</v>
      </c>
      <c r="AC255" s="3">
        <v>10526.82</v>
      </c>
      <c r="AD255" s="3">
        <v>9049.17</v>
      </c>
      <c r="AE255" s="3">
        <v>11583.54</v>
      </c>
      <c r="AF255" s="3">
        <v>10799.35</v>
      </c>
      <c r="AG255" s="3">
        <v>38713.27</v>
      </c>
      <c r="AH255" s="3">
        <v>10584.09</v>
      </c>
      <c r="AI255" s="3">
        <v>9603.39</v>
      </c>
      <c r="AJ255" s="178">
        <v>20336.308</v>
      </c>
      <c r="AK255" s="178">
        <v>16644.53</v>
      </c>
      <c r="AL255" s="178">
        <v>26367.338</v>
      </c>
      <c r="AM255" s="178">
        <v>11279.71</v>
      </c>
      <c r="AN255" s="178">
        <v>113004.428</v>
      </c>
      <c r="AO255" s="178">
        <v>27118.6</v>
      </c>
      <c r="AP255" s="3">
        <v>90953.05</v>
      </c>
      <c r="AQ255" s="3">
        <v>10639.88</v>
      </c>
      <c r="AR255" s="3">
        <v>20236.51</v>
      </c>
      <c r="AS255" s="3">
        <v>43051.76</v>
      </c>
      <c r="AT255" s="3">
        <v>10402.01</v>
      </c>
      <c r="AU255" s="3">
        <v>19381.61</v>
      </c>
      <c r="AV255" s="39">
        <f t="shared" si="86"/>
        <v>336129.314</v>
      </c>
      <c r="AW255" s="39">
        <f t="shared" si="87"/>
        <v>220774.99</v>
      </c>
      <c r="AX255" s="122">
        <f t="shared" si="88"/>
        <v>556904.304</v>
      </c>
      <c r="AY255" s="40"/>
      <c r="AZ255" s="40">
        <v>98436.56</v>
      </c>
      <c r="BA255" s="40"/>
      <c r="BB255" s="40">
        <f t="shared" si="89"/>
        <v>655340.8640000001</v>
      </c>
      <c r="BC255" s="108">
        <f t="shared" si="91"/>
        <v>-106252.97000000015</v>
      </c>
      <c r="BD255" s="150"/>
      <c r="BE255" s="150"/>
      <c r="BF255" s="3">
        <v>1259.4976</v>
      </c>
      <c r="BG255" s="150">
        <f t="shared" si="80"/>
        <v>-107512.46760000015</v>
      </c>
      <c r="BH255" s="121">
        <v>183959.08</v>
      </c>
      <c r="BI255" s="159">
        <v>27195.43</v>
      </c>
      <c r="BJ255" s="137"/>
      <c r="BK255" s="251"/>
      <c r="BL255" s="251">
        <f t="shared" si="93"/>
        <v>-107512.46760000015</v>
      </c>
      <c r="BM255" s="138">
        <v>-63129.06</v>
      </c>
      <c r="BN255" s="139"/>
      <c r="BO255" s="139"/>
      <c r="BP255" s="139"/>
      <c r="BQ255" s="139"/>
      <c r="BR255" s="276">
        <v>0</v>
      </c>
      <c r="BS255" s="138">
        <v>-63129.06</v>
      </c>
      <c r="BT255" s="3"/>
      <c r="BU255" s="3"/>
      <c r="BV255" s="251">
        <f t="shared" si="90"/>
        <v>-107512.46760000015</v>
      </c>
      <c r="BW255" s="150"/>
      <c r="BX255" s="274">
        <f>BL255+BR255</f>
        <v>-107512.46760000015</v>
      </c>
    </row>
    <row r="256" spans="1:76" ht="15.75">
      <c r="A256" s="3">
        <v>242</v>
      </c>
      <c r="B256" s="17" t="s">
        <v>215</v>
      </c>
      <c r="C256" s="3">
        <v>4569.1</v>
      </c>
      <c r="D256" s="3">
        <v>324.8</v>
      </c>
      <c r="E256" s="3">
        <f t="shared" si="75"/>
        <v>4893.900000000001</v>
      </c>
      <c r="F256" s="51">
        <v>12.79</v>
      </c>
      <c r="G256" s="6">
        <f t="shared" si="76"/>
        <v>62592.981</v>
      </c>
      <c r="H256" s="5">
        <f t="shared" si="81"/>
        <v>375557.886</v>
      </c>
      <c r="I256" s="3">
        <v>13.3</v>
      </c>
      <c r="J256" s="6">
        <f t="shared" si="77"/>
        <v>65088.87000000001</v>
      </c>
      <c r="K256" s="5">
        <f t="shared" si="82"/>
        <v>390533.2200000001</v>
      </c>
      <c r="L256" s="54">
        <f t="shared" si="78"/>
        <v>766091.1060000001</v>
      </c>
      <c r="M256" s="125"/>
      <c r="N256" s="55">
        <f t="shared" si="79"/>
        <v>0</v>
      </c>
      <c r="O256" s="108">
        <f t="shared" si="83"/>
        <v>766091.1060000001</v>
      </c>
      <c r="P256" s="127"/>
      <c r="Q256" s="98"/>
      <c r="R256" s="144">
        <v>766138.09</v>
      </c>
      <c r="S256" s="144"/>
      <c r="T256" s="6">
        <f t="shared" si="84"/>
        <v>36789.40416666667</v>
      </c>
      <c r="U256" s="6">
        <f t="shared" si="85"/>
        <v>27055.436666666665</v>
      </c>
      <c r="V256" s="35">
        <v>441472.85</v>
      </c>
      <c r="W256" s="35">
        <v>324665.24</v>
      </c>
      <c r="X256" s="3">
        <v>15479.87</v>
      </c>
      <c r="Y256" s="3">
        <v>11809.3</v>
      </c>
      <c r="Z256" s="3">
        <v>20662.98</v>
      </c>
      <c r="AA256" s="3">
        <v>11254.82</v>
      </c>
      <c r="AB256" s="3">
        <v>8074.11</v>
      </c>
      <c r="AC256" s="3">
        <v>27172.68</v>
      </c>
      <c r="AD256" s="3">
        <v>11931.08</v>
      </c>
      <c r="AE256" s="3">
        <v>8346.44</v>
      </c>
      <c r="AF256" s="3">
        <v>21863.95</v>
      </c>
      <c r="AG256" s="3">
        <v>11254.82</v>
      </c>
      <c r="AH256" s="3">
        <v>26757.23</v>
      </c>
      <c r="AI256" s="3">
        <v>11254.82</v>
      </c>
      <c r="AJ256" s="178">
        <v>26240.532</v>
      </c>
      <c r="AK256" s="178">
        <v>11695.23</v>
      </c>
      <c r="AL256" s="178">
        <v>66265.722</v>
      </c>
      <c r="AM256" s="178">
        <v>21403.26</v>
      </c>
      <c r="AN256" s="178">
        <v>20763.041999999998</v>
      </c>
      <c r="AO256" s="178">
        <v>14361.55</v>
      </c>
      <c r="AP256" s="3">
        <v>130589.66</v>
      </c>
      <c r="AQ256" s="3">
        <v>12695.22</v>
      </c>
      <c r="AR256" s="3">
        <v>2993.48</v>
      </c>
      <c r="AS256" s="3">
        <v>13138</v>
      </c>
      <c r="AT256" s="3">
        <v>3267.71</v>
      </c>
      <c r="AU256" s="3">
        <v>22424.39</v>
      </c>
      <c r="AV256" s="39">
        <f t="shared" si="86"/>
        <v>354889.366</v>
      </c>
      <c r="AW256" s="39">
        <f t="shared" si="87"/>
        <v>176810.52999999997</v>
      </c>
      <c r="AX256" s="122">
        <f t="shared" si="88"/>
        <v>531699.896</v>
      </c>
      <c r="AY256" s="40"/>
      <c r="AZ256" s="40"/>
      <c r="BA256" s="40"/>
      <c r="BB256" s="40">
        <f t="shared" si="89"/>
        <v>531699.896</v>
      </c>
      <c r="BC256" s="108">
        <f t="shared" si="91"/>
        <v>234391.2100000002</v>
      </c>
      <c r="BD256" s="150"/>
      <c r="BE256" s="150"/>
      <c r="BF256" s="3">
        <v>15573.683</v>
      </c>
      <c r="BG256" s="150">
        <f t="shared" si="80"/>
        <v>218817.5270000002</v>
      </c>
      <c r="BH256" s="121">
        <v>129600.94</v>
      </c>
      <c r="BI256" s="156"/>
      <c r="BJ256" s="137"/>
      <c r="BK256" s="251"/>
      <c r="BL256" s="251">
        <f t="shared" si="93"/>
        <v>218817.5270000002</v>
      </c>
      <c r="BM256" s="125">
        <v>203370.97</v>
      </c>
      <c r="BN256" s="121"/>
      <c r="BO256" s="121">
        <v>13913.64</v>
      </c>
      <c r="BP256" s="121"/>
      <c r="BQ256" s="121">
        <f>BM256*0.02011617</f>
        <v>4091.0450055849</v>
      </c>
      <c r="BR256" s="277">
        <f>BM256-BN256-BO256-BQ256-BP256</f>
        <v>185366.28499441512</v>
      </c>
      <c r="BS256" s="125"/>
      <c r="BT256" s="3"/>
      <c r="BU256" s="3"/>
      <c r="BV256" s="251">
        <f t="shared" si="90"/>
        <v>404183.81199441536</v>
      </c>
      <c r="BW256" s="108">
        <f>BL256+BR256</f>
        <v>404183.81199441536</v>
      </c>
      <c r="BX256" s="150"/>
    </row>
    <row r="257" spans="1:76" ht="15.75">
      <c r="A257" s="3">
        <v>243</v>
      </c>
      <c r="B257" s="18" t="s">
        <v>216</v>
      </c>
      <c r="C257" s="3">
        <v>4157.1</v>
      </c>
      <c r="D257" s="3">
        <v>365.6</v>
      </c>
      <c r="E257" s="3">
        <f t="shared" si="75"/>
        <v>4522.700000000001</v>
      </c>
      <c r="F257" s="51">
        <v>12.79</v>
      </c>
      <c r="G257" s="6">
        <f t="shared" si="76"/>
        <v>57845.333000000006</v>
      </c>
      <c r="H257" s="5">
        <f t="shared" si="81"/>
        <v>347071.998</v>
      </c>
      <c r="I257" s="3">
        <v>13.3</v>
      </c>
      <c r="J257" s="6">
        <f t="shared" si="77"/>
        <v>60151.91000000001</v>
      </c>
      <c r="K257" s="5">
        <f t="shared" si="82"/>
        <v>360911.4600000001</v>
      </c>
      <c r="L257" s="54">
        <f t="shared" si="78"/>
        <v>707983.4580000001</v>
      </c>
      <c r="M257" s="125"/>
      <c r="N257" s="55">
        <f t="shared" si="79"/>
        <v>0</v>
      </c>
      <c r="O257" s="108">
        <f t="shared" si="83"/>
        <v>707983.4580000001</v>
      </c>
      <c r="P257" s="127"/>
      <c r="Q257" s="98"/>
      <c r="R257" s="144">
        <v>708026.88</v>
      </c>
      <c r="S257" s="144"/>
      <c r="T257" s="6">
        <f t="shared" si="84"/>
        <v>0</v>
      </c>
      <c r="U257" s="6">
        <f t="shared" si="85"/>
        <v>59002.24</v>
      </c>
      <c r="V257" s="35">
        <v>0</v>
      </c>
      <c r="W257" s="35">
        <v>708026.88</v>
      </c>
      <c r="X257" s="3">
        <v>0</v>
      </c>
      <c r="Y257" s="3">
        <v>25047.19</v>
      </c>
      <c r="Z257" s="3">
        <v>0</v>
      </c>
      <c r="AA257" s="3">
        <v>223705.64</v>
      </c>
      <c r="AB257" s="3">
        <v>0</v>
      </c>
      <c r="AC257" s="3">
        <v>25487.74</v>
      </c>
      <c r="AD257" s="3">
        <v>0</v>
      </c>
      <c r="AE257" s="3">
        <v>35171.4</v>
      </c>
      <c r="AF257" s="3">
        <v>0</v>
      </c>
      <c r="AG257" s="3">
        <v>96293.08</v>
      </c>
      <c r="AH257" s="3">
        <v>0</v>
      </c>
      <c r="AI257" s="3">
        <v>107781.27</v>
      </c>
      <c r="AJ257" s="178">
        <v>0</v>
      </c>
      <c r="AK257" s="178">
        <v>65905.54</v>
      </c>
      <c r="AL257" s="178">
        <v>0</v>
      </c>
      <c r="AM257" s="178">
        <v>69515.25</v>
      </c>
      <c r="AN257" s="178">
        <v>0</v>
      </c>
      <c r="AO257" s="178">
        <v>117056.72</v>
      </c>
      <c r="AP257" s="3">
        <v>0</v>
      </c>
      <c r="AQ257" s="3">
        <v>25731.99</v>
      </c>
      <c r="AR257" s="3">
        <v>0</v>
      </c>
      <c r="AS257" s="3">
        <v>85193.25</v>
      </c>
      <c r="AT257" s="3">
        <v>0</v>
      </c>
      <c r="AU257" s="3">
        <v>29129.53</v>
      </c>
      <c r="AV257" s="39">
        <f t="shared" si="86"/>
        <v>0</v>
      </c>
      <c r="AW257" s="39">
        <f t="shared" si="87"/>
        <v>906018.6000000001</v>
      </c>
      <c r="AX257" s="122">
        <f t="shared" si="88"/>
        <v>906018.6000000001</v>
      </c>
      <c r="AY257" s="40"/>
      <c r="AZ257" s="40"/>
      <c r="BA257" s="40"/>
      <c r="BB257" s="40">
        <f t="shared" si="89"/>
        <v>906018.6000000001</v>
      </c>
      <c r="BC257" s="108">
        <f t="shared" si="91"/>
        <v>-198035.142</v>
      </c>
      <c r="BD257" s="150"/>
      <c r="BE257" s="150"/>
      <c r="BF257" s="3">
        <v>-29321.6924</v>
      </c>
      <c r="BG257" s="150">
        <f t="shared" si="80"/>
        <v>-168713.4496</v>
      </c>
      <c r="BH257" s="121">
        <v>133228.18</v>
      </c>
      <c r="BI257" s="159">
        <v>0</v>
      </c>
      <c r="BJ257" s="137"/>
      <c r="BK257" s="251"/>
      <c r="BL257" s="251">
        <f t="shared" si="93"/>
        <v>-168713.4496</v>
      </c>
      <c r="BM257" s="125">
        <v>91462.9</v>
      </c>
      <c r="BN257" s="3"/>
      <c r="BO257" s="3">
        <v>59101</v>
      </c>
      <c r="BP257" s="3"/>
      <c r="BQ257" s="121">
        <f>BM257*0.02011617</f>
        <v>1839.883245093</v>
      </c>
      <c r="BR257" s="277">
        <f>BM257-BN257-BO257-BQ257-BP257</f>
        <v>30522.016754906996</v>
      </c>
      <c r="BS257" s="125"/>
      <c r="BT257" s="3"/>
      <c r="BU257" s="3"/>
      <c r="BV257" s="251">
        <f t="shared" si="90"/>
        <v>-138191.432845093</v>
      </c>
      <c r="BW257" s="150"/>
      <c r="BX257" s="274">
        <f>BL257+BR257</f>
        <v>-138191.432845093</v>
      </c>
    </row>
    <row r="258" spans="1:76" ht="15.75">
      <c r="A258" s="3">
        <v>244</v>
      </c>
      <c r="B258" s="17" t="s">
        <v>217</v>
      </c>
      <c r="C258" s="3">
        <v>2632.2</v>
      </c>
      <c r="D258" s="3">
        <v>0</v>
      </c>
      <c r="E258" s="3">
        <f t="shared" si="75"/>
        <v>2632.2</v>
      </c>
      <c r="F258" s="51">
        <v>13.01</v>
      </c>
      <c r="G258" s="6">
        <f t="shared" si="76"/>
        <v>34244.922</v>
      </c>
      <c r="H258" s="5">
        <f t="shared" si="81"/>
        <v>205469.532</v>
      </c>
      <c r="I258" s="3">
        <v>13.9</v>
      </c>
      <c r="J258" s="6">
        <f t="shared" si="77"/>
        <v>36587.58</v>
      </c>
      <c r="K258" s="5">
        <f t="shared" si="82"/>
        <v>219525.48</v>
      </c>
      <c r="L258" s="54">
        <f t="shared" si="78"/>
        <v>424995.012</v>
      </c>
      <c r="M258" s="138">
        <v>-420480.02</v>
      </c>
      <c r="N258" s="55">
        <f t="shared" si="79"/>
        <v>-0.9893763647277819</v>
      </c>
      <c r="O258" s="108">
        <f t="shared" si="83"/>
        <v>4514.991999999969</v>
      </c>
      <c r="P258" s="127"/>
      <c r="Q258" s="98" t="s">
        <v>424</v>
      </c>
      <c r="R258" s="143">
        <v>175739.28</v>
      </c>
      <c r="S258" s="144">
        <f>O258-R258</f>
        <v>-171224.28800000003</v>
      </c>
      <c r="T258" s="6">
        <f t="shared" si="84"/>
        <v>8319.5025</v>
      </c>
      <c r="U258" s="6">
        <f t="shared" si="85"/>
        <v>6325.4375</v>
      </c>
      <c r="V258" s="35">
        <v>99834.03</v>
      </c>
      <c r="W258" s="35">
        <v>75905.25</v>
      </c>
      <c r="X258" s="3">
        <v>3974.62</v>
      </c>
      <c r="Y258" s="3">
        <v>6764.66</v>
      </c>
      <c r="Z258" s="3">
        <v>4975.44</v>
      </c>
      <c r="AA258" s="3">
        <v>62625.46</v>
      </c>
      <c r="AB258" s="3">
        <v>15844.97</v>
      </c>
      <c r="AC258" s="3">
        <v>16872.27</v>
      </c>
      <c r="AD258" s="3">
        <v>4449.37</v>
      </c>
      <c r="AE258" s="3">
        <v>8427.17</v>
      </c>
      <c r="AF258" s="3">
        <v>16476.22</v>
      </c>
      <c r="AG258" s="3">
        <v>11100.53</v>
      </c>
      <c r="AH258" s="3">
        <v>8588.29</v>
      </c>
      <c r="AI258" s="3">
        <v>8097.85</v>
      </c>
      <c r="AJ258" s="178">
        <v>91475.738</v>
      </c>
      <c r="AK258" s="178">
        <v>7001.56</v>
      </c>
      <c r="AL258" s="178">
        <v>7738.668</v>
      </c>
      <c r="AM258" s="178">
        <v>17523.47</v>
      </c>
      <c r="AN258" s="178">
        <v>71191.72799999999</v>
      </c>
      <c r="AO258" s="178">
        <v>7001.56</v>
      </c>
      <c r="AP258" s="3">
        <v>11254.07</v>
      </c>
      <c r="AQ258" s="3">
        <v>12449.42</v>
      </c>
      <c r="AR258" s="3">
        <v>6904.44</v>
      </c>
      <c r="AS258" s="3">
        <v>8334.75</v>
      </c>
      <c r="AT258" s="3">
        <v>7089.67</v>
      </c>
      <c r="AU258" s="3">
        <v>10856.55</v>
      </c>
      <c r="AV258" s="39">
        <f t="shared" si="86"/>
        <v>249963.22400000002</v>
      </c>
      <c r="AW258" s="39">
        <f t="shared" si="87"/>
        <v>177055.25</v>
      </c>
      <c r="AX258" s="122">
        <f t="shared" si="88"/>
        <v>427018.47400000005</v>
      </c>
      <c r="AY258" s="40"/>
      <c r="AZ258" s="40">
        <v>60578</v>
      </c>
      <c r="BA258" s="40"/>
      <c r="BB258" s="40">
        <f t="shared" si="89"/>
        <v>487596.47400000005</v>
      </c>
      <c r="BC258" s="108">
        <f t="shared" si="91"/>
        <v>-483081.4820000001</v>
      </c>
      <c r="BD258" s="150"/>
      <c r="BE258" s="150">
        <v>688</v>
      </c>
      <c r="BF258" s="3">
        <v>-26873.5896</v>
      </c>
      <c r="BG258" s="150">
        <f t="shared" si="80"/>
        <v>-455519.89240000007</v>
      </c>
      <c r="BH258" s="121">
        <v>347084.46</v>
      </c>
      <c r="BI258" s="159">
        <v>0</v>
      </c>
      <c r="BJ258" s="137"/>
      <c r="BK258" s="251"/>
      <c r="BL258" s="251">
        <f t="shared" si="93"/>
        <v>-455519.89240000007</v>
      </c>
      <c r="BM258" s="138">
        <v>-420480.02</v>
      </c>
      <c r="BN258" s="140"/>
      <c r="BO258" s="140"/>
      <c r="BP258" s="140"/>
      <c r="BQ258" s="140"/>
      <c r="BR258" s="276">
        <v>0</v>
      </c>
      <c r="BS258" s="138">
        <v>-420480.02</v>
      </c>
      <c r="BT258" s="3"/>
      <c r="BU258" s="3"/>
      <c r="BV258" s="251">
        <f t="shared" si="90"/>
        <v>-455519.89240000007</v>
      </c>
      <c r="BW258" s="150"/>
      <c r="BX258" s="274">
        <f>BL258+BR258</f>
        <v>-455519.89240000007</v>
      </c>
    </row>
    <row r="259" spans="1:76" ht="15.75">
      <c r="A259" s="3">
        <v>245</v>
      </c>
      <c r="B259" s="17" t="s">
        <v>218</v>
      </c>
      <c r="C259" s="3">
        <v>3008.5</v>
      </c>
      <c r="D259" s="3">
        <v>579.6</v>
      </c>
      <c r="E259" s="3">
        <f t="shared" si="75"/>
        <v>3588.1</v>
      </c>
      <c r="F259" s="51">
        <v>12.46</v>
      </c>
      <c r="G259" s="6">
        <f t="shared" si="76"/>
        <v>44707.726</v>
      </c>
      <c r="H259" s="5">
        <f t="shared" si="81"/>
        <v>268246.356</v>
      </c>
      <c r="I259" s="3">
        <v>12.97</v>
      </c>
      <c r="J259" s="6">
        <f t="shared" si="77"/>
        <v>46537.657</v>
      </c>
      <c r="K259" s="5">
        <f t="shared" si="82"/>
        <v>279225.942</v>
      </c>
      <c r="L259" s="54">
        <f t="shared" si="78"/>
        <v>547472.298</v>
      </c>
      <c r="M259" s="125"/>
      <c r="N259" s="55">
        <f t="shared" si="79"/>
        <v>0</v>
      </c>
      <c r="O259" s="108">
        <f t="shared" si="83"/>
        <v>547472.298</v>
      </c>
      <c r="P259" s="127"/>
      <c r="Q259" s="98"/>
      <c r="R259" s="144">
        <v>547222.57</v>
      </c>
      <c r="S259" s="144"/>
      <c r="T259" s="6">
        <f t="shared" si="84"/>
        <v>25802.0275</v>
      </c>
      <c r="U259" s="6">
        <f t="shared" si="85"/>
        <v>19799.853333333333</v>
      </c>
      <c r="V259" s="35">
        <v>309624.33</v>
      </c>
      <c r="W259" s="35">
        <v>237598.24</v>
      </c>
      <c r="X259" s="3">
        <v>30037.8</v>
      </c>
      <c r="Y259" s="3">
        <v>9850.24</v>
      </c>
      <c r="Z259" s="3">
        <v>35192</v>
      </c>
      <c r="AA259" s="3">
        <v>8430.05</v>
      </c>
      <c r="AB259" s="3">
        <v>15614.07</v>
      </c>
      <c r="AC259" s="3">
        <v>9635.23</v>
      </c>
      <c r="AD259" s="3">
        <v>51823.35</v>
      </c>
      <c r="AE259" s="3">
        <v>12837.2</v>
      </c>
      <c r="AF259" s="3">
        <v>15198.31</v>
      </c>
      <c r="AG259" s="3">
        <v>8430.05</v>
      </c>
      <c r="AH259" s="3">
        <v>10150.66</v>
      </c>
      <c r="AI259" s="3">
        <v>10077.81</v>
      </c>
      <c r="AJ259" s="178">
        <v>15066.81</v>
      </c>
      <c r="AK259" s="178">
        <v>11542.17</v>
      </c>
      <c r="AL259" s="178">
        <v>12548.72</v>
      </c>
      <c r="AM259" s="178">
        <v>17941.69</v>
      </c>
      <c r="AN259" s="178">
        <v>119117.52</v>
      </c>
      <c r="AO259" s="178">
        <v>12103.19</v>
      </c>
      <c r="AP259" s="3">
        <v>169255.78</v>
      </c>
      <c r="AQ259" s="3">
        <v>9987.19</v>
      </c>
      <c r="AR259" s="3">
        <v>44069.81</v>
      </c>
      <c r="AS259" s="3">
        <v>8752.97</v>
      </c>
      <c r="AT259" s="3">
        <v>21964.06</v>
      </c>
      <c r="AU259" s="3">
        <v>15151.79</v>
      </c>
      <c r="AV259" s="39">
        <f t="shared" si="86"/>
        <v>540038.89</v>
      </c>
      <c r="AW259" s="39">
        <f t="shared" si="87"/>
        <v>134739.58000000002</v>
      </c>
      <c r="AX259" s="122">
        <f t="shared" si="88"/>
        <v>674778.47</v>
      </c>
      <c r="AY259" s="40"/>
      <c r="AZ259" s="40"/>
      <c r="BA259" s="40"/>
      <c r="BB259" s="40">
        <f t="shared" si="89"/>
        <v>674778.47</v>
      </c>
      <c r="BC259" s="108">
        <f t="shared" si="91"/>
        <v>-127306.17200000002</v>
      </c>
      <c r="BD259" s="150"/>
      <c r="BE259" s="150"/>
      <c r="BF259" s="3">
        <v>35823.5278</v>
      </c>
      <c r="BG259" s="150">
        <f t="shared" si="80"/>
        <v>-163129.69980000003</v>
      </c>
      <c r="BH259" s="121">
        <v>101366.84</v>
      </c>
      <c r="BI259" s="156"/>
      <c r="BJ259" s="137"/>
      <c r="BK259" s="251"/>
      <c r="BL259" s="251">
        <f t="shared" si="93"/>
        <v>-163129.69980000003</v>
      </c>
      <c r="BM259" s="125">
        <v>331428.73</v>
      </c>
      <c r="BN259" s="121"/>
      <c r="BO259" s="121">
        <v>124000</v>
      </c>
      <c r="BP259" s="121"/>
      <c r="BQ259" s="121">
        <f>BM259*0.02011617</f>
        <v>6667.0766755641</v>
      </c>
      <c r="BR259" s="277">
        <f>BM259-BN259-BO259-BQ259-BP259</f>
        <v>200761.65332443587</v>
      </c>
      <c r="BS259" s="125"/>
      <c r="BT259" s="3"/>
      <c r="BU259" s="3"/>
      <c r="BV259" s="251">
        <f t="shared" si="90"/>
        <v>37631.95352443584</v>
      </c>
      <c r="BW259" s="108">
        <f>BL259+BR259</f>
        <v>37631.95352443584</v>
      </c>
      <c r="BX259" s="150"/>
    </row>
    <row r="260" spans="1:76" ht="15.75">
      <c r="A260" s="3">
        <v>246</v>
      </c>
      <c r="B260" s="17" t="s">
        <v>219</v>
      </c>
      <c r="C260" s="3">
        <v>2661.1</v>
      </c>
      <c r="D260" s="3">
        <v>687.4</v>
      </c>
      <c r="E260" s="3">
        <f t="shared" si="75"/>
        <v>3348.5</v>
      </c>
      <c r="F260" s="51">
        <v>12.46</v>
      </c>
      <c r="G260" s="6">
        <f t="shared" si="76"/>
        <v>41722.310000000005</v>
      </c>
      <c r="H260" s="5">
        <f t="shared" si="81"/>
        <v>250333.86000000004</v>
      </c>
      <c r="I260" s="3">
        <v>12.97</v>
      </c>
      <c r="J260" s="6">
        <f t="shared" si="77"/>
        <v>43430.045000000006</v>
      </c>
      <c r="K260" s="5">
        <f t="shared" si="82"/>
        <v>260580.27000000002</v>
      </c>
      <c r="L260" s="54">
        <f t="shared" si="78"/>
        <v>510914.13000000006</v>
      </c>
      <c r="M260" s="125"/>
      <c r="N260" s="55">
        <f t="shared" si="79"/>
        <v>0</v>
      </c>
      <c r="O260" s="108">
        <f t="shared" si="83"/>
        <v>510914.13000000006</v>
      </c>
      <c r="P260" s="127"/>
      <c r="Q260" s="98"/>
      <c r="R260" s="144">
        <v>510681.07</v>
      </c>
      <c r="S260" s="144"/>
      <c r="T260" s="6">
        <f t="shared" si="84"/>
        <v>24079.063333333335</v>
      </c>
      <c r="U260" s="6">
        <f t="shared" si="85"/>
        <v>18477.6925</v>
      </c>
      <c r="V260" s="35">
        <v>288948.76</v>
      </c>
      <c r="W260" s="35">
        <v>221732.31</v>
      </c>
      <c r="X260" s="3">
        <v>10517.87</v>
      </c>
      <c r="Y260" s="3">
        <v>9619.36</v>
      </c>
      <c r="Z260" s="3">
        <v>38783.08</v>
      </c>
      <c r="AA260" s="3">
        <v>8963.81</v>
      </c>
      <c r="AB260" s="3">
        <v>12917.93</v>
      </c>
      <c r="AC260" s="3">
        <v>7879.2</v>
      </c>
      <c r="AD260" s="3">
        <v>6252.44</v>
      </c>
      <c r="AE260" s="3">
        <v>9337.57</v>
      </c>
      <c r="AF260" s="3">
        <v>134780.53</v>
      </c>
      <c r="AG260" s="3">
        <v>26607.49</v>
      </c>
      <c r="AH260" s="3">
        <v>13115.63</v>
      </c>
      <c r="AI260" s="3">
        <v>7879.2</v>
      </c>
      <c r="AJ260" s="178">
        <v>13132.08</v>
      </c>
      <c r="AK260" s="178">
        <v>8180.57</v>
      </c>
      <c r="AL260" s="178">
        <v>12995.22</v>
      </c>
      <c r="AM260" s="178">
        <v>18436.41</v>
      </c>
      <c r="AN260" s="178">
        <v>14015.78</v>
      </c>
      <c r="AO260" s="178">
        <v>13625.25</v>
      </c>
      <c r="AP260" s="3">
        <v>7647.4</v>
      </c>
      <c r="AQ260" s="3">
        <v>8766.23</v>
      </c>
      <c r="AR260" s="3">
        <v>17546.35</v>
      </c>
      <c r="AS260" s="3">
        <v>10007.15</v>
      </c>
      <c r="AT260" s="3">
        <v>12423.23</v>
      </c>
      <c r="AU260" s="3">
        <v>49764.74</v>
      </c>
      <c r="AV260" s="39">
        <f t="shared" si="86"/>
        <v>294127.54</v>
      </c>
      <c r="AW260" s="39">
        <f t="shared" si="87"/>
        <v>179066.98</v>
      </c>
      <c r="AX260" s="122">
        <f t="shared" si="88"/>
        <v>473194.52</v>
      </c>
      <c r="AY260" s="40"/>
      <c r="AZ260" s="40"/>
      <c r="BA260" s="40"/>
      <c r="BB260" s="40">
        <f t="shared" si="89"/>
        <v>473194.52</v>
      </c>
      <c r="BC260" s="108">
        <f t="shared" si="91"/>
        <v>37719.610000000044</v>
      </c>
      <c r="BD260" s="150"/>
      <c r="BE260" s="150">
        <v>3440</v>
      </c>
      <c r="BF260" s="3">
        <v>29377.5058</v>
      </c>
      <c r="BG260" s="150">
        <f t="shared" si="80"/>
        <v>11782.104200000045</v>
      </c>
      <c r="BH260" s="121">
        <v>202868.97</v>
      </c>
      <c r="BI260" s="159">
        <v>29379.95</v>
      </c>
      <c r="BJ260" s="137"/>
      <c r="BK260" s="251"/>
      <c r="BL260" s="251">
        <f t="shared" si="93"/>
        <v>11782.104200000045</v>
      </c>
      <c r="BM260" s="125">
        <v>245423.15</v>
      </c>
      <c r="BN260" s="121"/>
      <c r="BO260" s="121">
        <v>15542</v>
      </c>
      <c r="BP260" s="121"/>
      <c r="BQ260" s="121">
        <f>BM260*0.02011617</f>
        <v>4936.973807335499</v>
      </c>
      <c r="BR260" s="277">
        <f>BM260-BN260-BO260-BQ260-BP260</f>
        <v>224944.17619266448</v>
      </c>
      <c r="BS260" s="125"/>
      <c r="BT260" s="3"/>
      <c r="BU260" s="3"/>
      <c r="BV260" s="251">
        <f t="shared" si="90"/>
        <v>236726.28039266454</v>
      </c>
      <c r="BW260" s="108">
        <f>BL260+BR260</f>
        <v>236726.28039266454</v>
      </c>
      <c r="BX260" s="150"/>
    </row>
    <row r="261" spans="1:76" ht="15.75">
      <c r="A261" s="3">
        <v>247</v>
      </c>
      <c r="B261" s="17" t="s">
        <v>220</v>
      </c>
      <c r="C261" s="3">
        <v>2640.6</v>
      </c>
      <c r="D261" s="3">
        <v>0</v>
      </c>
      <c r="E261" s="3">
        <f t="shared" si="75"/>
        <v>2640.6</v>
      </c>
      <c r="F261" s="51">
        <v>13.01</v>
      </c>
      <c r="G261" s="6">
        <f t="shared" si="76"/>
        <v>34354.206</v>
      </c>
      <c r="H261" s="5">
        <f t="shared" si="81"/>
        <v>206125.23599999998</v>
      </c>
      <c r="I261" s="3">
        <v>13.9</v>
      </c>
      <c r="J261" s="6">
        <f t="shared" si="77"/>
        <v>36704.34</v>
      </c>
      <c r="K261" s="5">
        <f t="shared" si="82"/>
        <v>220226.03999999998</v>
      </c>
      <c r="L261" s="54">
        <f t="shared" si="78"/>
        <v>426351.27599999995</v>
      </c>
      <c r="M261" s="138">
        <v>-349964.36</v>
      </c>
      <c r="N261" s="55">
        <f t="shared" si="79"/>
        <v>-0.8208357279549927</v>
      </c>
      <c r="O261" s="108">
        <f t="shared" si="83"/>
        <v>76386.91599999997</v>
      </c>
      <c r="P261" s="127"/>
      <c r="Q261" s="98" t="s">
        <v>424</v>
      </c>
      <c r="R261" s="143">
        <v>176272.9</v>
      </c>
      <c r="S261" s="144">
        <f>O261-R261</f>
        <v>-99885.98400000003</v>
      </c>
      <c r="T261" s="6">
        <f t="shared" si="84"/>
        <v>8344.764166666666</v>
      </c>
      <c r="U261" s="6">
        <f t="shared" si="85"/>
        <v>6344.644166666666</v>
      </c>
      <c r="V261" s="35">
        <v>100137.17</v>
      </c>
      <c r="W261" s="35">
        <v>76135.73</v>
      </c>
      <c r="X261" s="3">
        <v>3987.31</v>
      </c>
      <c r="Y261" s="3">
        <v>30790.12</v>
      </c>
      <c r="Z261" s="3">
        <v>10229.42</v>
      </c>
      <c r="AA261" s="3">
        <v>6783.98</v>
      </c>
      <c r="AB261" s="3">
        <v>4987.31</v>
      </c>
      <c r="AC261" s="3">
        <v>7450.57</v>
      </c>
      <c r="AD261" s="3">
        <v>5984.85</v>
      </c>
      <c r="AE261" s="3">
        <v>11623.44</v>
      </c>
      <c r="AF261" s="3">
        <v>7694.25</v>
      </c>
      <c r="AG261" s="3">
        <v>9889.37</v>
      </c>
      <c r="AH261" s="3">
        <v>7478.99</v>
      </c>
      <c r="AI261" s="3">
        <v>19362.13</v>
      </c>
      <c r="AJ261" s="178">
        <v>74008.664</v>
      </c>
      <c r="AK261" s="178">
        <v>7670.19</v>
      </c>
      <c r="AL261" s="178">
        <v>8563.993999999999</v>
      </c>
      <c r="AM261" s="178">
        <v>17869.9</v>
      </c>
      <c r="AN261" s="178">
        <v>15007.993999999999</v>
      </c>
      <c r="AO261" s="178">
        <v>12931.42</v>
      </c>
      <c r="AP261" s="3">
        <v>11267.35</v>
      </c>
      <c r="AQ261" s="3">
        <v>8273.88</v>
      </c>
      <c r="AR261" s="3">
        <v>7873.95</v>
      </c>
      <c r="AS261" s="3">
        <v>9902.13</v>
      </c>
      <c r="AT261" s="3">
        <v>5431</v>
      </c>
      <c r="AU261" s="3">
        <v>7021.63</v>
      </c>
      <c r="AV261" s="39">
        <f t="shared" si="86"/>
        <v>162515.08200000002</v>
      </c>
      <c r="AW261" s="39">
        <f t="shared" si="87"/>
        <v>149568.76</v>
      </c>
      <c r="AX261" s="122">
        <f t="shared" si="88"/>
        <v>312083.84200000006</v>
      </c>
      <c r="AY261" s="40"/>
      <c r="AZ261" s="40">
        <f>61157-27849.51</f>
        <v>33307.490000000005</v>
      </c>
      <c r="BA261" s="40"/>
      <c r="BB261" s="40">
        <f t="shared" si="89"/>
        <v>345391.33200000005</v>
      </c>
      <c r="BC261" s="108">
        <f>O261-AX261-AY261-AZ261-BA261</f>
        <v>-269004.4160000001</v>
      </c>
      <c r="BD261" s="150"/>
      <c r="BE261" s="150">
        <v>4128</v>
      </c>
      <c r="BF261" s="3">
        <v>-8589.657</v>
      </c>
      <c r="BG261" s="150">
        <f t="shared" si="80"/>
        <v>-256286.75900000008</v>
      </c>
      <c r="BH261" s="121">
        <v>175068.15</v>
      </c>
      <c r="BI261" s="159">
        <v>0</v>
      </c>
      <c r="BJ261" s="137">
        <v>0</v>
      </c>
      <c r="BK261" s="274">
        <f>27849.51-27849.51</f>
        <v>0</v>
      </c>
      <c r="BL261" s="251">
        <f t="shared" si="93"/>
        <v>-256286.75900000008</v>
      </c>
      <c r="BM261" s="138">
        <v>-349964.36</v>
      </c>
      <c r="BN261" s="140"/>
      <c r="BO261" s="140"/>
      <c r="BP261" s="140"/>
      <c r="BQ261" s="140"/>
      <c r="BR261" s="276">
        <v>0</v>
      </c>
      <c r="BS261" s="138">
        <v>-349964.36</v>
      </c>
      <c r="BT261" s="3"/>
      <c r="BU261" s="3"/>
      <c r="BV261" s="251">
        <f t="shared" si="90"/>
        <v>-256286.75900000008</v>
      </c>
      <c r="BW261" s="150"/>
      <c r="BX261" s="274">
        <f>BL261+BR261</f>
        <v>-256286.75900000008</v>
      </c>
    </row>
    <row r="262" spans="1:76" ht="15.75">
      <c r="A262" s="3">
        <v>248</v>
      </c>
      <c r="B262" s="17" t="s">
        <v>221</v>
      </c>
      <c r="C262" s="3">
        <v>2649.2</v>
      </c>
      <c r="D262" s="3">
        <v>801.1</v>
      </c>
      <c r="E262" s="3">
        <f t="shared" si="75"/>
        <v>3450.2999999999997</v>
      </c>
      <c r="F262" s="51">
        <v>11.92</v>
      </c>
      <c r="G262" s="6">
        <f t="shared" si="76"/>
        <v>41127.575999999994</v>
      </c>
      <c r="H262" s="5">
        <f t="shared" si="81"/>
        <v>246765.45599999995</v>
      </c>
      <c r="I262" s="3">
        <v>12.39</v>
      </c>
      <c r="J262" s="6">
        <f t="shared" si="77"/>
        <v>42749.217</v>
      </c>
      <c r="K262" s="5">
        <f t="shared" si="82"/>
        <v>256495.30199999997</v>
      </c>
      <c r="L262" s="54">
        <f t="shared" si="78"/>
        <v>503260.7579999999</v>
      </c>
      <c r="M262" s="125"/>
      <c r="N262" s="55">
        <f t="shared" si="79"/>
        <v>0</v>
      </c>
      <c r="O262" s="108">
        <f t="shared" si="83"/>
        <v>503260.7579999999</v>
      </c>
      <c r="P262" s="127"/>
      <c r="Q262" s="98"/>
      <c r="R262" s="144">
        <v>503401.53</v>
      </c>
      <c r="S262" s="144"/>
      <c r="T262" s="6">
        <f t="shared" si="84"/>
        <v>22875.489166666666</v>
      </c>
      <c r="U262" s="6">
        <f t="shared" si="85"/>
        <v>19074.638333333332</v>
      </c>
      <c r="V262" s="35">
        <v>274505.87</v>
      </c>
      <c r="W262" s="35">
        <v>228895.66</v>
      </c>
      <c r="X262" s="3">
        <v>36358.92</v>
      </c>
      <c r="Y262" s="3">
        <v>8113.34</v>
      </c>
      <c r="Z262" s="3">
        <v>8351.2</v>
      </c>
      <c r="AA262" s="3">
        <v>8113.34</v>
      </c>
      <c r="AB262" s="3">
        <v>11029.66</v>
      </c>
      <c r="AC262" s="3">
        <v>8113.34</v>
      </c>
      <c r="AD262" s="3">
        <v>23199.15</v>
      </c>
      <c r="AE262" s="3">
        <v>37993.25</v>
      </c>
      <c r="AF262" s="3">
        <v>9977.61</v>
      </c>
      <c r="AG262" s="3">
        <v>19273.11</v>
      </c>
      <c r="AH262" s="3">
        <v>9762.35</v>
      </c>
      <c r="AI262" s="3">
        <v>97135.85</v>
      </c>
      <c r="AJ262" s="178">
        <v>36046.462</v>
      </c>
      <c r="AK262" s="178">
        <v>12508.78</v>
      </c>
      <c r="AL262" s="178">
        <v>13368.401999999998</v>
      </c>
      <c r="AM262" s="178">
        <v>36910.82</v>
      </c>
      <c r="AN262" s="178">
        <v>10143.882</v>
      </c>
      <c r="AO262" s="178">
        <v>8423.87</v>
      </c>
      <c r="AP262" s="3">
        <v>6734.25</v>
      </c>
      <c r="AQ262" s="3">
        <v>9009.53</v>
      </c>
      <c r="AR262" s="3">
        <v>13773.44</v>
      </c>
      <c r="AS262" s="3">
        <v>17481.21</v>
      </c>
      <c r="AT262" s="3">
        <v>23352.56</v>
      </c>
      <c r="AU262" s="3">
        <v>8838.2</v>
      </c>
      <c r="AV262" s="39">
        <f t="shared" si="86"/>
        <v>202097.88600000003</v>
      </c>
      <c r="AW262" s="39">
        <f t="shared" si="87"/>
        <v>271914.64</v>
      </c>
      <c r="AX262" s="122">
        <f t="shared" si="88"/>
        <v>474012.52600000007</v>
      </c>
      <c r="AY262" s="40"/>
      <c r="AZ262" s="40"/>
      <c r="BA262" s="40"/>
      <c r="BB262" s="40">
        <f t="shared" si="89"/>
        <v>474012.52600000007</v>
      </c>
      <c r="BC262" s="108">
        <f t="shared" si="91"/>
        <v>29248.231999999844</v>
      </c>
      <c r="BD262" s="150"/>
      <c r="BE262" s="150">
        <v>4128</v>
      </c>
      <c r="BF262" s="3">
        <v>69452.9808</v>
      </c>
      <c r="BG262" s="150">
        <f t="shared" si="80"/>
        <v>-36076.74880000016</v>
      </c>
      <c r="BH262" s="121">
        <v>172314.49</v>
      </c>
      <c r="BI262" s="156"/>
      <c r="BJ262" s="137"/>
      <c r="BK262" s="251"/>
      <c r="BL262" s="251">
        <f t="shared" si="93"/>
        <v>-36076.74880000016</v>
      </c>
      <c r="BM262" s="125">
        <v>323670.23</v>
      </c>
      <c r="BN262" s="121"/>
      <c r="BO262" s="121"/>
      <c r="BP262" s="121"/>
      <c r="BQ262" s="121">
        <f>BM262*0.02011617</f>
        <v>6511.005370619099</v>
      </c>
      <c r="BR262" s="277">
        <f>BM262-BN262-BO262-BQ262-BP262</f>
        <v>317159.22462938086</v>
      </c>
      <c r="BS262" s="125"/>
      <c r="BT262" s="3"/>
      <c r="BU262" s="3"/>
      <c r="BV262" s="251">
        <f t="shared" si="90"/>
        <v>281082.4758293807</v>
      </c>
      <c r="BW262" s="108">
        <f>BL262+BR262</f>
        <v>281082.4758293807</v>
      </c>
      <c r="BX262" s="150"/>
    </row>
    <row r="263" spans="1:76" ht="15.75">
      <c r="A263" s="3">
        <v>249</v>
      </c>
      <c r="B263" s="17" t="s">
        <v>222</v>
      </c>
      <c r="C263" s="3">
        <v>3054.3</v>
      </c>
      <c r="D263" s="3">
        <v>391.7</v>
      </c>
      <c r="E263" s="3">
        <f t="shared" si="75"/>
        <v>3446</v>
      </c>
      <c r="F263" s="51">
        <v>12.46</v>
      </c>
      <c r="G263" s="6">
        <f t="shared" si="76"/>
        <v>42937.16</v>
      </c>
      <c r="H263" s="5">
        <f t="shared" si="81"/>
        <v>257622.96000000002</v>
      </c>
      <c r="I263" s="3">
        <v>12.97</v>
      </c>
      <c r="J263" s="6">
        <f t="shared" si="77"/>
        <v>44694.62</v>
      </c>
      <c r="K263" s="5">
        <f t="shared" si="82"/>
        <v>268167.72000000003</v>
      </c>
      <c r="L263" s="54">
        <f t="shared" si="78"/>
        <v>525790.68</v>
      </c>
      <c r="M263" s="125"/>
      <c r="N263" s="55">
        <f t="shared" si="79"/>
        <v>0</v>
      </c>
      <c r="O263" s="108">
        <f t="shared" si="83"/>
        <v>525790.68</v>
      </c>
      <c r="P263" s="127"/>
      <c r="Q263" s="98"/>
      <c r="R263" s="144">
        <v>525550.84</v>
      </c>
      <c r="S263" s="144"/>
      <c r="T263" s="6">
        <f t="shared" si="84"/>
        <v>24815.335000000003</v>
      </c>
      <c r="U263" s="6">
        <f t="shared" si="85"/>
        <v>18980.568333333333</v>
      </c>
      <c r="V263" s="35">
        <v>297784.02</v>
      </c>
      <c r="W263" s="35">
        <v>227766.82</v>
      </c>
      <c r="X263" s="3">
        <v>29130.58</v>
      </c>
      <c r="Y263" s="3">
        <v>8657.93</v>
      </c>
      <c r="Z263" s="3">
        <v>7477.9</v>
      </c>
      <c r="AA263" s="3">
        <v>8103.45</v>
      </c>
      <c r="AB263" s="3">
        <v>29339.61</v>
      </c>
      <c r="AC263" s="3">
        <v>8103.45</v>
      </c>
      <c r="AD263" s="3">
        <v>7185.09</v>
      </c>
      <c r="AE263" s="3">
        <v>9881.73</v>
      </c>
      <c r="AF263" s="3">
        <v>19963.11</v>
      </c>
      <c r="AG263" s="3">
        <v>8103.45</v>
      </c>
      <c r="AH263" s="3">
        <v>11444.33</v>
      </c>
      <c r="AI263" s="3">
        <v>8103.45</v>
      </c>
      <c r="AJ263" s="178">
        <v>12004.74</v>
      </c>
      <c r="AK263" s="178">
        <v>8413.59</v>
      </c>
      <c r="AL263" s="178">
        <v>10475.84</v>
      </c>
      <c r="AM263" s="178">
        <v>24929.95</v>
      </c>
      <c r="AN263" s="178">
        <v>12131.24</v>
      </c>
      <c r="AO263" s="178">
        <v>32296.23</v>
      </c>
      <c r="AP263" s="3">
        <v>10452.58</v>
      </c>
      <c r="AQ263" s="3">
        <v>32483.14</v>
      </c>
      <c r="AR263" s="3">
        <v>10425.41</v>
      </c>
      <c r="AS263" s="3">
        <v>16407.46</v>
      </c>
      <c r="AT263" s="3">
        <v>15753.84</v>
      </c>
      <c r="AU263" s="3">
        <v>9189.77</v>
      </c>
      <c r="AV263" s="39">
        <f t="shared" si="86"/>
        <v>175784.27</v>
      </c>
      <c r="AW263" s="39">
        <f t="shared" si="87"/>
        <v>174673.59999999998</v>
      </c>
      <c r="AX263" s="122">
        <f t="shared" si="88"/>
        <v>350457.87</v>
      </c>
      <c r="AY263" s="40"/>
      <c r="AZ263" s="40"/>
      <c r="BA263" s="40"/>
      <c r="BB263" s="40">
        <f t="shared" si="89"/>
        <v>350457.87</v>
      </c>
      <c r="BC263" s="108">
        <f t="shared" si="91"/>
        <v>175332.81000000006</v>
      </c>
      <c r="BD263" s="150"/>
      <c r="BE263" s="150"/>
      <c r="BF263" s="3">
        <v>18526.2662</v>
      </c>
      <c r="BG263" s="150">
        <f t="shared" si="80"/>
        <v>156806.54380000004</v>
      </c>
      <c r="BH263" s="121">
        <v>68448.73</v>
      </c>
      <c r="BI263" s="156"/>
      <c r="BJ263" s="137"/>
      <c r="BK263" s="251"/>
      <c r="BL263" s="251">
        <f t="shared" si="93"/>
        <v>156806.54380000004</v>
      </c>
      <c r="BM263" s="125">
        <v>316231.65</v>
      </c>
      <c r="BN263" s="121">
        <f>1075+3880</f>
        <v>4955</v>
      </c>
      <c r="BO263" s="121">
        <v>66238</v>
      </c>
      <c r="BP263" s="121"/>
      <c r="BQ263" s="121">
        <f>BM263*0.02011617</f>
        <v>6361.3696307805</v>
      </c>
      <c r="BR263" s="277">
        <f>BM263-BN263-BO263-BQ263-BP263</f>
        <v>238677.28036921952</v>
      </c>
      <c r="BS263" s="125"/>
      <c r="BT263" s="3"/>
      <c r="BU263" s="3"/>
      <c r="BV263" s="251">
        <f t="shared" si="90"/>
        <v>395483.8241692196</v>
      </c>
      <c r="BW263" s="108">
        <f>BL263+BR263</f>
        <v>395483.8241692196</v>
      </c>
      <c r="BX263" s="150"/>
    </row>
    <row r="264" spans="1:76" ht="15.75">
      <c r="A264" s="3">
        <v>250</v>
      </c>
      <c r="B264" s="17" t="s">
        <v>223</v>
      </c>
      <c r="C264" s="3">
        <v>2499.9</v>
      </c>
      <c r="D264" s="3">
        <v>0</v>
      </c>
      <c r="E264" s="3">
        <f t="shared" si="75"/>
        <v>2499.9</v>
      </c>
      <c r="F264" s="51">
        <v>12.46</v>
      </c>
      <c r="G264" s="6">
        <f t="shared" si="76"/>
        <v>31148.754000000004</v>
      </c>
      <c r="H264" s="5">
        <f t="shared" si="81"/>
        <v>186892.52400000003</v>
      </c>
      <c r="I264" s="3">
        <v>12.97</v>
      </c>
      <c r="J264" s="6">
        <f t="shared" si="77"/>
        <v>32423.703</v>
      </c>
      <c r="K264" s="5">
        <f t="shared" si="82"/>
        <v>194542.218</v>
      </c>
      <c r="L264" s="54">
        <f t="shared" si="78"/>
        <v>381434.742</v>
      </c>
      <c r="M264" s="125"/>
      <c r="N264" s="55">
        <f t="shared" si="79"/>
        <v>0</v>
      </c>
      <c r="O264" s="108">
        <f t="shared" si="83"/>
        <v>381434.742</v>
      </c>
      <c r="P264" s="127"/>
      <c r="Q264" s="98"/>
      <c r="R264" s="144">
        <v>381260.75</v>
      </c>
      <c r="S264" s="144"/>
      <c r="T264" s="6">
        <f t="shared" si="84"/>
        <v>18002.28</v>
      </c>
      <c r="U264" s="6">
        <f t="shared" si="85"/>
        <v>13769.449166666667</v>
      </c>
      <c r="V264" s="35">
        <v>216027.36</v>
      </c>
      <c r="W264" s="35">
        <v>165233.39</v>
      </c>
      <c r="X264" s="3">
        <v>30173.21</v>
      </c>
      <c r="Y264" s="3">
        <v>47303.94</v>
      </c>
      <c r="Z264" s="3">
        <v>6275.56</v>
      </c>
      <c r="AA264" s="3">
        <v>6081.67</v>
      </c>
      <c r="AB264" s="3">
        <v>12298.5</v>
      </c>
      <c r="AC264" s="3">
        <v>5926.73</v>
      </c>
      <c r="AD264" s="3">
        <v>6713.13</v>
      </c>
      <c r="AE264" s="3">
        <v>6512.39</v>
      </c>
      <c r="AF264" s="3">
        <v>15312.42</v>
      </c>
      <c r="AG264" s="3">
        <v>7557.03</v>
      </c>
      <c r="AH264" s="3">
        <v>14959.95</v>
      </c>
      <c r="AI264" s="3">
        <v>15087.5</v>
      </c>
      <c r="AJ264" s="178">
        <v>10435.774000000001</v>
      </c>
      <c r="AK264" s="178">
        <v>7300.11</v>
      </c>
      <c r="AL264" s="178">
        <v>7348.824</v>
      </c>
      <c r="AM264" s="178">
        <v>16007</v>
      </c>
      <c r="AN264" s="178">
        <v>31783.384</v>
      </c>
      <c r="AO264" s="178">
        <v>7794.77</v>
      </c>
      <c r="AP264" s="3">
        <v>30341.28</v>
      </c>
      <c r="AQ264" s="3">
        <v>31455.26</v>
      </c>
      <c r="AR264" s="3">
        <v>25660.13</v>
      </c>
      <c r="AS264" s="3">
        <v>46149.01</v>
      </c>
      <c r="AT264" s="3">
        <v>25450.43</v>
      </c>
      <c r="AU264" s="3">
        <v>12968.34</v>
      </c>
      <c r="AV264" s="39">
        <f t="shared" si="86"/>
        <v>216752.59199999998</v>
      </c>
      <c r="AW264" s="39">
        <f t="shared" si="87"/>
        <v>210143.75</v>
      </c>
      <c r="AX264" s="122">
        <f t="shared" si="88"/>
        <v>426896.34199999995</v>
      </c>
      <c r="AY264" s="40"/>
      <c r="AZ264" s="40"/>
      <c r="BA264" s="40"/>
      <c r="BB264" s="40">
        <f t="shared" si="89"/>
        <v>426896.34199999995</v>
      </c>
      <c r="BC264" s="108">
        <f t="shared" si="91"/>
        <v>-45461.59999999992</v>
      </c>
      <c r="BD264" s="150"/>
      <c r="BE264" s="150">
        <v>4128</v>
      </c>
      <c r="BF264" s="3">
        <v>13770.44</v>
      </c>
      <c r="BG264" s="150">
        <f t="shared" si="80"/>
        <v>-55104.03999999992</v>
      </c>
      <c r="BH264" s="121">
        <v>281898.11</v>
      </c>
      <c r="BI264" s="159">
        <v>30825.25</v>
      </c>
      <c r="BJ264" s="137"/>
      <c r="BK264" s="251"/>
      <c r="BL264" s="251">
        <f t="shared" si="93"/>
        <v>-55104.03999999992</v>
      </c>
      <c r="BM264" s="125">
        <v>109804.07</v>
      </c>
      <c r="BN264" s="121"/>
      <c r="BO264" s="121"/>
      <c r="BP264" s="121"/>
      <c r="BQ264" s="121">
        <f>BM264*0.02011617</f>
        <v>2208.8373388119</v>
      </c>
      <c r="BR264" s="277">
        <f>BM264-BN264-BO264-BQ264-BP264</f>
        <v>107595.23266118811</v>
      </c>
      <c r="BS264" s="125"/>
      <c r="BT264" s="3"/>
      <c r="BU264" s="3" t="s">
        <v>433</v>
      </c>
      <c r="BV264" s="251">
        <f t="shared" si="90"/>
        <v>52491.19266118819</v>
      </c>
      <c r="BW264" s="108">
        <f>BL264+BR264</f>
        <v>52491.19266118819</v>
      </c>
      <c r="BX264" s="150"/>
    </row>
    <row r="265" spans="1:76" ht="15.75">
      <c r="A265" s="3">
        <v>251</v>
      </c>
      <c r="B265" s="17" t="s">
        <v>224</v>
      </c>
      <c r="C265" s="3">
        <v>1742.5</v>
      </c>
      <c r="D265" s="3">
        <v>52.5</v>
      </c>
      <c r="E265" s="3">
        <f t="shared" si="75"/>
        <v>1795</v>
      </c>
      <c r="F265" s="51">
        <v>12.46</v>
      </c>
      <c r="G265" s="6">
        <f t="shared" si="76"/>
        <v>22365.7</v>
      </c>
      <c r="H265" s="5">
        <f t="shared" si="81"/>
        <v>134194.2</v>
      </c>
      <c r="I265" s="3">
        <v>12.97</v>
      </c>
      <c r="J265" s="6">
        <f t="shared" si="77"/>
        <v>23281.15</v>
      </c>
      <c r="K265" s="5">
        <f t="shared" si="82"/>
        <v>139686.90000000002</v>
      </c>
      <c r="L265" s="54">
        <f t="shared" si="78"/>
        <v>273881.10000000003</v>
      </c>
      <c r="M265" s="125"/>
      <c r="N265" s="55">
        <f t="shared" si="79"/>
        <v>0</v>
      </c>
      <c r="O265" s="108">
        <f t="shared" si="83"/>
        <v>273881.10000000003</v>
      </c>
      <c r="P265" s="127"/>
      <c r="Q265" s="98"/>
      <c r="R265" s="144">
        <v>273756.17</v>
      </c>
      <c r="S265" s="144"/>
      <c r="T265" s="6">
        <f t="shared" si="84"/>
        <v>12926.154166666667</v>
      </c>
      <c r="U265" s="6">
        <f t="shared" si="85"/>
        <v>9886.86</v>
      </c>
      <c r="V265" s="35">
        <v>155113.85</v>
      </c>
      <c r="W265" s="35">
        <v>118642.32</v>
      </c>
      <c r="X265" s="3">
        <v>27332.03</v>
      </c>
      <c r="Y265" s="3">
        <v>4306.15</v>
      </c>
      <c r="Z265" s="3">
        <v>6406.41</v>
      </c>
      <c r="AA265" s="3">
        <v>4306.15</v>
      </c>
      <c r="AB265" s="3">
        <v>18491.89</v>
      </c>
      <c r="AC265" s="3">
        <v>4306.15</v>
      </c>
      <c r="AD265" s="3">
        <v>3185.2</v>
      </c>
      <c r="AE265" s="3">
        <v>4891.81</v>
      </c>
      <c r="AF265" s="3">
        <v>5309.66</v>
      </c>
      <c r="AG265" s="3">
        <v>4306.15</v>
      </c>
      <c r="AH265" s="3">
        <v>6347.23</v>
      </c>
      <c r="AI265" s="3">
        <v>14686.72</v>
      </c>
      <c r="AJ265" s="178">
        <v>25330.84</v>
      </c>
      <c r="AK265" s="178">
        <v>8444.44</v>
      </c>
      <c r="AL265" s="178">
        <v>5277.3</v>
      </c>
      <c r="AM265" s="178">
        <v>13656.42</v>
      </c>
      <c r="AN265" s="178">
        <v>31807.3</v>
      </c>
      <c r="AO265" s="178">
        <v>7134.02</v>
      </c>
      <c r="AP265" s="3">
        <v>32551.21</v>
      </c>
      <c r="AQ265" s="3">
        <v>6437.27</v>
      </c>
      <c r="AR265" s="3">
        <v>6326.24</v>
      </c>
      <c r="AS265" s="3">
        <v>5800.89</v>
      </c>
      <c r="AT265" s="3">
        <v>9432.76</v>
      </c>
      <c r="AU265" s="3">
        <v>19515.18</v>
      </c>
      <c r="AV265" s="39">
        <f t="shared" si="86"/>
        <v>177798.07</v>
      </c>
      <c r="AW265" s="39">
        <f t="shared" si="87"/>
        <v>97791.35</v>
      </c>
      <c r="AX265" s="122">
        <f t="shared" si="88"/>
        <v>275589.42000000004</v>
      </c>
      <c r="AY265" s="40"/>
      <c r="AZ265" s="40"/>
      <c r="BA265" s="40"/>
      <c r="BB265" s="40">
        <f t="shared" si="89"/>
        <v>275589.42000000004</v>
      </c>
      <c r="BC265" s="108">
        <f t="shared" si="91"/>
        <v>-1708.320000000007</v>
      </c>
      <c r="BD265" s="150"/>
      <c r="BE265" s="150"/>
      <c r="BF265" s="3">
        <v>7875.5928</v>
      </c>
      <c r="BG265" s="150">
        <f t="shared" si="80"/>
        <v>-9583.912800000007</v>
      </c>
      <c r="BH265" s="121">
        <v>260135.56</v>
      </c>
      <c r="BI265" s="156"/>
      <c r="BJ265" s="137"/>
      <c r="BK265" s="251"/>
      <c r="BL265" s="251">
        <f t="shared" si="93"/>
        <v>-9583.912800000007</v>
      </c>
      <c r="BM265" s="125">
        <v>117812.82</v>
      </c>
      <c r="BN265" s="121"/>
      <c r="BO265" s="121"/>
      <c r="BP265" s="121"/>
      <c r="BQ265" s="121">
        <f>BM265*0.02011617</f>
        <v>2369.9427152994</v>
      </c>
      <c r="BR265" s="277">
        <f>BM265-BN265-BO265-BQ265-BP265</f>
        <v>115442.8772847006</v>
      </c>
      <c r="BS265" s="125"/>
      <c r="BT265" s="3"/>
      <c r="BU265" s="3"/>
      <c r="BV265" s="251">
        <f t="shared" si="90"/>
        <v>105858.9644847006</v>
      </c>
      <c r="BW265" s="108">
        <f>BL265+BR265</f>
        <v>105858.9644847006</v>
      </c>
      <c r="BX265" s="150"/>
    </row>
    <row r="266" spans="1:76" ht="15.75">
      <c r="A266" s="3">
        <v>252</v>
      </c>
      <c r="B266" s="17" t="s">
        <v>225</v>
      </c>
      <c r="C266" s="3">
        <v>2238.7</v>
      </c>
      <c r="D266" s="3">
        <v>0</v>
      </c>
      <c r="E266" s="3">
        <f t="shared" si="75"/>
        <v>2238.7</v>
      </c>
      <c r="F266" s="51">
        <v>13.01</v>
      </c>
      <c r="G266" s="6">
        <f t="shared" si="76"/>
        <v>29125.486999999997</v>
      </c>
      <c r="H266" s="5">
        <f t="shared" si="81"/>
        <v>174752.922</v>
      </c>
      <c r="I266" s="3">
        <v>13.9</v>
      </c>
      <c r="J266" s="6">
        <f t="shared" si="77"/>
        <v>31117.929999999997</v>
      </c>
      <c r="K266" s="5">
        <f t="shared" si="82"/>
        <v>186707.58</v>
      </c>
      <c r="L266" s="54">
        <f t="shared" si="78"/>
        <v>361460.502</v>
      </c>
      <c r="M266" s="138">
        <v>-190561.41</v>
      </c>
      <c r="N266" s="55">
        <f t="shared" si="79"/>
        <v>-0.5271984323199994</v>
      </c>
      <c r="O266" s="108">
        <f t="shared" si="83"/>
        <v>170899.09199999998</v>
      </c>
      <c r="P266" s="127"/>
      <c r="Q266" s="98" t="s">
        <v>424</v>
      </c>
      <c r="R266" s="144">
        <v>165934.55</v>
      </c>
      <c r="S266" s="144"/>
      <c r="T266" s="6">
        <f t="shared" si="84"/>
        <v>7855.346666666667</v>
      </c>
      <c r="U266" s="6">
        <f t="shared" si="85"/>
        <v>5972.5325</v>
      </c>
      <c r="V266" s="35">
        <v>94264.16</v>
      </c>
      <c r="W266" s="35">
        <v>71670.39</v>
      </c>
      <c r="X266" s="3">
        <v>18297.3</v>
      </c>
      <c r="Y266" s="3">
        <v>5801.01</v>
      </c>
      <c r="Z266" s="3">
        <v>5239.11</v>
      </c>
      <c r="AA266" s="3">
        <v>5559.08</v>
      </c>
      <c r="AB266" s="3">
        <v>20382.83</v>
      </c>
      <c r="AC266" s="3">
        <v>6814.79</v>
      </c>
      <c r="AD266" s="3">
        <v>9371.38</v>
      </c>
      <c r="AE266" s="3">
        <v>6555</v>
      </c>
      <c r="AF266" s="3">
        <v>6560.89</v>
      </c>
      <c r="AG266" s="3">
        <v>7765.46</v>
      </c>
      <c r="AH266" s="3">
        <v>7852.24</v>
      </c>
      <c r="AI266" s="3">
        <v>17420.67</v>
      </c>
      <c r="AJ266" s="178">
        <v>8051.777999999999</v>
      </c>
      <c r="AK266" s="178">
        <v>5942.47</v>
      </c>
      <c r="AL266" s="178">
        <v>6581.777999999999</v>
      </c>
      <c r="AM266" s="178">
        <v>17035.37</v>
      </c>
      <c r="AN266" s="178">
        <v>12583.337999999998</v>
      </c>
      <c r="AO266" s="178">
        <v>19395.49</v>
      </c>
      <c r="AP266" s="3">
        <v>10280.25</v>
      </c>
      <c r="AQ266" s="3">
        <v>17582.97</v>
      </c>
      <c r="AR266" s="3">
        <v>7027.29</v>
      </c>
      <c r="AS266" s="3">
        <v>26604.93</v>
      </c>
      <c r="AT266" s="3">
        <v>6713.3</v>
      </c>
      <c r="AU266" s="3">
        <v>17322.26</v>
      </c>
      <c r="AV266" s="39">
        <f t="shared" si="86"/>
        <v>118941.48400000001</v>
      </c>
      <c r="AW266" s="39">
        <f t="shared" si="87"/>
        <v>153799.5</v>
      </c>
      <c r="AX266" s="122">
        <f t="shared" si="88"/>
        <v>272740.984</v>
      </c>
      <c r="AY266" s="94"/>
      <c r="AZ266" s="40"/>
      <c r="BA266" s="40"/>
      <c r="BB266" s="40">
        <f t="shared" si="89"/>
        <v>272740.984</v>
      </c>
      <c r="BC266" s="108">
        <f t="shared" si="91"/>
        <v>-101841.89200000002</v>
      </c>
      <c r="BD266" s="150"/>
      <c r="BE266" s="150">
        <v>4128</v>
      </c>
      <c r="BF266" s="3">
        <v>-18915.6968</v>
      </c>
      <c r="BG266" s="150">
        <f t="shared" si="80"/>
        <v>-78798.19520000002</v>
      </c>
      <c r="BH266" s="121">
        <v>81995.56</v>
      </c>
      <c r="BI266" s="159">
        <v>27460.57</v>
      </c>
      <c r="BJ266" s="137"/>
      <c r="BK266" s="251"/>
      <c r="BL266" s="251">
        <f t="shared" si="93"/>
        <v>-78798.19520000002</v>
      </c>
      <c r="BM266" s="138">
        <v>-190561.41</v>
      </c>
      <c r="BN266" s="140"/>
      <c r="BO266" s="140"/>
      <c r="BP266" s="140"/>
      <c r="BQ266" s="140"/>
      <c r="BR266" s="276">
        <v>0</v>
      </c>
      <c r="BS266" s="138">
        <v>-190561.41</v>
      </c>
      <c r="BT266" s="3"/>
      <c r="BU266" s="3"/>
      <c r="BV266" s="251">
        <f t="shared" si="90"/>
        <v>-78798.19520000002</v>
      </c>
      <c r="BW266" s="150"/>
      <c r="BX266" s="274">
        <f>BL266+BR266</f>
        <v>-78798.19520000002</v>
      </c>
    </row>
    <row r="267" spans="1:76" ht="15.75">
      <c r="A267" s="3">
        <v>253</v>
      </c>
      <c r="B267" s="17" t="s">
        <v>226</v>
      </c>
      <c r="C267" s="3">
        <v>3479.7</v>
      </c>
      <c r="D267" s="3">
        <v>0</v>
      </c>
      <c r="E267" s="3">
        <f t="shared" si="75"/>
        <v>3479.7</v>
      </c>
      <c r="F267" s="51">
        <v>12.82</v>
      </c>
      <c r="G267" s="6">
        <f t="shared" si="76"/>
        <v>44609.754</v>
      </c>
      <c r="H267" s="5">
        <f t="shared" si="81"/>
        <v>267658.524</v>
      </c>
      <c r="I267" s="3">
        <v>13.34</v>
      </c>
      <c r="J267" s="6">
        <f t="shared" si="77"/>
        <v>46419.198</v>
      </c>
      <c r="K267" s="5">
        <f t="shared" si="82"/>
        <v>278515.18799999997</v>
      </c>
      <c r="L267" s="54">
        <f t="shared" si="78"/>
        <v>546173.7119999999</v>
      </c>
      <c r="M267" s="138">
        <v>-149888.48</v>
      </c>
      <c r="N267" s="55">
        <f t="shared" si="79"/>
        <v>-0.2744337134995615</v>
      </c>
      <c r="O267" s="108">
        <f t="shared" si="83"/>
        <v>396285.23199999996</v>
      </c>
      <c r="P267" s="127"/>
      <c r="Q267" s="98"/>
      <c r="R267" s="144">
        <v>396134.91</v>
      </c>
      <c r="S267" s="144"/>
      <c r="T267" s="6">
        <f t="shared" si="84"/>
        <v>19223.288333333334</v>
      </c>
      <c r="U267" s="6">
        <f t="shared" si="85"/>
        <v>13787.954166666668</v>
      </c>
      <c r="V267" s="35">
        <v>230679.46</v>
      </c>
      <c r="W267" s="35">
        <v>165455.45</v>
      </c>
      <c r="X267" s="3">
        <v>42494.31</v>
      </c>
      <c r="Y267" s="3">
        <v>12163.1</v>
      </c>
      <c r="Z267" s="3">
        <v>71973.73</v>
      </c>
      <c r="AA267" s="3">
        <v>28435.48</v>
      </c>
      <c r="AB267" s="3">
        <v>20315.64</v>
      </c>
      <c r="AC267" s="3">
        <v>24526.34</v>
      </c>
      <c r="AD267" s="3">
        <v>17147.09</v>
      </c>
      <c r="AE267" s="3">
        <v>8766.62</v>
      </c>
      <c r="AF267" s="3">
        <v>36685.84</v>
      </c>
      <c r="AG267" s="3">
        <v>8180.96</v>
      </c>
      <c r="AH267" s="3">
        <v>31469.49</v>
      </c>
      <c r="AI267" s="3">
        <v>8180.96</v>
      </c>
      <c r="AJ267" s="178">
        <v>193437.34100000001</v>
      </c>
      <c r="AK267" s="178">
        <v>8494.13</v>
      </c>
      <c r="AL267" s="178">
        <v>14918.420999999998</v>
      </c>
      <c r="AM267" s="178">
        <v>17682.85</v>
      </c>
      <c r="AN267" s="178">
        <v>12631.311</v>
      </c>
      <c r="AO267" s="178">
        <v>9142.69</v>
      </c>
      <c r="AP267" s="3">
        <v>6425.04</v>
      </c>
      <c r="AQ267" s="3">
        <v>11286.28</v>
      </c>
      <c r="AR267" s="3">
        <v>13334.31</v>
      </c>
      <c r="AS267" s="3">
        <v>8494.13</v>
      </c>
      <c r="AT267" s="3">
        <v>5950.29</v>
      </c>
      <c r="AU267" s="3">
        <v>13484.99</v>
      </c>
      <c r="AV267" s="39">
        <f t="shared" si="86"/>
        <v>466782.8129999999</v>
      </c>
      <c r="AW267" s="39">
        <f t="shared" si="87"/>
        <v>158838.53</v>
      </c>
      <c r="AX267" s="122">
        <f t="shared" si="88"/>
        <v>625621.3429999999</v>
      </c>
      <c r="AY267" s="40">
        <v>2100</v>
      </c>
      <c r="AZ267" s="51"/>
      <c r="BA267" s="51"/>
      <c r="BB267" s="40">
        <f t="shared" si="89"/>
        <v>627721.3429999999</v>
      </c>
      <c r="BC267" s="108">
        <f t="shared" si="91"/>
        <v>-231436.11099999992</v>
      </c>
      <c r="BD267" s="150"/>
      <c r="BE267" s="150">
        <v>4128</v>
      </c>
      <c r="BF267" s="3">
        <v>48302.8344</v>
      </c>
      <c r="BG267" s="150">
        <f t="shared" si="80"/>
        <v>-275610.9453999999</v>
      </c>
      <c r="BH267" s="121">
        <v>263778.99</v>
      </c>
      <c r="BI267" s="156"/>
      <c r="BJ267" s="137"/>
      <c r="BK267" s="251"/>
      <c r="BL267" s="251">
        <f t="shared" si="93"/>
        <v>-275610.9453999999</v>
      </c>
      <c r="BM267" s="138">
        <v>-149888.48</v>
      </c>
      <c r="BN267" s="139"/>
      <c r="BO267" s="139"/>
      <c r="BP267" s="139"/>
      <c r="BQ267" s="139"/>
      <c r="BR267" s="276">
        <v>0</v>
      </c>
      <c r="BS267" s="138">
        <v>-149888.48</v>
      </c>
      <c r="BT267" s="3"/>
      <c r="BU267" s="3"/>
      <c r="BV267" s="251">
        <f t="shared" si="90"/>
        <v>-275610.9453999999</v>
      </c>
      <c r="BW267" s="150"/>
      <c r="BX267" s="274">
        <f>BL267+BR267</f>
        <v>-275610.9453999999</v>
      </c>
    </row>
    <row r="268" spans="1:76" ht="15.75">
      <c r="A268" s="3">
        <v>254</v>
      </c>
      <c r="B268" s="17" t="s">
        <v>227</v>
      </c>
      <c r="C268" s="3">
        <v>3046.5</v>
      </c>
      <c r="D268" s="3">
        <v>206.3</v>
      </c>
      <c r="E268" s="3">
        <f t="shared" si="75"/>
        <v>3252.8</v>
      </c>
      <c r="F268" s="51">
        <v>12.82</v>
      </c>
      <c r="G268" s="6">
        <f t="shared" si="76"/>
        <v>41700.896</v>
      </c>
      <c r="H268" s="5">
        <f t="shared" si="81"/>
        <v>250205.376</v>
      </c>
      <c r="I268" s="3">
        <v>13.34</v>
      </c>
      <c r="J268" s="6">
        <f t="shared" si="77"/>
        <v>43392.352</v>
      </c>
      <c r="K268" s="5">
        <f t="shared" si="82"/>
        <v>260354.112</v>
      </c>
      <c r="L268" s="54">
        <f t="shared" si="78"/>
        <v>510559.488</v>
      </c>
      <c r="M268" s="138">
        <v>-22630.67</v>
      </c>
      <c r="N268" s="55">
        <f t="shared" si="79"/>
        <v>-0.04432523639635113</v>
      </c>
      <c r="O268" s="108">
        <f t="shared" si="83"/>
        <v>487928.818</v>
      </c>
      <c r="P268" s="127"/>
      <c r="Q268" s="98"/>
      <c r="R268" s="144">
        <v>487788.3</v>
      </c>
      <c r="S268" s="144"/>
      <c r="T268" s="6">
        <f t="shared" si="84"/>
        <v>23516.810833333333</v>
      </c>
      <c r="U268" s="6">
        <f t="shared" si="85"/>
        <v>17132.213333333333</v>
      </c>
      <c r="V268" s="35">
        <v>282201.73</v>
      </c>
      <c r="W268" s="35">
        <v>205586.56</v>
      </c>
      <c r="X268" s="3">
        <v>11695.73</v>
      </c>
      <c r="Y268" s="3">
        <v>11894.33</v>
      </c>
      <c r="Z268" s="3">
        <v>5367.12</v>
      </c>
      <c r="AA268" s="3">
        <v>25039.33</v>
      </c>
      <c r="AB268" s="3">
        <v>85786.47</v>
      </c>
      <c r="AC268" s="3">
        <v>8590.47</v>
      </c>
      <c r="AD268" s="3">
        <v>22627.81</v>
      </c>
      <c r="AE268" s="3">
        <v>14072.48</v>
      </c>
      <c r="AF268" s="3">
        <v>18979.72</v>
      </c>
      <c r="AG268" s="3">
        <v>7481.51</v>
      </c>
      <c r="AH268" s="3">
        <v>32919.51</v>
      </c>
      <c r="AI268" s="3">
        <v>48727.09</v>
      </c>
      <c r="AJ268" s="178">
        <v>32058.574</v>
      </c>
      <c r="AK268" s="178">
        <v>30720.22</v>
      </c>
      <c r="AL268" s="178">
        <v>14933.464</v>
      </c>
      <c r="AM268" s="178">
        <v>48191.74</v>
      </c>
      <c r="AN268" s="178">
        <v>13807.664</v>
      </c>
      <c r="AO268" s="178">
        <v>10977.24</v>
      </c>
      <c r="AP268" s="3">
        <v>6037.04</v>
      </c>
      <c r="AQ268" s="3">
        <v>8359.92</v>
      </c>
      <c r="AR268" s="3">
        <v>7066.88</v>
      </c>
      <c r="AS268" s="3">
        <v>9107.45</v>
      </c>
      <c r="AT268" s="3">
        <v>5562.29</v>
      </c>
      <c r="AU268" s="3">
        <v>23823.4</v>
      </c>
      <c r="AV268" s="39">
        <f t="shared" si="86"/>
        <v>256842.27200000003</v>
      </c>
      <c r="AW268" s="39">
        <f t="shared" si="87"/>
        <v>246985.18</v>
      </c>
      <c r="AX268" s="122">
        <f t="shared" si="88"/>
        <v>503827.45200000005</v>
      </c>
      <c r="AY268" s="40">
        <v>11000</v>
      </c>
      <c r="AZ268" s="40">
        <v>68241</v>
      </c>
      <c r="BA268" s="40"/>
      <c r="BB268" s="40">
        <f t="shared" si="89"/>
        <v>583068.452</v>
      </c>
      <c r="BC268" s="108">
        <f t="shared" si="91"/>
        <v>-95139.63400000002</v>
      </c>
      <c r="BD268" s="150"/>
      <c r="BE268" s="150">
        <v>688</v>
      </c>
      <c r="BF268" s="3">
        <v>359.3248</v>
      </c>
      <c r="BG268" s="150">
        <f t="shared" si="80"/>
        <v>-94810.95880000002</v>
      </c>
      <c r="BH268" s="121">
        <v>203631.41</v>
      </c>
      <c r="BI268" s="156"/>
      <c r="BJ268" s="137"/>
      <c r="BK268" s="251"/>
      <c r="BL268" s="251">
        <f t="shared" si="93"/>
        <v>-94810.95880000002</v>
      </c>
      <c r="BM268" s="138">
        <v>-22630.67</v>
      </c>
      <c r="BN268" s="139"/>
      <c r="BO268" s="139"/>
      <c r="BP268" s="139"/>
      <c r="BQ268" s="139"/>
      <c r="BR268" s="276">
        <v>0</v>
      </c>
      <c r="BS268" s="138">
        <v>-22630.67</v>
      </c>
      <c r="BT268" s="3"/>
      <c r="BU268" s="3"/>
      <c r="BV268" s="251">
        <f t="shared" si="90"/>
        <v>-94810.95880000002</v>
      </c>
      <c r="BW268" s="150"/>
      <c r="BX268" s="274">
        <f>BL268+BR268</f>
        <v>-94810.95880000002</v>
      </c>
    </row>
    <row r="269" spans="1:76" ht="15.75">
      <c r="A269" s="3">
        <v>255</v>
      </c>
      <c r="B269" s="17" t="s">
        <v>228</v>
      </c>
      <c r="C269" s="3">
        <v>4427.5</v>
      </c>
      <c r="D269" s="3">
        <v>208.7</v>
      </c>
      <c r="E269" s="3">
        <f t="shared" si="75"/>
        <v>4636.2</v>
      </c>
      <c r="F269" s="51">
        <v>12.82</v>
      </c>
      <c r="G269" s="6">
        <f t="shared" si="76"/>
        <v>59436.084</v>
      </c>
      <c r="H269" s="5">
        <f t="shared" si="81"/>
        <v>356616.504</v>
      </c>
      <c r="I269" s="3">
        <v>13.34</v>
      </c>
      <c r="J269" s="6">
        <f t="shared" si="77"/>
        <v>61846.907999999996</v>
      </c>
      <c r="K269" s="5">
        <f t="shared" si="82"/>
        <v>371081.448</v>
      </c>
      <c r="L269" s="54">
        <f t="shared" si="78"/>
        <v>727697.952</v>
      </c>
      <c r="M269" s="125"/>
      <c r="N269" s="55">
        <f t="shared" si="79"/>
        <v>0</v>
      </c>
      <c r="O269" s="108">
        <f t="shared" si="83"/>
        <v>727697.952</v>
      </c>
      <c r="P269" s="127"/>
      <c r="Q269" s="98"/>
      <c r="R269" s="144">
        <v>727497.67</v>
      </c>
      <c r="S269" s="144"/>
      <c r="T269" s="6">
        <f t="shared" si="84"/>
        <v>35041.32666666667</v>
      </c>
      <c r="U269" s="6">
        <f t="shared" si="85"/>
        <v>25583.479166666668</v>
      </c>
      <c r="V269" s="35">
        <v>420495.92</v>
      </c>
      <c r="W269" s="35">
        <v>307001.75</v>
      </c>
      <c r="X269" s="3">
        <v>17425.66</v>
      </c>
      <c r="Y269" s="3">
        <v>11425.53</v>
      </c>
      <c r="Z269" s="3">
        <v>21293.18</v>
      </c>
      <c r="AA269" s="3">
        <v>14405.97</v>
      </c>
      <c r="AB269" s="3">
        <v>21052.68</v>
      </c>
      <c r="AC269" s="3">
        <v>14724.06</v>
      </c>
      <c r="AD269" s="3">
        <v>37674.61</v>
      </c>
      <c r="AE269" s="3">
        <v>12246.4</v>
      </c>
      <c r="AF269" s="3">
        <v>37464.54</v>
      </c>
      <c r="AG269" s="3">
        <v>11018.56</v>
      </c>
      <c r="AH269" s="3">
        <v>27519.66</v>
      </c>
      <c r="AI269" s="3">
        <v>31819.02</v>
      </c>
      <c r="AJ269" s="178">
        <v>22765.896</v>
      </c>
      <c r="AK269" s="178">
        <v>37221.16</v>
      </c>
      <c r="AL269" s="178">
        <v>52653.766</v>
      </c>
      <c r="AM269" s="178">
        <v>12102.41</v>
      </c>
      <c r="AN269" s="178">
        <v>37499.206</v>
      </c>
      <c r="AO269" s="178">
        <v>13132.57</v>
      </c>
      <c r="AP269" s="3">
        <v>10044.39</v>
      </c>
      <c r="AQ269" s="3">
        <v>12021.48</v>
      </c>
      <c r="AR269" s="3">
        <v>11169.85</v>
      </c>
      <c r="AS269" s="3">
        <v>12084.38</v>
      </c>
      <c r="AT269" s="3">
        <v>11053.21</v>
      </c>
      <c r="AU269" s="3">
        <v>12084.38</v>
      </c>
      <c r="AV269" s="39">
        <f t="shared" si="86"/>
        <v>307616.64800000004</v>
      </c>
      <c r="AW269" s="39">
        <f t="shared" si="87"/>
        <v>194285.92000000004</v>
      </c>
      <c r="AX269" s="122">
        <f t="shared" si="88"/>
        <v>501902.5680000001</v>
      </c>
      <c r="AY269" s="40"/>
      <c r="AZ269" s="40">
        <v>51308</v>
      </c>
      <c r="BA269" s="40"/>
      <c r="BB269" s="40">
        <f t="shared" si="89"/>
        <v>553210.5680000001</v>
      </c>
      <c r="BC269" s="108">
        <f t="shared" si="91"/>
        <v>174487.38399999996</v>
      </c>
      <c r="BD269" s="150"/>
      <c r="BE269" s="150"/>
      <c r="BF269" s="3">
        <v>16931.6808</v>
      </c>
      <c r="BG269" s="150">
        <f t="shared" si="80"/>
        <v>157555.70319999996</v>
      </c>
      <c r="BH269" s="121">
        <v>327810.03</v>
      </c>
      <c r="BI269" s="156"/>
      <c r="BJ269" s="137">
        <v>308907.33</v>
      </c>
      <c r="BK269" s="251">
        <v>88343.91</v>
      </c>
      <c r="BL269" s="251">
        <f t="shared" si="93"/>
        <v>554806.9432</v>
      </c>
      <c r="BM269" s="125">
        <v>221634.96</v>
      </c>
      <c r="BN269" s="121">
        <v>217176.51</v>
      </c>
      <c r="BO269" s="121"/>
      <c r="BP269" s="121"/>
      <c r="BQ269" s="121">
        <f>BM269*0.02011617</f>
        <v>4458.446533303199</v>
      </c>
      <c r="BR269" s="277">
        <f>BM269-BN269-BO269-BQ269-BP269</f>
        <v>0.0034666967831071815</v>
      </c>
      <c r="BS269" s="125"/>
      <c r="BT269" s="3" t="s">
        <v>431</v>
      </c>
      <c r="BU269" s="3"/>
      <c r="BV269" s="251">
        <f t="shared" si="90"/>
        <v>554806.9466666968</v>
      </c>
      <c r="BW269" s="108">
        <f>BL269+BR269</f>
        <v>554806.9466666968</v>
      </c>
      <c r="BX269" s="150"/>
    </row>
    <row r="270" spans="1:76" ht="15.75">
      <c r="A270" s="3">
        <v>256</v>
      </c>
      <c r="B270" s="18" t="s">
        <v>229</v>
      </c>
      <c r="C270" s="3">
        <v>4389.7</v>
      </c>
      <c r="D270" s="3">
        <v>52.1</v>
      </c>
      <c r="E270" s="3">
        <f t="shared" si="75"/>
        <v>4441.8</v>
      </c>
      <c r="F270" s="51">
        <v>12.82</v>
      </c>
      <c r="G270" s="6">
        <f t="shared" si="76"/>
        <v>56943.876000000004</v>
      </c>
      <c r="H270" s="5">
        <f t="shared" si="81"/>
        <v>341663.25600000005</v>
      </c>
      <c r="I270" s="3">
        <v>13.34</v>
      </c>
      <c r="J270" s="6">
        <f t="shared" si="77"/>
        <v>59253.612</v>
      </c>
      <c r="K270" s="5">
        <f t="shared" si="82"/>
        <v>355521.672</v>
      </c>
      <c r="L270" s="54">
        <f t="shared" si="78"/>
        <v>697184.9280000001</v>
      </c>
      <c r="M270" s="125"/>
      <c r="N270" s="55">
        <f t="shared" si="79"/>
        <v>0</v>
      </c>
      <c r="O270" s="108">
        <f t="shared" si="83"/>
        <v>697184.9280000001</v>
      </c>
      <c r="P270" s="127"/>
      <c r="Q270" s="98"/>
      <c r="R270" s="144">
        <v>696993.04</v>
      </c>
      <c r="S270" s="144"/>
      <c r="T270" s="6">
        <f t="shared" si="84"/>
        <v>0</v>
      </c>
      <c r="U270" s="6">
        <f t="shared" si="85"/>
        <v>58082.753333333334</v>
      </c>
      <c r="V270" s="35">
        <v>0</v>
      </c>
      <c r="W270" s="35">
        <v>696993.04</v>
      </c>
      <c r="X270" s="3">
        <v>0</v>
      </c>
      <c r="Y270" s="3">
        <v>19792.79</v>
      </c>
      <c r="Z270" s="3">
        <v>0</v>
      </c>
      <c r="AA270" s="3">
        <v>21489.33</v>
      </c>
      <c r="AB270" s="3">
        <v>0</v>
      </c>
      <c r="AC270" s="3">
        <v>28281.31</v>
      </c>
      <c r="AD270" s="3">
        <v>0</v>
      </c>
      <c r="AE270" s="3">
        <v>226361.06</v>
      </c>
      <c r="AF270" s="3">
        <v>0</v>
      </c>
      <c r="AG270" s="3">
        <v>48680.11</v>
      </c>
      <c r="AH270" s="3">
        <v>0</v>
      </c>
      <c r="AI270" s="3">
        <v>245689.58</v>
      </c>
      <c r="AJ270" s="178">
        <v>0</v>
      </c>
      <c r="AK270" s="178">
        <v>52430.29</v>
      </c>
      <c r="AL270" s="178">
        <v>0</v>
      </c>
      <c r="AM270" s="178">
        <v>35898</v>
      </c>
      <c r="AN270" s="178">
        <v>0</v>
      </c>
      <c r="AO270" s="178">
        <v>100317.64</v>
      </c>
      <c r="AP270" s="3">
        <v>0</v>
      </c>
      <c r="AQ270" s="3">
        <v>23002.77</v>
      </c>
      <c r="AR270" s="3">
        <v>0</v>
      </c>
      <c r="AS270" s="3">
        <v>30234.84</v>
      </c>
      <c r="AT270" s="3">
        <v>0</v>
      </c>
      <c r="AU270" s="3">
        <v>26192.57</v>
      </c>
      <c r="AV270" s="39">
        <f t="shared" si="86"/>
        <v>0</v>
      </c>
      <c r="AW270" s="39">
        <f t="shared" si="87"/>
        <v>858370.2899999999</v>
      </c>
      <c r="AX270" s="122">
        <f t="shared" si="88"/>
        <v>858370.2899999999</v>
      </c>
      <c r="AY270" s="40"/>
      <c r="AZ270" s="40"/>
      <c r="BA270" s="40"/>
      <c r="BB270" s="40">
        <f t="shared" si="89"/>
        <v>858370.2899999999</v>
      </c>
      <c r="BC270" s="108">
        <f t="shared" si="91"/>
        <v>-161185.36199999985</v>
      </c>
      <c r="BD270" s="150"/>
      <c r="BE270" s="150"/>
      <c r="BF270" s="3">
        <v>47044.9612</v>
      </c>
      <c r="BG270" s="150">
        <f t="shared" si="80"/>
        <v>-208230.32319999984</v>
      </c>
      <c r="BH270" s="121">
        <v>151278.07</v>
      </c>
      <c r="BI270" s="159">
        <v>0</v>
      </c>
      <c r="BJ270" s="137"/>
      <c r="BK270" s="251"/>
      <c r="BL270" s="251">
        <f t="shared" si="93"/>
        <v>-208230.32319999984</v>
      </c>
      <c r="BM270" s="125">
        <v>250131.48</v>
      </c>
      <c r="BN270" s="3"/>
      <c r="BO270" s="3">
        <v>62600</v>
      </c>
      <c r="BP270" s="3"/>
      <c r="BQ270" s="121">
        <f>BM270*0.02011617</f>
        <v>5031.6873740316</v>
      </c>
      <c r="BR270" s="277">
        <f>BM270-BN270-BO270-BQ270-BP270</f>
        <v>182499.7926259684</v>
      </c>
      <c r="BS270" s="125"/>
      <c r="BT270" s="3"/>
      <c r="BU270" s="3"/>
      <c r="BV270" s="251">
        <f t="shared" si="90"/>
        <v>-25730.530574031436</v>
      </c>
      <c r="BW270" s="150"/>
      <c r="BX270" s="274">
        <f>BL270+BR270</f>
        <v>-25730.530574031436</v>
      </c>
    </row>
    <row r="271" spans="1:76" ht="15.75">
      <c r="A271" s="3">
        <v>257</v>
      </c>
      <c r="B271" s="18" t="s">
        <v>230</v>
      </c>
      <c r="C271" s="3">
        <v>4473.4</v>
      </c>
      <c r="D271" s="3">
        <v>95.8</v>
      </c>
      <c r="E271" s="3">
        <f aca="true" t="shared" si="95" ref="E271:E334">C271+D271</f>
        <v>4569.2</v>
      </c>
      <c r="F271" s="51">
        <v>11.59</v>
      </c>
      <c r="G271" s="6">
        <f aca="true" t="shared" si="96" ref="G271:G334">E271*F271</f>
        <v>52957.028</v>
      </c>
      <c r="H271" s="5">
        <f t="shared" si="81"/>
        <v>317742.168</v>
      </c>
      <c r="I271" s="3">
        <v>12.05</v>
      </c>
      <c r="J271" s="6">
        <f aca="true" t="shared" si="97" ref="J271:J334">E271*I271</f>
        <v>55058.86</v>
      </c>
      <c r="K271" s="5">
        <f t="shared" si="82"/>
        <v>330353.16000000003</v>
      </c>
      <c r="L271" s="54">
        <f aca="true" t="shared" si="98" ref="L271:L333">H271+K271</f>
        <v>648095.328</v>
      </c>
      <c r="M271" s="125"/>
      <c r="N271" s="55">
        <f aca="true" t="shared" si="99" ref="N271:N334">M271/L271</f>
        <v>0</v>
      </c>
      <c r="O271" s="108">
        <f t="shared" si="83"/>
        <v>648095.328</v>
      </c>
      <c r="P271" s="127"/>
      <c r="Q271" s="98"/>
      <c r="R271" s="144">
        <v>648194.02</v>
      </c>
      <c r="S271" s="144"/>
      <c r="T271" s="6">
        <f t="shared" si="84"/>
        <v>0</v>
      </c>
      <c r="U271" s="6">
        <f t="shared" si="85"/>
        <v>54016.168333333335</v>
      </c>
      <c r="V271" s="35">
        <v>0</v>
      </c>
      <c r="W271" s="35">
        <v>648194.02</v>
      </c>
      <c r="X271" s="3">
        <v>0</v>
      </c>
      <c r="Y271" s="3">
        <v>108821.98</v>
      </c>
      <c r="Z271" s="3">
        <v>0</v>
      </c>
      <c r="AA271" s="3">
        <v>41140.44</v>
      </c>
      <c r="AB271" s="3">
        <v>0</v>
      </c>
      <c r="AC271" s="3">
        <v>18401.67</v>
      </c>
      <c r="AD271" s="3">
        <v>0</v>
      </c>
      <c r="AE271" s="3">
        <v>45786.81</v>
      </c>
      <c r="AF271" s="3">
        <v>0</v>
      </c>
      <c r="AG271" s="3">
        <v>27264.02</v>
      </c>
      <c r="AH271" s="3">
        <v>0</v>
      </c>
      <c r="AI271" s="3">
        <v>98178.23</v>
      </c>
      <c r="AJ271" s="178">
        <v>0</v>
      </c>
      <c r="AK271" s="178">
        <v>70127.86</v>
      </c>
      <c r="AL271" s="178">
        <v>0</v>
      </c>
      <c r="AM271" s="178">
        <v>142458.16</v>
      </c>
      <c r="AN271" s="178">
        <v>0</v>
      </c>
      <c r="AO271" s="178">
        <v>56180.57</v>
      </c>
      <c r="AP271" s="3">
        <v>0</v>
      </c>
      <c r="AQ271" s="3">
        <v>23074.06</v>
      </c>
      <c r="AR271" s="3">
        <v>0</v>
      </c>
      <c r="AS271" s="3">
        <v>26444.82</v>
      </c>
      <c r="AT271" s="3">
        <v>0</v>
      </c>
      <c r="AU271" s="3">
        <v>21151.3</v>
      </c>
      <c r="AV271" s="39">
        <f t="shared" si="86"/>
        <v>0</v>
      </c>
      <c r="AW271" s="39">
        <f t="shared" si="87"/>
        <v>679029.9199999999</v>
      </c>
      <c r="AX271" s="122">
        <f t="shared" si="88"/>
        <v>679029.9199999999</v>
      </c>
      <c r="AY271" s="40"/>
      <c r="AZ271" s="40"/>
      <c r="BA271" s="40"/>
      <c r="BB271" s="40">
        <f t="shared" si="89"/>
        <v>679029.9199999999</v>
      </c>
      <c r="BC271" s="108">
        <f t="shared" si="91"/>
        <v>-30934.591999999946</v>
      </c>
      <c r="BD271" s="150"/>
      <c r="BE271" s="150"/>
      <c r="BF271" s="3">
        <v>-18896.7648</v>
      </c>
      <c r="BG271" s="150">
        <f aca="true" t="shared" si="100" ref="BG271:BG334">BC271+BD271+BE271-BF271</f>
        <v>-12037.827199999945</v>
      </c>
      <c r="BH271" s="121">
        <v>514193.86</v>
      </c>
      <c r="BI271" s="156"/>
      <c r="BJ271" s="137"/>
      <c r="BK271" s="251"/>
      <c r="BL271" s="251">
        <f t="shared" si="93"/>
        <v>-12037.827199999945</v>
      </c>
      <c r="BM271" s="125">
        <v>230870.82</v>
      </c>
      <c r="BN271" s="121">
        <v>7240</v>
      </c>
      <c r="BO271" s="121"/>
      <c r="BP271" s="121"/>
      <c r="BQ271" s="121">
        <f>BM271*0.02011617</f>
        <v>4644.2366631593995</v>
      </c>
      <c r="BR271" s="277">
        <f>BM271-BN271-BO271-BQ271-BP271</f>
        <v>218986.58333684062</v>
      </c>
      <c r="BS271" s="125"/>
      <c r="BT271" s="3"/>
      <c r="BU271" s="3"/>
      <c r="BV271" s="251">
        <f t="shared" si="90"/>
        <v>206948.75613684068</v>
      </c>
      <c r="BW271" s="108">
        <f>BL271+BR271</f>
        <v>206948.75613684068</v>
      </c>
      <c r="BX271" s="150"/>
    </row>
    <row r="272" spans="1:76" ht="15.75">
      <c r="A272" s="3">
        <v>258</v>
      </c>
      <c r="B272" s="17" t="s">
        <v>231</v>
      </c>
      <c r="C272" s="3">
        <v>3185.6</v>
      </c>
      <c r="D272" s="3">
        <v>0</v>
      </c>
      <c r="E272" s="3">
        <f t="shared" si="95"/>
        <v>3185.6</v>
      </c>
      <c r="F272" s="51">
        <v>12.79</v>
      </c>
      <c r="G272" s="6">
        <f t="shared" si="96"/>
        <v>40743.82399999999</v>
      </c>
      <c r="H272" s="5">
        <f aca="true" t="shared" si="101" ref="H272:H335">G272*6</f>
        <v>244462.94399999996</v>
      </c>
      <c r="I272" s="3">
        <v>13.3</v>
      </c>
      <c r="J272" s="6">
        <f t="shared" si="97"/>
        <v>42368.48</v>
      </c>
      <c r="K272" s="5">
        <f aca="true" t="shared" si="102" ref="K272:K335">J272*6</f>
        <v>254210.88</v>
      </c>
      <c r="L272" s="54">
        <f t="shared" si="98"/>
        <v>498673.82399999996</v>
      </c>
      <c r="M272" s="125"/>
      <c r="N272" s="55">
        <f t="shared" si="99"/>
        <v>0</v>
      </c>
      <c r="O272" s="108">
        <f aca="true" t="shared" si="103" ref="O272:O335">L272+M272</f>
        <v>498673.82399999996</v>
      </c>
      <c r="P272" s="127"/>
      <c r="Q272" s="98"/>
      <c r="R272" s="144">
        <v>498704.41</v>
      </c>
      <c r="S272" s="144"/>
      <c r="T272" s="6">
        <f aca="true" t="shared" si="104" ref="T272:T335">V272/12</f>
        <v>23947.42916666667</v>
      </c>
      <c r="U272" s="6">
        <f aca="true" t="shared" si="105" ref="U272:U335">W272/12</f>
        <v>17611.270833333332</v>
      </c>
      <c r="V272" s="35">
        <v>287369.15</v>
      </c>
      <c r="W272" s="35">
        <v>211335.25</v>
      </c>
      <c r="X272" s="3">
        <v>8978.6</v>
      </c>
      <c r="Y272" s="3">
        <v>7967.98</v>
      </c>
      <c r="Z272" s="3">
        <v>8231.31</v>
      </c>
      <c r="AA272" s="3">
        <v>7503.15</v>
      </c>
      <c r="AB272" s="3">
        <v>7633.46</v>
      </c>
      <c r="AC272" s="3">
        <v>11208.65</v>
      </c>
      <c r="AD272" s="3">
        <v>34325.86</v>
      </c>
      <c r="AE272" s="3">
        <v>11327.25</v>
      </c>
      <c r="AF272" s="3">
        <v>28598.44</v>
      </c>
      <c r="AG272" s="3">
        <v>12566.19</v>
      </c>
      <c r="AH272" s="3">
        <v>11147.5</v>
      </c>
      <c r="AI272" s="3">
        <v>19677.28</v>
      </c>
      <c r="AJ272" s="178">
        <v>16505.04</v>
      </c>
      <c r="AK272" s="178">
        <v>7789.8</v>
      </c>
      <c r="AL272" s="178">
        <v>74495.83</v>
      </c>
      <c r="AM272" s="178">
        <v>7789.8</v>
      </c>
      <c r="AN272" s="178">
        <v>48837.99</v>
      </c>
      <c r="AO272" s="178">
        <v>9122.99</v>
      </c>
      <c r="AP272" s="3">
        <v>8948.04</v>
      </c>
      <c r="AQ272" s="3">
        <v>15035.68</v>
      </c>
      <c r="AR272" s="3">
        <v>12170.72</v>
      </c>
      <c r="AS272" s="3">
        <v>7789.8</v>
      </c>
      <c r="AT272" s="3">
        <v>9801.93</v>
      </c>
      <c r="AU272" s="3">
        <v>12275.74</v>
      </c>
      <c r="AV272" s="39">
        <f aca="true" t="shared" si="106" ref="AV272:AV334">X272+Z272+AB272+AD272+AF272+AH272+AJ272+AL272+AN272+AP272+AR272+AT272</f>
        <v>269674.72</v>
      </c>
      <c r="AW272" s="39">
        <f aca="true" t="shared" si="107" ref="AW272:AW334">Y272+AA272+AC272+AE272+AG272+AI272+AK272+AM272+AO272+AQ272+AS272+AU272</f>
        <v>130054.31000000003</v>
      </c>
      <c r="AX272" s="122">
        <f aca="true" t="shared" si="108" ref="AX272:AX334">AV272+AW272</f>
        <v>399729.03</v>
      </c>
      <c r="AY272" s="40">
        <v>6763.87</v>
      </c>
      <c r="AZ272" s="40"/>
      <c r="BA272" s="40"/>
      <c r="BB272" s="40">
        <f aca="true" t="shared" si="109" ref="BB272:BB335">AX272+AY272+AZ272+BA272</f>
        <v>406492.9</v>
      </c>
      <c r="BC272" s="108">
        <f t="shared" si="91"/>
        <v>92180.92399999994</v>
      </c>
      <c r="BD272" s="150"/>
      <c r="BE272" s="150"/>
      <c r="BF272" s="3">
        <v>39914.099</v>
      </c>
      <c r="BG272" s="150">
        <f t="shared" si="100"/>
        <v>52266.82499999994</v>
      </c>
      <c r="BH272" s="121">
        <v>88325.65</v>
      </c>
      <c r="BI272" s="159">
        <v>0</v>
      </c>
      <c r="BJ272" s="137">
        <v>0</v>
      </c>
      <c r="BK272" s="251">
        <v>37945.59</v>
      </c>
      <c r="BL272" s="251">
        <f t="shared" si="93"/>
        <v>90212.41499999994</v>
      </c>
      <c r="BM272" s="125">
        <v>0</v>
      </c>
      <c r="BN272" s="3"/>
      <c r="BO272" s="3"/>
      <c r="BP272" s="3"/>
      <c r="BQ272" s="121">
        <f>BM272*0.02011617</f>
        <v>0</v>
      </c>
      <c r="BR272" s="276">
        <v>0</v>
      </c>
      <c r="BS272" s="138">
        <v>-6763.87</v>
      </c>
      <c r="BT272" s="3" t="s">
        <v>441</v>
      </c>
      <c r="BU272" s="3"/>
      <c r="BV272" s="251">
        <f aca="true" t="shared" si="110" ref="BV272:BV335">BL272+BR272</f>
        <v>90212.41499999994</v>
      </c>
      <c r="BW272" s="108">
        <f>BL272+BR272</f>
        <v>90212.41499999994</v>
      </c>
      <c r="BX272" s="150"/>
    </row>
    <row r="273" spans="1:146" s="93" customFormat="1" ht="15.75">
      <c r="A273" s="3">
        <v>259</v>
      </c>
      <c r="B273" s="57" t="s">
        <v>232</v>
      </c>
      <c r="C273" s="3">
        <v>280.3</v>
      </c>
      <c r="D273" s="3">
        <v>0</v>
      </c>
      <c r="E273" s="3">
        <f t="shared" si="95"/>
        <v>280.3</v>
      </c>
      <c r="F273" s="51">
        <v>10.96</v>
      </c>
      <c r="G273" s="6">
        <f t="shared" si="96"/>
        <v>3072.088</v>
      </c>
      <c r="H273" s="5">
        <f t="shared" si="101"/>
        <v>18432.528000000002</v>
      </c>
      <c r="I273" s="3">
        <v>11.4</v>
      </c>
      <c r="J273" s="6">
        <f t="shared" si="97"/>
        <v>3195.42</v>
      </c>
      <c r="K273" s="5">
        <f t="shared" si="102"/>
        <v>19172.52</v>
      </c>
      <c r="L273" s="54">
        <f t="shared" si="98"/>
        <v>37605.048</v>
      </c>
      <c r="M273" s="138">
        <v>-54308.59</v>
      </c>
      <c r="N273" s="55">
        <f t="shared" si="99"/>
        <v>-1.4441835042997417</v>
      </c>
      <c r="O273" s="108">
        <f t="shared" si="103"/>
        <v>-16703.541999999994</v>
      </c>
      <c r="P273" s="127" t="s">
        <v>351</v>
      </c>
      <c r="Q273" s="98" t="s">
        <v>424</v>
      </c>
      <c r="R273" s="145">
        <v>22069.83</v>
      </c>
      <c r="S273" s="144">
        <f>O273-R273</f>
        <v>-38773.371999999996</v>
      </c>
      <c r="T273" s="6">
        <f t="shared" si="104"/>
        <v>1081.5608333333332</v>
      </c>
      <c r="U273" s="6">
        <f t="shared" si="105"/>
        <v>757.5916666666667</v>
      </c>
      <c r="V273" s="35">
        <v>12978.73</v>
      </c>
      <c r="W273" s="35">
        <v>9091.1</v>
      </c>
      <c r="X273" s="3">
        <v>686.09</v>
      </c>
      <c r="Y273" s="3">
        <v>999.99</v>
      </c>
      <c r="Z273" s="3">
        <v>0</v>
      </c>
      <c r="AA273" s="3">
        <v>999.99</v>
      </c>
      <c r="AB273" s="3">
        <v>34344.82</v>
      </c>
      <c r="AC273" s="3">
        <v>999.99</v>
      </c>
      <c r="AD273" s="3">
        <v>15033.92</v>
      </c>
      <c r="AE273" s="3">
        <v>1585.65</v>
      </c>
      <c r="AF273" s="3">
        <v>0</v>
      </c>
      <c r="AG273" s="3">
        <v>999.99</v>
      </c>
      <c r="AH273" s="3">
        <v>0</v>
      </c>
      <c r="AI273" s="3">
        <v>999.99</v>
      </c>
      <c r="AJ273" s="178">
        <v>0</v>
      </c>
      <c r="AK273" s="178">
        <v>1025.22</v>
      </c>
      <c r="AL273" s="178">
        <v>0</v>
      </c>
      <c r="AM273" s="178">
        <v>1025.22</v>
      </c>
      <c r="AN273" s="178">
        <v>0</v>
      </c>
      <c r="AO273" s="178">
        <v>1595.52</v>
      </c>
      <c r="AP273" s="3">
        <v>474.75</v>
      </c>
      <c r="AQ273" s="3">
        <v>1025.22</v>
      </c>
      <c r="AR273" s="3">
        <v>0</v>
      </c>
      <c r="AS273" s="3">
        <v>1025.22</v>
      </c>
      <c r="AT273" s="3">
        <v>0</v>
      </c>
      <c r="AU273" s="3">
        <v>1025.22</v>
      </c>
      <c r="AV273" s="39">
        <f t="shared" si="106"/>
        <v>50539.579999999994</v>
      </c>
      <c r="AW273" s="39">
        <f t="shared" si="107"/>
        <v>13307.22</v>
      </c>
      <c r="AX273" s="122">
        <f t="shared" si="108"/>
        <v>63846.799999999996</v>
      </c>
      <c r="AY273" s="40"/>
      <c r="AZ273" s="40"/>
      <c r="BA273" s="40"/>
      <c r="BB273" s="40">
        <f t="shared" si="109"/>
        <v>63846.799999999996</v>
      </c>
      <c r="BC273" s="108">
        <f aca="true" t="shared" si="111" ref="BC273:BC336">O273-AX273-AY273-AZ273-BA273</f>
        <v>-80550.34199999999</v>
      </c>
      <c r="BD273" s="150"/>
      <c r="BE273" s="150"/>
      <c r="BF273" s="3">
        <v>-2619.768</v>
      </c>
      <c r="BG273" s="150">
        <f t="shared" si="100"/>
        <v>-77930.574</v>
      </c>
      <c r="BH273" s="121">
        <v>11023.8</v>
      </c>
      <c r="BI273" s="156"/>
      <c r="BJ273" s="137"/>
      <c r="BK273" s="251"/>
      <c r="BL273" s="251">
        <f t="shared" si="93"/>
        <v>-77930.574</v>
      </c>
      <c r="BM273" s="138">
        <v>-54308.59</v>
      </c>
      <c r="BN273" s="140"/>
      <c r="BO273" s="140"/>
      <c r="BP273" s="140"/>
      <c r="BQ273" s="140"/>
      <c r="BR273" s="276">
        <v>0</v>
      </c>
      <c r="BS273" s="138">
        <v>-54308.59</v>
      </c>
      <c r="BT273" s="3"/>
      <c r="BU273" s="3"/>
      <c r="BV273" s="251">
        <f t="shared" si="110"/>
        <v>-77930.574</v>
      </c>
      <c r="BW273" s="150"/>
      <c r="BX273" s="274">
        <f>BL273+BR273</f>
        <v>-77930.574</v>
      </c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</row>
    <row r="274" spans="1:76" ht="15.75">
      <c r="A274" s="3">
        <v>260</v>
      </c>
      <c r="B274" s="17" t="s">
        <v>233</v>
      </c>
      <c r="C274" s="3">
        <v>4863.7</v>
      </c>
      <c r="D274" s="3">
        <v>0</v>
      </c>
      <c r="E274" s="3">
        <f t="shared" si="95"/>
        <v>4863.7</v>
      </c>
      <c r="F274" s="51">
        <v>13.37</v>
      </c>
      <c r="G274" s="6">
        <f t="shared" si="96"/>
        <v>65027.668999999994</v>
      </c>
      <c r="H274" s="5">
        <f t="shared" si="101"/>
        <v>390166.01399999997</v>
      </c>
      <c r="I274" s="3">
        <v>13.9</v>
      </c>
      <c r="J274" s="6">
        <f t="shared" si="97"/>
        <v>67605.43</v>
      </c>
      <c r="K274" s="5">
        <f t="shared" si="102"/>
        <v>405632.57999999996</v>
      </c>
      <c r="L274" s="54">
        <f t="shared" si="98"/>
        <v>795798.5939999999</v>
      </c>
      <c r="M274" s="125"/>
      <c r="N274" s="55">
        <f t="shared" si="99"/>
        <v>0</v>
      </c>
      <c r="O274" s="108">
        <f t="shared" si="103"/>
        <v>795798.5939999999</v>
      </c>
      <c r="P274" s="127"/>
      <c r="Q274" s="98"/>
      <c r="R274" s="144">
        <v>795938.67</v>
      </c>
      <c r="S274" s="144"/>
      <c r="T274" s="6">
        <f t="shared" si="104"/>
        <v>37256.915</v>
      </c>
      <c r="U274" s="6">
        <f t="shared" si="105"/>
        <v>29071.3075</v>
      </c>
      <c r="V274" s="35">
        <v>447082.98</v>
      </c>
      <c r="W274" s="35">
        <v>348855.69</v>
      </c>
      <c r="X274" s="3">
        <v>8025.11</v>
      </c>
      <c r="Y274" s="3">
        <v>11186.51</v>
      </c>
      <c r="Z274" s="3">
        <v>52401.83</v>
      </c>
      <c r="AA274" s="3">
        <v>24617.88</v>
      </c>
      <c r="AB274" s="3">
        <v>22578.13</v>
      </c>
      <c r="AC274" s="3">
        <v>226218.97</v>
      </c>
      <c r="AD274" s="3">
        <v>9300.49</v>
      </c>
      <c r="AE274" s="3">
        <v>95604.88</v>
      </c>
      <c r="AF274" s="3">
        <v>116351.66</v>
      </c>
      <c r="AG274" s="3">
        <v>634.97</v>
      </c>
      <c r="AH274" s="3">
        <v>29083.58</v>
      </c>
      <c r="AI274" s="3">
        <v>13852.83</v>
      </c>
      <c r="AJ274" s="178">
        <v>80211.151</v>
      </c>
      <c r="AK274" s="178">
        <v>14188.18</v>
      </c>
      <c r="AL274" s="178">
        <v>35498.581000000006</v>
      </c>
      <c r="AM274" s="178">
        <v>24309.92</v>
      </c>
      <c r="AN274" s="178">
        <v>84678.891</v>
      </c>
      <c r="AO274" s="178">
        <v>16991.52</v>
      </c>
      <c r="AP274" s="3">
        <v>21396.24</v>
      </c>
      <c r="AQ274" s="3">
        <v>18405.29</v>
      </c>
      <c r="AR274" s="3">
        <v>11064.77</v>
      </c>
      <c r="AS274" s="3">
        <v>12957.43</v>
      </c>
      <c r="AT274" s="3">
        <v>13560.15</v>
      </c>
      <c r="AU274" s="3">
        <v>19580.61</v>
      </c>
      <c r="AV274" s="39">
        <f t="shared" si="106"/>
        <v>484150.5830000001</v>
      </c>
      <c r="AW274" s="39">
        <f t="shared" si="107"/>
        <v>478548.98999999993</v>
      </c>
      <c r="AX274" s="122">
        <f t="shared" si="108"/>
        <v>962699.5730000001</v>
      </c>
      <c r="AY274" s="40"/>
      <c r="AZ274" s="40"/>
      <c r="BA274" s="40"/>
      <c r="BB274" s="40">
        <f t="shared" si="109"/>
        <v>962699.5730000001</v>
      </c>
      <c r="BC274" s="108">
        <f t="shared" si="111"/>
        <v>-166900.97900000017</v>
      </c>
      <c r="BD274" s="150"/>
      <c r="BE274" s="150"/>
      <c r="BF274" s="3">
        <v>-12815.2616</v>
      </c>
      <c r="BG274" s="150">
        <f t="shared" si="100"/>
        <v>-154085.71740000017</v>
      </c>
      <c r="BH274" s="121">
        <v>482364.64</v>
      </c>
      <c r="BI274" s="159">
        <v>0</v>
      </c>
      <c r="BJ274" s="137">
        <v>25459.72</v>
      </c>
      <c r="BK274" s="251">
        <v>84907.6</v>
      </c>
      <c r="BL274" s="251">
        <f t="shared" si="93"/>
        <v>-43718.39740000016</v>
      </c>
      <c r="BM274" s="125">
        <v>0</v>
      </c>
      <c r="BN274" s="3"/>
      <c r="BO274" s="3"/>
      <c r="BP274" s="3"/>
      <c r="BQ274" s="121">
        <f>BM274*0.02011617</f>
        <v>0</v>
      </c>
      <c r="BR274" s="277">
        <f>BM274-BN274-BO274-BQ274-BP274</f>
        <v>0</v>
      </c>
      <c r="BS274" s="125"/>
      <c r="BT274" s="3"/>
      <c r="BU274" s="3"/>
      <c r="BV274" s="251">
        <f t="shared" si="110"/>
        <v>-43718.39740000016</v>
      </c>
      <c r="BW274" s="150"/>
      <c r="BX274" s="274">
        <f>BL274+BR274</f>
        <v>-43718.39740000016</v>
      </c>
    </row>
    <row r="275" spans="1:76" ht="15.75">
      <c r="A275" s="3">
        <v>261</v>
      </c>
      <c r="B275" s="10" t="s">
        <v>311</v>
      </c>
      <c r="C275" s="3">
        <v>377.5</v>
      </c>
      <c r="D275" s="3">
        <v>0</v>
      </c>
      <c r="E275" s="3">
        <f t="shared" si="95"/>
        <v>377.5</v>
      </c>
      <c r="F275" s="51">
        <v>6.86</v>
      </c>
      <c r="G275" s="6">
        <f t="shared" si="96"/>
        <v>2589.65</v>
      </c>
      <c r="H275" s="5">
        <f t="shared" si="101"/>
        <v>15537.900000000001</v>
      </c>
      <c r="I275" s="3">
        <v>7.14</v>
      </c>
      <c r="J275" s="6">
        <f t="shared" si="97"/>
        <v>2695.35</v>
      </c>
      <c r="K275" s="5">
        <f t="shared" si="102"/>
        <v>16172.099999999999</v>
      </c>
      <c r="L275" s="54">
        <f t="shared" si="98"/>
        <v>31710</v>
      </c>
      <c r="M275" s="125"/>
      <c r="N275" s="55">
        <f t="shared" si="99"/>
        <v>0</v>
      </c>
      <c r="O275" s="108">
        <f t="shared" si="103"/>
        <v>31710</v>
      </c>
      <c r="P275" s="127" t="s">
        <v>354</v>
      </c>
      <c r="Q275" s="98"/>
      <c r="R275" s="144">
        <v>31697.32</v>
      </c>
      <c r="S275" s="144"/>
      <c r="T275" s="6">
        <f t="shared" si="104"/>
        <v>0</v>
      </c>
      <c r="U275" s="6">
        <f t="shared" si="105"/>
        <v>2641.443333333333</v>
      </c>
      <c r="V275" s="35">
        <v>0</v>
      </c>
      <c r="W275" s="35">
        <v>31697.32</v>
      </c>
      <c r="X275" s="3">
        <v>0</v>
      </c>
      <c r="Y275" s="3">
        <v>1368.25</v>
      </c>
      <c r="Z275" s="3">
        <v>0</v>
      </c>
      <c r="AA275" s="3">
        <v>868.25</v>
      </c>
      <c r="AB275" s="3">
        <v>0</v>
      </c>
      <c r="AC275" s="3">
        <v>1493.25</v>
      </c>
      <c r="AD275" s="3">
        <v>0</v>
      </c>
      <c r="AE275" s="3">
        <v>1343</v>
      </c>
      <c r="AF275" s="3">
        <v>0</v>
      </c>
      <c r="AG275" s="3">
        <v>902.75</v>
      </c>
      <c r="AH275" s="3">
        <v>0</v>
      </c>
      <c r="AI275" s="3">
        <v>868.25</v>
      </c>
      <c r="AJ275" s="178">
        <v>0</v>
      </c>
      <c r="AK275" s="178">
        <v>902.23</v>
      </c>
      <c r="AL275" s="178">
        <v>0</v>
      </c>
      <c r="AM275" s="178">
        <v>902.23</v>
      </c>
      <c r="AN275" s="178">
        <v>0</v>
      </c>
      <c r="AO275" s="178">
        <v>3110.25</v>
      </c>
      <c r="AP275" s="3">
        <v>0</v>
      </c>
      <c r="AQ275" s="3">
        <v>1376.98</v>
      </c>
      <c r="AR275" s="3">
        <v>0</v>
      </c>
      <c r="AS275" s="3">
        <v>2038.46</v>
      </c>
      <c r="AT275" s="3">
        <v>0</v>
      </c>
      <c r="AU275" s="3">
        <v>3032.54</v>
      </c>
      <c r="AV275" s="39">
        <f t="shared" si="106"/>
        <v>0</v>
      </c>
      <c r="AW275" s="39">
        <f t="shared" si="107"/>
        <v>18206.44</v>
      </c>
      <c r="AX275" s="122">
        <f t="shared" si="108"/>
        <v>18206.44</v>
      </c>
      <c r="AY275" s="40"/>
      <c r="AZ275" s="40"/>
      <c r="BA275" s="40"/>
      <c r="BB275" s="40">
        <f t="shared" si="109"/>
        <v>18206.44</v>
      </c>
      <c r="BC275" s="108">
        <f t="shared" si="111"/>
        <v>13503.560000000001</v>
      </c>
      <c r="BD275" s="150"/>
      <c r="BE275" s="150"/>
      <c r="BF275" s="3">
        <v>24697.056</v>
      </c>
      <c r="BG275" s="150">
        <f t="shared" si="100"/>
        <v>-11193.496</v>
      </c>
      <c r="BH275" s="121">
        <v>73855.75</v>
      </c>
      <c r="BI275" s="156"/>
      <c r="BJ275" s="137"/>
      <c r="BK275" s="251"/>
      <c r="BL275" s="251">
        <f t="shared" si="93"/>
        <v>-11193.496</v>
      </c>
      <c r="BM275" s="125">
        <v>12727.42</v>
      </c>
      <c r="BN275" s="3"/>
      <c r="BO275" s="3"/>
      <c r="BP275" s="3"/>
      <c r="BQ275" s="121">
        <f>BM275*0.02011617</f>
        <v>256.02694438139997</v>
      </c>
      <c r="BR275" s="277">
        <f>BM275-BN275-BO275-BQ275-BP275</f>
        <v>12471.3930556186</v>
      </c>
      <c r="BS275" s="125"/>
      <c r="BT275" s="3"/>
      <c r="BU275" s="3"/>
      <c r="BV275" s="251">
        <f t="shared" si="110"/>
        <v>1277.8970556186014</v>
      </c>
      <c r="BW275" s="108">
        <f>BL275+BR275</f>
        <v>1277.8970556186014</v>
      </c>
      <c r="BX275" s="150"/>
    </row>
    <row r="276" spans="1:76" ht="15.75">
      <c r="A276" s="3">
        <v>262</v>
      </c>
      <c r="B276" s="18" t="s">
        <v>234</v>
      </c>
      <c r="C276" s="3">
        <v>839.2</v>
      </c>
      <c r="D276" s="3">
        <v>0</v>
      </c>
      <c r="E276" s="3">
        <f t="shared" si="95"/>
        <v>839.2</v>
      </c>
      <c r="F276" s="51">
        <v>11.67</v>
      </c>
      <c r="G276" s="6">
        <f t="shared" si="96"/>
        <v>9793.464</v>
      </c>
      <c r="H276" s="5">
        <f t="shared" si="101"/>
        <v>58760.784</v>
      </c>
      <c r="I276" s="3">
        <v>12.13</v>
      </c>
      <c r="J276" s="6">
        <f t="shared" si="97"/>
        <v>10179.496000000001</v>
      </c>
      <c r="K276" s="5">
        <f t="shared" si="102"/>
        <v>61076.97600000001</v>
      </c>
      <c r="L276" s="54">
        <f t="shared" si="98"/>
        <v>119837.76000000001</v>
      </c>
      <c r="M276" s="138">
        <v>-66609.27</v>
      </c>
      <c r="N276" s="55">
        <f t="shared" si="99"/>
        <v>-0.5558287304435597</v>
      </c>
      <c r="O276" s="108">
        <f t="shared" si="103"/>
        <v>53228.490000000005</v>
      </c>
      <c r="P276" s="127" t="s">
        <v>351</v>
      </c>
      <c r="Q276" s="98" t="s">
        <v>424</v>
      </c>
      <c r="R276" s="144">
        <v>53262.73</v>
      </c>
      <c r="S276" s="144"/>
      <c r="T276" s="6">
        <f t="shared" si="104"/>
        <v>0</v>
      </c>
      <c r="U276" s="6">
        <f t="shared" si="105"/>
        <v>4438.560833333334</v>
      </c>
      <c r="V276" s="35">
        <v>0</v>
      </c>
      <c r="W276" s="35">
        <v>53262.73</v>
      </c>
      <c r="X276" s="3">
        <v>0</v>
      </c>
      <c r="Y276" s="3">
        <v>12480.61</v>
      </c>
      <c r="Z276" s="3">
        <v>0</v>
      </c>
      <c r="AA276" s="3">
        <v>21226.49</v>
      </c>
      <c r="AB276" s="3">
        <v>0</v>
      </c>
      <c r="AC276" s="3">
        <v>3314.29</v>
      </c>
      <c r="AD276" s="3">
        <v>0</v>
      </c>
      <c r="AE276" s="3">
        <v>5003.47</v>
      </c>
      <c r="AF276" s="3">
        <v>0</v>
      </c>
      <c r="AG276" s="3">
        <v>2142.31</v>
      </c>
      <c r="AH276" s="3">
        <v>0</v>
      </c>
      <c r="AI276" s="3">
        <v>2140.31</v>
      </c>
      <c r="AJ276" s="178">
        <v>0</v>
      </c>
      <c r="AK276" s="178">
        <v>2183.34</v>
      </c>
      <c r="AL276" s="178">
        <v>0</v>
      </c>
      <c r="AM276" s="178">
        <v>3958.65</v>
      </c>
      <c r="AN276" s="178">
        <v>0</v>
      </c>
      <c r="AO276" s="178">
        <v>7136.74</v>
      </c>
      <c r="AP276" s="3">
        <v>0</v>
      </c>
      <c r="AQ276" s="3">
        <v>8536.92</v>
      </c>
      <c r="AR276" s="3">
        <v>0</v>
      </c>
      <c r="AS276" s="3">
        <v>16710.09</v>
      </c>
      <c r="AT276" s="3">
        <v>0</v>
      </c>
      <c r="AU276" s="3">
        <v>2183.34</v>
      </c>
      <c r="AV276" s="39">
        <f t="shared" si="106"/>
        <v>0</v>
      </c>
      <c r="AW276" s="39">
        <f t="shared" si="107"/>
        <v>87016.56</v>
      </c>
      <c r="AX276" s="122">
        <f t="shared" si="108"/>
        <v>87016.56</v>
      </c>
      <c r="AY276" s="40">
        <v>2700</v>
      </c>
      <c r="AZ276" s="51"/>
      <c r="BA276" s="51"/>
      <c r="BB276" s="40">
        <f t="shared" si="109"/>
        <v>89716.56</v>
      </c>
      <c r="BC276" s="108">
        <f t="shared" si="111"/>
        <v>-36488.06999999999</v>
      </c>
      <c r="BD276" s="150"/>
      <c r="BE276" s="150"/>
      <c r="BF276" s="3">
        <v>9659.5536</v>
      </c>
      <c r="BG276" s="150">
        <f t="shared" si="100"/>
        <v>-46147.62359999999</v>
      </c>
      <c r="BH276" s="121">
        <v>14697.58</v>
      </c>
      <c r="BI276" s="156"/>
      <c r="BJ276" s="137"/>
      <c r="BK276" s="251"/>
      <c r="BL276" s="251">
        <f t="shared" si="93"/>
        <v>-46147.62359999999</v>
      </c>
      <c r="BM276" s="138">
        <v>-66609.27</v>
      </c>
      <c r="BN276" s="140"/>
      <c r="BO276" s="140"/>
      <c r="BP276" s="140"/>
      <c r="BQ276" s="140"/>
      <c r="BR276" s="276">
        <v>0</v>
      </c>
      <c r="BS276" s="138">
        <v>-66609.27</v>
      </c>
      <c r="BT276" s="3"/>
      <c r="BU276" s="3"/>
      <c r="BV276" s="251">
        <f t="shared" si="110"/>
        <v>-46147.62359999999</v>
      </c>
      <c r="BW276" s="150"/>
      <c r="BX276" s="274">
        <f>BL276+BR276</f>
        <v>-46147.62359999999</v>
      </c>
    </row>
    <row r="277" spans="1:76" ht="15.75">
      <c r="A277" s="3">
        <v>263</v>
      </c>
      <c r="B277" s="18" t="s">
        <v>235</v>
      </c>
      <c r="C277" s="3">
        <v>497.3</v>
      </c>
      <c r="D277" s="3">
        <v>0</v>
      </c>
      <c r="E277" s="3">
        <f t="shared" si="95"/>
        <v>497.3</v>
      </c>
      <c r="F277" s="51">
        <v>11.97</v>
      </c>
      <c r="G277" s="6">
        <f t="shared" si="96"/>
        <v>5952.6810000000005</v>
      </c>
      <c r="H277" s="5">
        <f t="shared" si="101"/>
        <v>35716.086</v>
      </c>
      <c r="I277" s="3">
        <v>12.07</v>
      </c>
      <c r="J277" s="6">
        <f t="shared" si="97"/>
        <v>6002.411</v>
      </c>
      <c r="K277" s="5">
        <f t="shared" si="102"/>
        <v>36014.466</v>
      </c>
      <c r="L277" s="54">
        <f t="shared" si="98"/>
        <v>71730.552</v>
      </c>
      <c r="M277" s="125"/>
      <c r="N277" s="55">
        <f t="shared" si="99"/>
        <v>0</v>
      </c>
      <c r="O277" s="108">
        <f t="shared" si="103"/>
        <v>71730.552</v>
      </c>
      <c r="P277" s="127" t="s">
        <v>351</v>
      </c>
      <c r="Q277" s="98"/>
      <c r="R277" s="144">
        <v>72860.82</v>
      </c>
      <c r="S277" s="144"/>
      <c r="T277" s="6">
        <f t="shared" si="104"/>
        <v>0</v>
      </c>
      <c r="U277" s="6">
        <f t="shared" si="105"/>
        <v>6071.735000000001</v>
      </c>
      <c r="V277" s="35">
        <v>0</v>
      </c>
      <c r="W277" s="35">
        <v>72860.82</v>
      </c>
      <c r="X277" s="3">
        <v>0</v>
      </c>
      <c r="Y277" s="3">
        <v>16903.84</v>
      </c>
      <c r="Z277" s="3">
        <v>0</v>
      </c>
      <c r="AA277" s="3">
        <v>4358.6</v>
      </c>
      <c r="AB277" s="3">
        <v>0</v>
      </c>
      <c r="AC277" s="3">
        <v>41836.88</v>
      </c>
      <c r="AD277" s="3">
        <v>0</v>
      </c>
      <c r="AE277" s="3">
        <v>4735.65</v>
      </c>
      <c r="AF277" s="3">
        <v>0</v>
      </c>
      <c r="AG277" s="3">
        <v>28212.7</v>
      </c>
      <c r="AH277" s="3">
        <v>0</v>
      </c>
      <c r="AI277" s="3">
        <v>2956.44</v>
      </c>
      <c r="AJ277" s="178">
        <v>0</v>
      </c>
      <c r="AK277" s="178">
        <v>4857.1</v>
      </c>
      <c r="AL277" s="178">
        <v>0</v>
      </c>
      <c r="AM277" s="178">
        <v>4929.92</v>
      </c>
      <c r="AN277" s="178">
        <v>0</v>
      </c>
      <c r="AO277" s="178">
        <v>6191.82</v>
      </c>
      <c r="AP277" s="3">
        <v>0</v>
      </c>
      <c r="AQ277" s="3">
        <v>6456.77</v>
      </c>
      <c r="AR277" s="3">
        <v>0</v>
      </c>
      <c r="AS277" s="3">
        <v>4533.79</v>
      </c>
      <c r="AT277" s="3">
        <v>0</v>
      </c>
      <c r="AU277" s="3">
        <v>1974.28</v>
      </c>
      <c r="AV277" s="39">
        <f t="shared" si="106"/>
        <v>0</v>
      </c>
      <c r="AW277" s="39">
        <f t="shared" si="107"/>
        <v>127947.79000000001</v>
      </c>
      <c r="AX277" s="122">
        <f t="shared" si="108"/>
        <v>127947.79000000001</v>
      </c>
      <c r="AY277" s="40"/>
      <c r="AZ277" s="40"/>
      <c r="BA277" s="40"/>
      <c r="BB277" s="40">
        <f t="shared" si="109"/>
        <v>127947.79000000001</v>
      </c>
      <c r="BC277" s="108">
        <f t="shared" si="111"/>
        <v>-56217.23800000001</v>
      </c>
      <c r="BD277" s="150"/>
      <c r="BE277" s="150"/>
      <c r="BF277" s="3">
        <v>-4042.753</v>
      </c>
      <c r="BG277" s="150">
        <f t="shared" si="100"/>
        <v>-52174.485000000015</v>
      </c>
      <c r="BH277" s="121">
        <v>59143.58</v>
      </c>
      <c r="BI277" s="156"/>
      <c r="BJ277" s="137"/>
      <c r="BK277" s="251"/>
      <c r="BL277" s="251">
        <f t="shared" si="93"/>
        <v>-52174.485000000015</v>
      </c>
      <c r="BM277" s="125">
        <v>36797.84</v>
      </c>
      <c r="BN277" s="121"/>
      <c r="BO277" s="121"/>
      <c r="BP277" s="121"/>
      <c r="BQ277" s="121">
        <f>BM277*0.02011617</f>
        <v>740.2316050727999</v>
      </c>
      <c r="BR277" s="277">
        <f>BM277-BN277-BO277-BQ277-BP277</f>
        <v>36057.6083949272</v>
      </c>
      <c r="BS277" s="125"/>
      <c r="BT277" s="3"/>
      <c r="BU277" s="3"/>
      <c r="BV277" s="251">
        <f t="shared" si="110"/>
        <v>-16116.876605072815</v>
      </c>
      <c r="BW277" s="150"/>
      <c r="BX277" s="274">
        <f>BL277+BR277</f>
        <v>-16116.876605072815</v>
      </c>
    </row>
    <row r="278" spans="1:76" ht="15.75">
      <c r="A278" s="3">
        <v>264</v>
      </c>
      <c r="B278" s="18" t="s">
        <v>236</v>
      </c>
      <c r="C278" s="3">
        <v>494.2</v>
      </c>
      <c r="D278" s="3">
        <v>0</v>
      </c>
      <c r="E278" s="3">
        <f t="shared" si="95"/>
        <v>494.2</v>
      </c>
      <c r="F278" s="51">
        <v>8.18</v>
      </c>
      <c r="G278" s="6">
        <f t="shared" si="96"/>
        <v>4042.5559999999996</v>
      </c>
      <c r="H278" s="5">
        <f t="shared" si="101"/>
        <v>24255.335999999996</v>
      </c>
      <c r="I278" s="3">
        <v>8.51</v>
      </c>
      <c r="J278" s="6">
        <f t="shared" si="97"/>
        <v>4205.642</v>
      </c>
      <c r="K278" s="5">
        <f t="shared" si="102"/>
        <v>25233.852</v>
      </c>
      <c r="L278" s="54">
        <f t="shared" si="98"/>
        <v>49489.187999999995</v>
      </c>
      <c r="M278" s="138">
        <v>-42728.34</v>
      </c>
      <c r="N278" s="55">
        <f t="shared" si="99"/>
        <v>-0.8633873726115693</v>
      </c>
      <c r="O278" s="108">
        <f t="shared" si="103"/>
        <v>6760.847999999998</v>
      </c>
      <c r="P278" s="127" t="s">
        <v>354</v>
      </c>
      <c r="Q278" s="98" t="s">
        <v>424</v>
      </c>
      <c r="R278" s="143">
        <v>16044.52</v>
      </c>
      <c r="S278" s="144">
        <f>O278-R278</f>
        <v>-9283.672000000002</v>
      </c>
      <c r="T278" s="6">
        <f t="shared" si="104"/>
        <v>0</v>
      </c>
      <c r="U278" s="6">
        <f t="shared" si="105"/>
        <v>1337.0433333333333</v>
      </c>
      <c r="V278" s="35">
        <v>0</v>
      </c>
      <c r="W278" s="35">
        <v>16044.52</v>
      </c>
      <c r="X278" s="3">
        <v>0</v>
      </c>
      <c r="Y278" s="3">
        <v>1314.31</v>
      </c>
      <c r="Z278" s="3">
        <v>0</v>
      </c>
      <c r="AA278" s="3">
        <v>1913.64</v>
      </c>
      <c r="AB278" s="3">
        <v>0</v>
      </c>
      <c r="AC278" s="3">
        <v>21479.09</v>
      </c>
      <c r="AD278" s="3">
        <v>0</v>
      </c>
      <c r="AE278" s="3">
        <v>48532.32</v>
      </c>
      <c r="AF278" s="3">
        <v>0</v>
      </c>
      <c r="AG278" s="3">
        <v>1348.81</v>
      </c>
      <c r="AH278" s="3">
        <v>0</v>
      </c>
      <c r="AI278" s="3">
        <v>1314.31</v>
      </c>
      <c r="AJ278" s="178">
        <v>0</v>
      </c>
      <c r="AK278" s="178">
        <v>2802.75</v>
      </c>
      <c r="AL278" s="178">
        <v>0</v>
      </c>
      <c r="AM278" s="178">
        <v>2429.79</v>
      </c>
      <c r="AN278" s="178">
        <v>0</v>
      </c>
      <c r="AO278" s="178">
        <v>3566.81</v>
      </c>
      <c r="AP278" s="3">
        <v>0</v>
      </c>
      <c r="AQ278" s="3">
        <v>1833.54</v>
      </c>
      <c r="AR278" s="3">
        <v>0</v>
      </c>
      <c r="AS278" s="3">
        <v>1358.79</v>
      </c>
      <c r="AT278" s="3">
        <v>0</v>
      </c>
      <c r="AU278" s="3">
        <v>3197.86</v>
      </c>
      <c r="AV278" s="39">
        <f t="shared" si="106"/>
        <v>0</v>
      </c>
      <c r="AW278" s="39">
        <f t="shared" si="107"/>
        <v>91092.01999999997</v>
      </c>
      <c r="AX278" s="122">
        <f t="shared" si="108"/>
        <v>91092.01999999997</v>
      </c>
      <c r="AY278" s="40"/>
      <c r="AZ278" s="40"/>
      <c r="BA278" s="40"/>
      <c r="BB278" s="40">
        <f t="shared" si="109"/>
        <v>91092.01999999997</v>
      </c>
      <c r="BC278" s="108">
        <f t="shared" si="111"/>
        <v>-84331.17199999998</v>
      </c>
      <c r="BD278" s="150"/>
      <c r="BE278" s="150"/>
      <c r="BF278" s="3">
        <v>22685.4326</v>
      </c>
      <c r="BG278" s="150">
        <f t="shared" si="100"/>
        <v>-107016.60459999998</v>
      </c>
      <c r="BH278" s="121">
        <v>20817.52</v>
      </c>
      <c r="BI278" s="156"/>
      <c r="BJ278" s="137"/>
      <c r="BK278" s="251"/>
      <c r="BL278" s="251">
        <f t="shared" si="93"/>
        <v>-107016.60459999998</v>
      </c>
      <c r="BM278" s="138">
        <v>-42728.34</v>
      </c>
      <c r="BN278" s="139"/>
      <c r="BO278" s="139"/>
      <c r="BP278" s="139"/>
      <c r="BQ278" s="139"/>
      <c r="BR278" s="276">
        <v>0</v>
      </c>
      <c r="BS278" s="138">
        <v>-42728.34</v>
      </c>
      <c r="BT278" s="3"/>
      <c r="BU278" s="3"/>
      <c r="BV278" s="251">
        <f t="shared" si="110"/>
        <v>-107016.60459999998</v>
      </c>
      <c r="BW278" s="150"/>
      <c r="BX278" s="274">
        <f>BL278+BR278</f>
        <v>-107016.60459999998</v>
      </c>
    </row>
    <row r="279" spans="1:76" ht="15.75">
      <c r="A279" s="3">
        <v>265</v>
      </c>
      <c r="B279" s="10" t="s">
        <v>312</v>
      </c>
      <c r="C279" s="3">
        <v>385.4</v>
      </c>
      <c r="D279" s="3">
        <v>0</v>
      </c>
      <c r="E279" s="3">
        <f t="shared" si="95"/>
        <v>385.4</v>
      </c>
      <c r="F279" s="51">
        <v>6.86</v>
      </c>
      <c r="G279" s="6">
        <f t="shared" si="96"/>
        <v>2643.844</v>
      </c>
      <c r="H279" s="5">
        <f t="shared" si="101"/>
        <v>15863.064</v>
      </c>
      <c r="I279" s="3">
        <v>7.14</v>
      </c>
      <c r="J279" s="6">
        <f t="shared" si="97"/>
        <v>2751.756</v>
      </c>
      <c r="K279" s="5">
        <f t="shared" si="102"/>
        <v>16510.536</v>
      </c>
      <c r="L279" s="54">
        <f t="shared" si="98"/>
        <v>32373.6</v>
      </c>
      <c r="M279" s="125"/>
      <c r="N279" s="55">
        <f t="shared" si="99"/>
        <v>0</v>
      </c>
      <c r="O279" s="108">
        <f t="shared" si="103"/>
        <v>32373.6</v>
      </c>
      <c r="P279" s="127" t="s">
        <v>354</v>
      </c>
      <c r="Q279" s="98"/>
      <c r="R279" s="144">
        <v>32360.65</v>
      </c>
      <c r="S279" s="144"/>
      <c r="T279" s="6">
        <f t="shared" si="104"/>
        <v>0</v>
      </c>
      <c r="U279" s="6">
        <f t="shared" si="105"/>
        <v>2696.7208333333333</v>
      </c>
      <c r="V279" s="35">
        <v>0</v>
      </c>
      <c r="W279" s="35">
        <v>32360.65</v>
      </c>
      <c r="X279" s="3">
        <v>0</v>
      </c>
      <c r="Y279" s="3">
        <v>1386.42</v>
      </c>
      <c r="Z279" s="3">
        <v>0</v>
      </c>
      <c r="AA279" s="3">
        <v>1041.36</v>
      </c>
      <c r="AB279" s="3">
        <v>0</v>
      </c>
      <c r="AC279" s="3">
        <v>1511.42</v>
      </c>
      <c r="AD279" s="3">
        <v>0</v>
      </c>
      <c r="AE279" s="3">
        <v>1361.17</v>
      </c>
      <c r="AF279" s="3">
        <v>0</v>
      </c>
      <c r="AG279" s="3">
        <v>920.92</v>
      </c>
      <c r="AH279" s="3">
        <v>0</v>
      </c>
      <c r="AI279" s="3">
        <v>886.42</v>
      </c>
      <c r="AJ279" s="178">
        <v>0</v>
      </c>
      <c r="AK279" s="178">
        <v>921.11</v>
      </c>
      <c r="AL279" s="178">
        <v>0</v>
      </c>
      <c r="AM279" s="178">
        <v>1721.29</v>
      </c>
      <c r="AN279" s="178">
        <v>0</v>
      </c>
      <c r="AO279" s="178">
        <v>3129.13</v>
      </c>
      <c r="AP279" s="3">
        <v>0</v>
      </c>
      <c r="AQ279" s="3">
        <v>55595.88</v>
      </c>
      <c r="AR279" s="3">
        <v>0</v>
      </c>
      <c r="AS279" s="3">
        <v>2057.34</v>
      </c>
      <c r="AT279" s="3">
        <v>0</v>
      </c>
      <c r="AU279" s="3">
        <v>2090.16</v>
      </c>
      <c r="AV279" s="39">
        <f t="shared" si="106"/>
        <v>0</v>
      </c>
      <c r="AW279" s="39">
        <f t="shared" si="107"/>
        <v>72622.62</v>
      </c>
      <c r="AX279" s="122">
        <f t="shared" si="108"/>
        <v>72622.62</v>
      </c>
      <c r="AY279" s="40"/>
      <c r="AZ279" s="40"/>
      <c r="BA279" s="40"/>
      <c r="BB279" s="40">
        <f t="shared" si="109"/>
        <v>72622.62</v>
      </c>
      <c r="BC279" s="108">
        <f t="shared" si="111"/>
        <v>-40249.02</v>
      </c>
      <c r="BD279" s="150"/>
      <c r="BE279" s="150"/>
      <c r="BF279" s="3">
        <v>3007.8672</v>
      </c>
      <c r="BG279" s="150">
        <f t="shared" si="100"/>
        <v>-43256.8872</v>
      </c>
      <c r="BH279" s="121">
        <v>16100.7</v>
      </c>
      <c r="BI279" s="156"/>
      <c r="BJ279" s="137"/>
      <c r="BK279" s="251"/>
      <c r="BL279" s="251">
        <f t="shared" si="93"/>
        <v>-43256.8872</v>
      </c>
      <c r="BM279" s="125">
        <v>22917.37</v>
      </c>
      <c r="BN279" s="121"/>
      <c r="BO279" s="121"/>
      <c r="BP279" s="121"/>
      <c r="BQ279" s="121">
        <f>BM279*0.02011617</f>
        <v>461.0097108729</v>
      </c>
      <c r="BR279" s="277">
        <f>BM279-BN279-BO279-BQ279-BP279</f>
        <v>22456.3602891271</v>
      </c>
      <c r="BS279" s="125"/>
      <c r="BT279" s="3"/>
      <c r="BU279" s="3"/>
      <c r="BV279" s="251">
        <f t="shared" si="110"/>
        <v>-20800.526910872897</v>
      </c>
      <c r="BW279" s="150"/>
      <c r="BX279" s="274">
        <f>BL279+BR279</f>
        <v>-20800.526910872897</v>
      </c>
    </row>
    <row r="280" spans="1:76" ht="15.75">
      <c r="A280" s="3">
        <v>266</v>
      </c>
      <c r="B280" s="18" t="s">
        <v>237</v>
      </c>
      <c r="C280" s="3">
        <v>465.4</v>
      </c>
      <c r="D280" s="3">
        <v>0</v>
      </c>
      <c r="E280" s="3">
        <f t="shared" si="95"/>
        <v>465.4</v>
      </c>
      <c r="F280" s="51">
        <v>8.18</v>
      </c>
      <c r="G280" s="6">
        <f t="shared" si="96"/>
        <v>3806.9719999999998</v>
      </c>
      <c r="H280" s="5">
        <f t="shared" si="101"/>
        <v>22841.832</v>
      </c>
      <c r="I280" s="3">
        <v>8.51</v>
      </c>
      <c r="J280" s="6">
        <f t="shared" si="97"/>
        <v>3960.5539999999996</v>
      </c>
      <c r="K280" s="5">
        <f t="shared" si="102"/>
        <v>23763.323999999997</v>
      </c>
      <c r="L280" s="54">
        <f t="shared" si="98"/>
        <v>46605.155999999995</v>
      </c>
      <c r="M280" s="125"/>
      <c r="N280" s="55">
        <f t="shared" si="99"/>
        <v>0</v>
      </c>
      <c r="O280" s="108">
        <f t="shared" si="103"/>
        <v>46605.155999999995</v>
      </c>
      <c r="P280" s="127" t="s">
        <v>354</v>
      </c>
      <c r="Q280" s="98"/>
      <c r="R280" s="144">
        <v>46597.34</v>
      </c>
      <c r="S280" s="144"/>
      <c r="T280" s="6">
        <f t="shared" si="104"/>
        <v>0</v>
      </c>
      <c r="U280" s="6">
        <f t="shared" si="105"/>
        <v>3883.111666666666</v>
      </c>
      <c r="V280" s="35">
        <v>0</v>
      </c>
      <c r="W280" s="35">
        <v>46597.34</v>
      </c>
      <c r="X280" s="3">
        <v>0</v>
      </c>
      <c r="Y280" s="3">
        <v>2249.45</v>
      </c>
      <c r="Z280" s="3">
        <v>0</v>
      </c>
      <c r="AA280" s="3">
        <v>1149.48</v>
      </c>
      <c r="AB280" s="3">
        <v>0</v>
      </c>
      <c r="AC280" s="3">
        <v>1320.85</v>
      </c>
      <c r="AD280" s="3">
        <v>0</v>
      </c>
      <c r="AE280" s="3">
        <v>2130.83</v>
      </c>
      <c r="AF280" s="3">
        <v>0</v>
      </c>
      <c r="AG280" s="3">
        <v>4869.11</v>
      </c>
      <c r="AH280" s="3">
        <v>0</v>
      </c>
      <c r="AI280" s="3">
        <v>1070.42</v>
      </c>
      <c r="AJ280" s="178">
        <v>0</v>
      </c>
      <c r="AK280" s="178">
        <v>1112.31</v>
      </c>
      <c r="AL280" s="178">
        <v>0</v>
      </c>
      <c r="AM280" s="178">
        <v>4230.79</v>
      </c>
      <c r="AN280" s="178">
        <v>0</v>
      </c>
      <c r="AO280" s="178">
        <v>2524.56</v>
      </c>
      <c r="AP280" s="3">
        <v>0</v>
      </c>
      <c r="AQ280" s="3">
        <v>4233.47</v>
      </c>
      <c r="AR280" s="3">
        <v>0</v>
      </c>
      <c r="AS280" s="3">
        <v>2724.05</v>
      </c>
      <c r="AT280" s="3">
        <v>0</v>
      </c>
      <c r="AU280" s="3">
        <v>1684.76</v>
      </c>
      <c r="AV280" s="39">
        <f t="shared" si="106"/>
        <v>0</v>
      </c>
      <c r="AW280" s="39">
        <f t="shared" si="107"/>
        <v>29300.079999999998</v>
      </c>
      <c r="AX280" s="122">
        <f t="shared" si="108"/>
        <v>29300.079999999998</v>
      </c>
      <c r="AY280" s="40"/>
      <c r="AZ280" s="40"/>
      <c r="BA280" s="40"/>
      <c r="BB280" s="40">
        <f t="shared" si="109"/>
        <v>29300.079999999998</v>
      </c>
      <c r="BC280" s="108">
        <f t="shared" si="111"/>
        <v>17305.075999999997</v>
      </c>
      <c r="BD280" s="150"/>
      <c r="BE280" s="150"/>
      <c r="BF280" s="3">
        <v>-924.7974</v>
      </c>
      <c r="BG280" s="150">
        <f t="shared" si="100"/>
        <v>18229.873399999997</v>
      </c>
      <c r="BH280" s="121">
        <v>6309.62</v>
      </c>
      <c r="BI280" s="156"/>
      <c r="BJ280" s="137"/>
      <c r="BK280" s="251"/>
      <c r="BL280" s="251">
        <f t="shared" si="93"/>
        <v>18229.873399999997</v>
      </c>
      <c r="BM280" s="125">
        <v>7541.26</v>
      </c>
      <c r="BN280" s="121"/>
      <c r="BO280" s="121"/>
      <c r="BP280" s="121"/>
      <c r="BQ280" s="121">
        <f>BM280*0.02011617</f>
        <v>151.7012681742</v>
      </c>
      <c r="BR280" s="277">
        <f>BM280-BN280-BO280-BQ280-BP280</f>
        <v>7389.5587318258</v>
      </c>
      <c r="BS280" s="125"/>
      <c r="BT280" s="3"/>
      <c r="BU280" s="3"/>
      <c r="BV280" s="251">
        <f t="shared" si="110"/>
        <v>25619.432131825797</v>
      </c>
      <c r="BW280" s="108">
        <f>BL280+BR280</f>
        <v>25619.432131825797</v>
      </c>
      <c r="BX280" s="150"/>
    </row>
    <row r="281" spans="1:76" ht="15.75">
      <c r="A281" s="3">
        <v>267</v>
      </c>
      <c r="B281" s="10" t="s">
        <v>313</v>
      </c>
      <c r="C281" s="3">
        <v>382</v>
      </c>
      <c r="D281" s="3">
        <v>0</v>
      </c>
      <c r="E281" s="3">
        <f t="shared" si="95"/>
        <v>382</v>
      </c>
      <c r="F281" s="51">
        <v>6.86</v>
      </c>
      <c r="G281" s="6">
        <f t="shared" si="96"/>
        <v>2620.52</v>
      </c>
      <c r="H281" s="5">
        <f t="shared" si="101"/>
        <v>15723.119999999999</v>
      </c>
      <c r="I281" s="3">
        <v>7.14</v>
      </c>
      <c r="J281" s="6">
        <f t="shared" si="97"/>
        <v>2727.48</v>
      </c>
      <c r="K281" s="5">
        <f t="shared" si="102"/>
        <v>16364.880000000001</v>
      </c>
      <c r="L281" s="54">
        <f t="shared" si="98"/>
        <v>32088</v>
      </c>
      <c r="M281" s="138">
        <v>-37560.99</v>
      </c>
      <c r="N281" s="55">
        <f t="shared" si="99"/>
        <v>-1.1705618922961853</v>
      </c>
      <c r="O281" s="108">
        <f t="shared" si="103"/>
        <v>-5472.989999999998</v>
      </c>
      <c r="P281" s="127" t="s">
        <v>354</v>
      </c>
      <c r="Q281" s="98" t="s">
        <v>424</v>
      </c>
      <c r="R281" s="143">
        <v>10754.06</v>
      </c>
      <c r="S281" s="144">
        <f>O281-R281</f>
        <v>-16227.049999999997</v>
      </c>
      <c r="T281" s="6">
        <f t="shared" si="104"/>
        <v>0</v>
      </c>
      <c r="U281" s="6">
        <f t="shared" si="105"/>
        <v>896.1716666666666</v>
      </c>
      <c r="V281" s="35">
        <v>0</v>
      </c>
      <c r="W281" s="35">
        <v>10754.06</v>
      </c>
      <c r="X281" s="3">
        <v>0</v>
      </c>
      <c r="Y281" s="3">
        <v>1378.6</v>
      </c>
      <c r="Z281" s="3">
        <v>0</v>
      </c>
      <c r="AA281" s="3">
        <v>1033.54</v>
      </c>
      <c r="AB281" s="3">
        <v>0</v>
      </c>
      <c r="AC281" s="3">
        <v>1658.54</v>
      </c>
      <c r="AD281" s="3">
        <v>0</v>
      </c>
      <c r="AE281" s="3">
        <v>1353.35</v>
      </c>
      <c r="AF281" s="3">
        <v>0</v>
      </c>
      <c r="AG281" s="3">
        <v>913.1</v>
      </c>
      <c r="AH281" s="3">
        <v>0</v>
      </c>
      <c r="AI281" s="3">
        <v>878.6</v>
      </c>
      <c r="AJ281" s="178">
        <v>0</v>
      </c>
      <c r="AK281" s="178">
        <v>11451.57</v>
      </c>
      <c r="AL281" s="178">
        <v>0</v>
      </c>
      <c r="AM281" s="178">
        <v>1150.16</v>
      </c>
      <c r="AN281" s="178">
        <v>0</v>
      </c>
      <c r="AO281" s="178">
        <v>3430.89</v>
      </c>
      <c r="AP281" s="3">
        <v>0</v>
      </c>
      <c r="AQ281" s="3">
        <v>5079.69</v>
      </c>
      <c r="AR281" s="3">
        <v>0</v>
      </c>
      <c r="AS281" s="3">
        <v>2049.21</v>
      </c>
      <c r="AT281" s="3">
        <v>0</v>
      </c>
      <c r="AU281" s="3">
        <v>3596.7</v>
      </c>
      <c r="AV281" s="39">
        <f t="shared" si="106"/>
        <v>0</v>
      </c>
      <c r="AW281" s="39">
        <f t="shared" si="107"/>
        <v>33973.95</v>
      </c>
      <c r="AX281" s="122">
        <f t="shared" si="108"/>
        <v>33973.95</v>
      </c>
      <c r="AY281" s="40"/>
      <c r="AZ281" s="40"/>
      <c r="BA281" s="40"/>
      <c r="BB281" s="40">
        <f t="shared" si="109"/>
        <v>33973.95</v>
      </c>
      <c r="BC281" s="108">
        <f t="shared" si="111"/>
        <v>-39446.939999999995</v>
      </c>
      <c r="BD281" s="150"/>
      <c r="BE281" s="150"/>
      <c r="BF281" s="3">
        <v>16037.4864</v>
      </c>
      <c r="BG281" s="150">
        <f t="shared" si="100"/>
        <v>-55484.4264</v>
      </c>
      <c r="BH281" s="121">
        <v>203929</v>
      </c>
      <c r="BI281" s="156"/>
      <c r="BJ281" s="137"/>
      <c r="BK281" s="251"/>
      <c r="BL281" s="251">
        <f t="shared" si="93"/>
        <v>-55484.4264</v>
      </c>
      <c r="BM281" s="138">
        <v>-37560.99</v>
      </c>
      <c r="BN281" s="139"/>
      <c r="BO281" s="139"/>
      <c r="BP281" s="139"/>
      <c r="BQ281" s="139"/>
      <c r="BR281" s="276">
        <v>0</v>
      </c>
      <c r="BS281" s="138">
        <v>-37560.99</v>
      </c>
      <c r="BT281" s="3"/>
      <c r="BU281" s="3"/>
      <c r="BV281" s="251">
        <f t="shared" si="110"/>
        <v>-55484.4264</v>
      </c>
      <c r="BW281" s="150"/>
      <c r="BX281" s="274">
        <f>BL281+BR281</f>
        <v>-55484.4264</v>
      </c>
    </row>
    <row r="282" spans="1:76" ht="15.75">
      <c r="A282" s="3">
        <v>268</v>
      </c>
      <c r="B282" s="18" t="s">
        <v>238</v>
      </c>
      <c r="C282" s="3">
        <v>781.2</v>
      </c>
      <c r="D282" s="3">
        <v>0</v>
      </c>
      <c r="E282" s="3">
        <f t="shared" si="95"/>
        <v>781.2</v>
      </c>
      <c r="F282" s="51">
        <v>11.67</v>
      </c>
      <c r="G282" s="6">
        <f t="shared" si="96"/>
        <v>9116.604000000001</v>
      </c>
      <c r="H282" s="5">
        <f t="shared" si="101"/>
        <v>54699.62400000001</v>
      </c>
      <c r="I282" s="3">
        <v>12.13</v>
      </c>
      <c r="J282" s="6">
        <f t="shared" si="97"/>
        <v>9475.956000000002</v>
      </c>
      <c r="K282" s="5">
        <f t="shared" si="102"/>
        <v>56855.73600000001</v>
      </c>
      <c r="L282" s="54">
        <f t="shared" si="98"/>
        <v>111555.36000000002</v>
      </c>
      <c r="M282" s="138">
        <v>-4307.75</v>
      </c>
      <c r="N282" s="55">
        <f t="shared" si="99"/>
        <v>-0.03861535653687998</v>
      </c>
      <c r="O282" s="108">
        <f t="shared" si="103"/>
        <v>107247.61000000002</v>
      </c>
      <c r="P282" s="98"/>
      <c r="Q282" s="98"/>
      <c r="R282" s="144">
        <v>107279.48</v>
      </c>
      <c r="S282" s="144"/>
      <c r="T282" s="6">
        <f t="shared" si="104"/>
        <v>0</v>
      </c>
      <c r="U282" s="6">
        <f t="shared" si="105"/>
        <v>8939.956666666667</v>
      </c>
      <c r="V282" s="35">
        <v>0</v>
      </c>
      <c r="W282" s="35">
        <v>107279.48</v>
      </c>
      <c r="X282" s="3">
        <v>0</v>
      </c>
      <c r="Y282" s="3">
        <v>2976.37</v>
      </c>
      <c r="Z282" s="3">
        <v>0</v>
      </c>
      <c r="AA282" s="3">
        <v>2976.37</v>
      </c>
      <c r="AB282" s="3">
        <v>0</v>
      </c>
      <c r="AC282" s="3">
        <v>3226.8</v>
      </c>
      <c r="AD282" s="3">
        <v>0</v>
      </c>
      <c r="AE282" s="3">
        <v>4036.78</v>
      </c>
      <c r="AF282" s="3">
        <v>0</v>
      </c>
      <c r="AG282" s="3">
        <v>4444.5</v>
      </c>
      <c r="AH282" s="3">
        <v>0</v>
      </c>
      <c r="AI282" s="3">
        <v>4032.24</v>
      </c>
      <c r="AJ282" s="178">
        <v>0</v>
      </c>
      <c r="AK282" s="178">
        <v>4163.8</v>
      </c>
      <c r="AL282" s="178">
        <v>0</v>
      </c>
      <c r="AM282" s="178">
        <v>7624.28</v>
      </c>
      <c r="AN282" s="178">
        <v>0</v>
      </c>
      <c r="AO282" s="178">
        <v>4163.8</v>
      </c>
      <c r="AP282" s="3">
        <v>0</v>
      </c>
      <c r="AQ282" s="3">
        <v>4161.78</v>
      </c>
      <c r="AR282" s="3">
        <v>0</v>
      </c>
      <c r="AS282" s="3">
        <v>5884.99</v>
      </c>
      <c r="AT282" s="3">
        <v>0</v>
      </c>
      <c r="AU282" s="3">
        <v>3101.37</v>
      </c>
      <c r="AV282" s="39">
        <f t="shared" si="106"/>
        <v>0</v>
      </c>
      <c r="AW282" s="39">
        <f t="shared" si="107"/>
        <v>50793.08</v>
      </c>
      <c r="AX282" s="122">
        <f t="shared" si="108"/>
        <v>50793.08</v>
      </c>
      <c r="AY282" s="40"/>
      <c r="AZ282" s="40"/>
      <c r="BA282" s="40"/>
      <c r="BB282" s="40">
        <f t="shared" si="109"/>
        <v>50793.08</v>
      </c>
      <c r="BC282" s="108">
        <f t="shared" si="111"/>
        <v>56454.53000000001</v>
      </c>
      <c r="BD282" s="150"/>
      <c r="BE282" s="150"/>
      <c r="BF282" s="3">
        <v>28000.488</v>
      </c>
      <c r="BG282" s="150">
        <f t="shared" si="100"/>
        <v>28454.042000000012</v>
      </c>
      <c r="BH282" s="121">
        <v>232593.57</v>
      </c>
      <c r="BI282" s="156"/>
      <c r="BJ282" s="137"/>
      <c r="BK282" s="251"/>
      <c r="BL282" s="251">
        <f t="shared" si="93"/>
        <v>28454.042000000012</v>
      </c>
      <c r="BM282" s="138">
        <v>-4307.75</v>
      </c>
      <c r="BN282" s="139"/>
      <c r="BO282" s="139"/>
      <c r="BP282" s="139"/>
      <c r="BQ282" s="139"/>
      <c r="BR282" s="276">
        <v>0</v>
      </c>
      <c r="BS282" s="138">
        <v>-4307.75</v>
      </c>
      <c r="BT282" s="3"/>
      <c r="BU282" s="3"/>
      <c r="BV282" s="251">
        <f t="shared" si="110"/>
        <v>28454.042000000012</v>
      </c>
      <c r="BW282" s="108">
        <f>BL282+BR282</f>
        <v>28454.042000000012</v>
      </c>
      <c r="BX282" s="150"/>
    </row>
    <row r="283" spans="1:76" ht="15.75">
      <c r="A283" s="3">
        <v>269</v>
      </c>
      <c r="B283" s="18" t="s">
        <v>239</v>
      </c>
      <c r="C283" s="3">
        <v>451.8</v>
      </c>
      <c r="D283" s="3"/>
      <c r="E283" s="3">
        <f t="shared" si="95"/>
        <v>451.8</v>
      </c>
      <c r="F283" s="51">
        <v>8.18</v>
      </c>
      <c r="G283" s="6">
        <f t="shared" si="96"/>
        <v>3695.724</v>
      </c>
      <c r="H283" s="5">
        <f t="shared" si="101"/>
        <v>22174.344</v>
      </c>
      <c r="I283" s="3">
        <v>8.51</v>
      </c>
      <c r="J283" s="6">
        <f t="shared" si="97"/>
        <v>3844.818</v>
      </c>
      <c r="K283" s="5">
        <f t="shared" si="102"/>
        <v>23068.908000000003</v>
      </c>
      <c r="L283" s="54">
        <f t="shared" si="98"/>
        <v>45243.25200000001</v>
      </c>
      <c r="M283" s="138">
        <v>-39762.59</v>
      </c>
      <c r="N283" s="55">
        <f t="shared" si="99"/>
        <v>-0.8788623328844706</v>
      </c>
      <c r="O283" s="108">
        <f t="shared" si="103"/>
        <v>5480.662000000011</v>
      </c>
      <c r="P283" s="127" t="s">
        <v>354</v>
      </c>
      <c r="Q283" s="98" t="s">
        <v>424</v>
      </c>
      <c r="R283" s="143">
        <v>14850.87</v>
      </c>
      <c r="S283" s="144">
        <f>O283-R283</f>
        <v>-9370.20799999999</v>
      </c>
      <c r="T283" s="6">
        <f t="shared" si="104"/>
        <v>0</v>
      </c>
      <c r="U283" s="6">
        <f t="shared" si="105"/>
        <v>1237.5725</v>
      </c>
      <c r="V283" s="35">
        <v>0</v>
      </c>
      <c r="W283" s="35">
        <v>14850.87</v>
      </c>
      <c r="X283" s="3">
        <v>0</v>
      </c>
      <c r="Y283" s="3">
        <v>1216.79</v>
      </c>
      <c r="Z283" s="3">
        <v>0</v>
      </c>
      <c r="AA283" s="3">
        <v>3275.41</v>
      </c>
      <c r="AB283" s="3">
        <v>0</v>
      </c>
      <c r="AC283" s="3">
        <v>1216.79</v>
      </c>
      <c r="AD283" s="3">
        <v>0</v>
      </c>
      <c r="AE283" s="3">
        <v>2277.2</v>
      </c>
      <c r="AF283" s="3">
        <v>0</v>
      </c>
      <c r="AG283" s="3">
        <v>1251.29</v>
      </c>
      <c r="AH283" s="3">
        <v>0</v>
      </c>
      <c r="AI283" s="3">
        <v>1249.29</v>
      </c>
      <c r="AJ283" s="178">
        <v>0</v>
      </c>
      <c r="AK283" s="178">
        <v>1257.45</v>
      </c>
      <c r="AL283" s="178">
        <v>0</v>
      </c>
      <c r="AM283" s="178">
        <v>3802.93</v>
      </c>
      <c r="AN283" s="178">
        <v>0</v>
      </c>
      <c r="AO283" s="178">
        <v>2590.64</v>
      </c>
      <c r="AP283" s="3">
        <v>0</v>
      </c>
      <c r="AQ283" s="3">
        <v>3792.95</v>
      </c>
      <c r="AR283" s="3">
        <v>0</v>
      </c>
      <c r="AS283" s="3">
        <v>1257.45</v>
      </c>
      <c r="AT283" s="3">
        <v>0</v>
      </c>
      <c r="AU283" s="3">
        <v>1257.45</v>
      </c>
      <c r="AV283" s="39">
        <f t="shared" si="106"/>
        <v>0</v>
      </c>
      <c r="AW283" s="39">
        <f t="shared" si="107"/>
        <v>24445.640000000003</v>
      </c>
      <c r="AX283" s="122">
        <f t="shared" si="108"/>
        <v>24445.640000000003</v>
      </c>
      <c r="AY283" s="40"/>
      <c r="AZ283" s="40"/>
      <c r="BA283" s="40"/>
      <c r="BB283" s="40">
        <f t="shared" si="109"/>
        <v>24445.640000000003</v>
      </c>
      <c r="BC283" s="108">
        <f t="shared" si="111"/>
        <v>-18964.977999999992</v>
      </c>
      <c r="BD283" s="150"/>
      <c r="BE283" s="150"/>
      <c r="BF283" s="3">
        <v>-3094.2912</v>
      </c>
      <c r="BG283" s="150">
        <f t="shared" si="100"/>
        <v>-15870.686799999992</v>
      </c>
      <c r="BH283" s="121">
        <v>16924.71</v>
      </c>
      <c r="BI283" s="156"/>
      <c r="BJ283" s="137"/>
      <c r="BK283" s="251"/>
      <c r="BL283" s="251">
        <f t="shared" si="93"/>
        <v>-15870.686799999992</v>
      </c>
      <c r="BM283" s="138">
        <v>-39762.59</v>
      </c>
      <c r="BN283" s="140"/>
      <c r="BO283" s="140"/>
      <c r="BP283" s="140"/>
      <c r="BQ283" s="140"/>
      <c r="BR283" s="276">
        <v>0</v>
      </c>
      <c r="BS283" s="138">
        <v>-39762.59</v>
      </c>
      <c r="BT283" s="3"/>
      <c r="BU283" s="3"/>
      <c r="BV283" s="251">
        <f t="shared" si="110"/>
        <v>-15870.686799999992</v>
      </c>
      <c r="BW283" s="150"/>
      <c r="BX283" s="274">
        <f>BL283+BR283</f>
        <v>-15870.686799999992</v>
      </c>
    </row>
    <row r="284" spans="1:76" ht="15.75">
      <c r="A284" s="3">
        <v>270</v>
      </c>
      <c r="B284" s="18" t="s">
        <v>240</v>
      </c>
      <c r="C284" s="3">
        <v>463.6</v>
      </c>
      <c r="D284" s="3">
        <v>0</v>
      </c>
      <c r="E284" s="3">
        <f t="shared" si="95"/>
        <v>463.6</v>
      </c>
      <c r="F284" s="51">
        <v>8.18</v>
      </c>
      <c r="G284" s="6">
        <f t="shared" si="96"/>
        <v>3792.248</v>
      </c>
      <c r="H284" s="5">
        <f t="shared" si="101"/>
        <v>22753.488</v>
      </c>
      <c r="I284" s="3">
        <v>8.51</v>
      </c>
      <c r="J284" s="6">
        <f t="shared" si="97"/>
        <v>3945.236</v>
      </c>
      <c r="K284" s="5">
        <f t="shared" si="102"/>
        <v>23671.415999999997</v>
      </c>
      <c r="L284" s="54">
        <f t="shared" si="98"/>
        <v>46424.903999999995</v>
      </c>
      <c r="M284" s="138">
        <v>-56802.68</v>
      </c>
      <c r="N284" s="55">
        <f t="shared" si="99"/>
        <v>-1.2235389867472857</v>
      </c>
      <c r="O284" s="108">
        <f t="shared" si="103"/>
        <v>-10377.776000000005</v>
      </c>
      <c r="P284" s="127" t="s">
        <v>354</v>
      </c>
      <c r="Q284" s="98" t="s">
        <v>424</v>
      </c>
      <c r="R284" s="143">
        <v>13051.27</v>
      </c>
      <c r="S284" s="144">
        <f>O284-R284</f>
        <v>-23429.046000000006</v>
      </c>
      <c r="T284" s="6">
        <f t="shared" si="104"/>
        <v>0</v>
      </c>
      <c r="U284" s="6">
        <f t="shared" si="105"/>
        <v>1087.6058333333333</v>
      </c>
      <c r="V284" s="35">
        <v>0</v>
      </c>
      <c r="W284" s="35">
        <v>13051.27</v>
      </c>
      <c r="X284" s="3">
        <v>0</v>
      </c>
      <c r="Y284" s="3">
        <v>1066.28</v>
      </c>
      <c r="Z284" s="3">
        <v>0</v>
      </c>
      <c r="AA284" s="3">
        <v>1066.28</v>
      </c>
      <c r="AB284" s="3">
        <v>0</v>
      </c>
      <c r="AC284" s="3">
        <v>1066.28</v>
      </c>
      <c r="AD284" s="3">
        <v>0</v>
      </c>
      <c r="AE284" s="3">
        <v>2126.69</v>
      </c>
      <c r="AF284" s="3">
        <v>0</v>
      </c>
      <c r="AG284" s="3">
        <v>1100.78</v>
      </c>
      <c r="AH284" s="3">
        <v>0</v>
      </c>
      <c r="AI284" s="3">
        <v>1066.28</v>
      </c>
      <c r="AJ284" s="178">
        <v>0</v>
      </c>
      <c r="AK284" s="178">
        <v>1108</v>
      </c>
      <c r="AL284" s="178">
        <v>0</v>
      </c>
      <c r="AM284" s="178">
        <v>4415.48</v>
      </c>
      <c r="AN284" s="178">
        <v>0</v>
      </c>
      <c r="AO284" s="178">
        <v>3316.02</v>
      </c>
      <c r="AP284" s="3">
        <v>0</v>
      </c>
      <c r="AQ284" s="3">
        <v>1582.75</v>
      </c>
      <c r="AR284" s="3">
        <v>0</v>
      </c>
      <c r="AS284" s="3">
        <v>1108</v>
      </c>
      <c r="AT284" s="3">
        <v>0</v>
      </c>
      <c r="AU284" s="3">
        <v>1108</v>
      </c>
      <c r="AV284" s="39">
        <f t="shared" si="106"/>
        <v>0</v>
      </c>
      <c r="AW284" s="39">
        <f t="shared" si="107"/>
        <v>20130.84</v>
      </c>
      <c r="AX284" s="122">
        <f t="shared" si="108"/>
        <v>20130.84</v>
      </c>
      <c r="AY284" s="40"/>
      <c r="AZ284" s="40"/>
      <c r="BA284" s="40"/>
      <c r="BB284" s="40">
        <f t="shared" si="109"/>
        <v>20130.84</v>
      </c>
      <c r="BC284" s="108">
        <f t="shared" si="111"/>
        <v>-30508.616000000005</v>
      </c>
      <c r="BD284" s="150"/>
      <c r="BE284" s="150">
        <v>4128</v>
      </c>
      <c r="BF284" s="3">
        <v>-67.7112</v>
      </c>
      <c r="BG284" s="150">
        <f t="shared" si="100"/>
        <v>-26312.904800000004</v>
      </c>
      <c r="BH284" s="121">
        <v>183675.3</v>
      </c>
      <c r="BI284" s="156"/>
      <c r="BJ284" s="137"/>
      <c r="BK284" s="251"/>
      <c r="BL284" s="251">
        <f t="shared" si="93"/>
        <v>-26312.904800000004</v>
      </c>
      <c r="BM284" s="138">
        <v>-56802.68</v>
      </c>
      <c r="BN284" s="139"/>
      <c r="BO284" s="139"/>
      <c r="BP284" s="139"/>
      <c r="BQ284" s="139"/>
      <c r="BR284" s="276">
        <v>0</v>
      </c>
      <c r="BS284" s="138">
        <v>-56802.68</v>
      </c>
      <c r="BT284" s="3"/>
      <c r="BU284" s="3"/>
      <c r="BV284" s="251">
        <f t="shared" si="110"/>
        <v>-26312.904800000004</v>
      </c>
      <c r="BW284" s="150"/>
      <c r="BX284" s="274">
        <f>BL284+BR284</f>
        <v>-26312.904800000004</v>
      </c>
    </row>
    <row r="285" spans="1:76" ht="15.75">
      <c r="A285" s="3">
        <v>271</v>
      </c>
      <c r="B285" s="10" t="s">
        <v>314</v>
      </c>
      <c r="C285" s="3">
        <v>372.9</v>
      </c>
      <c r="D285" s="3">
        <v>0</v>
      </c>
      <c r="E285" s="3">
        <f t="shared" si="95"/>
        <v>372.9</v>
      </c>
      <c r="F285" s="51">
        <v>6.86</v>
      </c>
      <c r="G285" s="6">
        <f t="shared" si="96"/>
        <v>2558.094</v>
      </c>
      <c r="H285" s="5">
        <f t="shared" si="101"/>
        <v>15348.564</v>
      </c>
      <c r="I285" s="3">
        <v>7.14</v>
      </c>
      <c r="J285" s="6">
        <f t="shared" si="97"/>
        <v>2662.506</v>
      </c>
      <c r="K285" s="5">
        <f t="shared" si="102"/>
        <v>15975.036</v>
      </c>
      <c r="L285" s="54">
        <f t="shared" si="98"/>
        <v>31323.6</v>
      </c>
      <c r="M285" s="138">
        <v>-5725.22</v>
      </c>
      <c r="N285" s="55">
        <f t="shared" si="99"/>
        <v>-0.18277656463497174</v>
      </c>
      <c r="O285" s="108">
        <f t="shared" si="103"/>
        <v>25598.379999999997</v>
      </c>
      <c r="P285" s="127" t="s">
        <v>354</v>
      </c>
      <c r="Q285" s="98" t="s">
        <v>424</v>
      </c>
      <c r="R285" s="144">
        <v>25585.85</v>
      </c>
      <c r="S285" s="144"/>
      <c r="T285" s="6">
        <f t="shared" si="104"/>
        <v>0</v>
      </c>
      <c r="U285" s="6">
        <f t="shared" si="105"/>
        <v>2132.1541666666667</v>
      </c>
      <c r="V285" s="35">
        <v>0</v>
      </c>
      <c r="W285" s="35">
        <v>25585.85</v>
      </c>
      <c r="X285" s="3">
        <v>0</v>
      </c>
      <c r="Y285" s="3">
        <v>1357.67</v>
      </c>
      <c r="Z285" s="3">
        <v>0</v>
      </c>
      <c r="AA285" s="3">
        <v>857.67</v>
      </c>
      <c r="AB285" s="3">
        <v>0</v>
      </c>
      <c r="AC285" s="3">
        <v>1482.67</v>
      </c>
      <c r="AD285" s="3">
        <v>0</v>
      </c>
      <c r="AE285" s="3">
        <v>1332.42</v>
      </c>
      <c r="AF285" s="3">
        <v>0</v>
      </c>
      <c r="AG285" s="3">
        <v>892.17</v>
      </c>
      <c r="AH285" s="3">
        <v>0</v>
      </c>
      <c r="AI285" s="3">
        <v>857.67</v>
      </c>
      <c r="AJ285" s="178">
        <v>0</v>
      </c>
      <c r="AK285" s="178">
        <v>891.23</v>
      </c>
      <c r="AL285" s="178">
        <v>0</v>
      </c>
      <c r="AM285" s="178">
        <v>891.23</v>
      </c>
      <c r="AN285" s="178">
        <v>0</v>
      </c>
      <c r="AO285" s="178">
        <v>3099.25</v>
      </c>
      <c r="AP285" s="3">
        <v>0</v>
      </c>
      <c r="AQ285" s="3">
        <v>1365.98</v>
      </c>
      <c r="AR285" s="3">
        <v>0</v>
      </c>
      <c r="AS285" s="3">
        <v>2027.46</v>
      </c>
      <c r="AT285" s="3">
        <v>0</v>
      </c>
      <c r="AU285" s="3">
        <v>3021.54</v>
      </c>
      <c r="AV285" s="39">
        <f t="shared" si="106"/>
        <v>0</v>
      </c>
      <c r="AW285" s="39">
        <f t="shared" si="107"/>
        <v>18076.96</v>
      </c>
      <c r="AX285" s="122">
        <f t="shared" si="108"/>
        <v>18076.96</v>
      </c>
      <c r="AY285" s="40"/>
      <c r="AZ285" s="40"/>
      <c r="BA285" s="40"/>
      <c r="BB285" s="40">
        <f t="shared" si="109"/>
        <v>18076.96</v>
      </c>
      <c r="BC285" s="108">
        <f t="shared" si="111"/>
        <v>7521.419999999998</v>
      </c>
      <c r="BD285" s="150"/>
      <c r="BE285" s="150"/>
      <c r="BF285" s="3">
        <v>26015.3472</v>
      </c>
      <c r="BG285" s="150">
        <f t="shared" si="100"/>
        <v>-18493.927200000002</v>
      </c>
      <c r="BH285" s="121">
        <v>150544.72</v>
      </c>
      <c r="BI285" s="156"/>
      <c r="BJ285" s="137"/>
      <c r="BK285" s="251"/>
      <c r="BL285" s="251">
        <f t="shared" si="93"/>
        <v>-18493.927200000002</v>
      </c>
      <c r="BM285" s="138">
        <v>-5725.22</v>
      </c>
      <c r="BN285" s="139"/>
      <c r="BO285" s="139"/>
      <c r="BP285" s="139"/>
      <c r="BQ285" s="139"/>
      <c r="BR285" s="276">
        <v>0</v>
      </c>
      <c r="BS285" s="138">
        <v>-5725.22</v>
      </c>
      <c r="BT285" s="3"/>
      <c r="BU285" s="3"/>
      <c r="BV285" s="251">
        <f t="shared" si="110"/>
        <v>-18493.927200000002</v>
      </c>
      <c r="BW285" s="150"/>
      <c r="BX285" s="274">
        <f>BL285+BR285</f>
        <v>-18493.927200000002</v>
      </c>
    </row>
    <row r="286" spans="1:76" ht="15.75">
      <c r="A286" s="3">
        <v>272</v>
      </c>
      <c r="B286" s="18" t="s">
        <v>353</v>
      </c>
      <c r="C286" s="3">
        <v>1588.4</v>
      </c>
      <c r="D286" s="3">
        <v>0</v>
      </c>
      <c r="E286" s="3">
        <f t="shared" si="95"/>
        <v>1588.4</v>
      </c>
      <c r="F286" s="51">
        <v>13.29</v>
      </c>
      <c r="G286" s="6">
        <f t="shared" si="96"/>
        <v>21109.836</v>
      </c>
      <c r="H286" s="5">
        <f t="shared" si="101"/>
        <v>126659.016</v>
      </c>
      <c r="I286" s="3">
        <v>13.81</v>
      </c>
      <c r="J286" s="6">
        <f t="shared" si="97"/>
        <v>21935.804000000004</v>
      </c>
      <c r="K286" s="5">
        <f t="shared" si="102"/>
        <v>131614.82400000002</v>
      </c>
      <c r="L286" s="54">
        <f t="shared" si="98"/>
        <v>258273.84000000003</v>
      </c>
      <c r="M286" s="125"/>
      <c r="N286" s="55">
        <f t="shared" si="99"/>
        <v>0</v>
      </c>
      <c r="O286" s="108">
        <f t="shared" si="103"/>
        <v>258273.84000000003</v>
      </c>
      <c r="P286" s="127"/>
      <c r="Q286" s="98"/>
      <c r="R286" s="144">
        <v>258384.39</v>
      </c>
      <c r="S286" s="144"/>
      <c r="T286" s="6">
        <f t="shared" si="104"/>
        <v>0</v>
      </c>
      <c r="U286" s="6">
        <f t="shared" si="105"/>
        <v>21532.0325</v>
      </c>
      <c r="V286" s="35">
        <v>0</v>
      </c>
      <c r="W286" s="35">
        <v>258384.39</v>
      </c>
      <c r="X286" s="3">
        <v>0</v>
      </c>
      <c r="Y286" s="3">
        <v>43859.25</v>
      </c>
      <c r="Z286" s="3">
        <v>0</v>
      </c>
      <c r="AA286" s="3">
        <v>6454.2</v>
      </c>
      <c r="AB286" s="3">
        <v>0</v>
      </c>
      <c r="AC286" s="3">
        <v>8708.81</v>
      </c>
      <c r="AD286" s="3">
        <v>0</v>
      </c>
      <c r="AE286" s="3">
        <v>9324.36</v>
      </c>
      <c r="AF286" s="3">
        <v>0</v>
      </c>
      <c r="AG286" s="3">
        <v>10747.64</v>
      </c>
      <c r="AH286" s="3">
        <v>0</v>
      </c>
      <c r="AI286" s="3">
        <v>13410.15</v>
      </c>
      <c r="AJ286" s="178">
        <v>0</v>
      </c>
      <c r="AK286" s="178">
        <v>27517.4</v>
      </c>
      <c r="AL286" s="178">
        <v>0</v>
      </c>
      <c r="AM286" s="178">
        <v>13555.51</v>
      </c>
      <c r="AN286" s="178">
        <v>0</v>
      </c>
      <c r="AO286" s="178">
        <v>11076.62</v>
      </c>
      <c r="AP286" s="3">
        <v>0</v>
      </c>
      <c r="AQ286" s="3">
        <v>17116.02</v>
      </c>
      <c r="AR286" s="3">
        <v>0</v>
      </c>
      <c r="AS286" s="3">
        <v>10290.33</v>
      </c>
      <c r="AT286" s="3">
        <v>0</v>
      </c>
      <c r="AU286" s="3">
        <v>19038.69</v>
      </c>
      <c r="AV286" s="39">
        <f t="shared" si="106"/>
        <v>0</v>
      </c>
      <c r="AW286" s="39">
        <f t="shared" si="107"/>
        <v>191098.97999999998</v>
      </c>
      <c r="AX286" s="122">
        <f t="shared" si="108"/>
        <v>191098.97999999998</v>
      </c>
      <c r="AY286" s="40"/>
      <c r="AZ286" s="40"/>
      <c r="BA286" s="40"/>
      <c r="BB286" s="40">
        <f t="shared" si="109"/>
        <v>191098.97999999998</v>
      </c>
      <c r="BC286" s="108">
        <f t="shared" si="111"/>
        <v>67174.86000000004</v>
      </c>
      <c r="BD286" s="150"/>
      <c r="BE286" s="150">
        <v>3440</v>
      </c>
      <c r="BF286" s="3">
        <v>-70130.2727</v>
      </c>
      <c r="BG286" s="150">
        <f t="shared" si="100"/>
        <v>140745.13270000005</v>
      </c>
      <c r="BH286" s="121">
        <v>383840.86</v>
      </c>
      <c r="BI286" s="156"/>
      <c r="BJ286" s="137"/>
      <c r="BK286" s="251"/>
      <c r="BL286" s="251">
        <f t="shared" si="93"/>
        <v>140745.13270000005</v>
      </c>
      <c r="BM286" s="125">
        <v>255962.72</v>
      </c>
      <c r="BN286" s="121"/>
      <c r="BO286" s="121"/>
      <c r="BP286" s="121">
        <v>187.28</v>
      </c>
      <c r="BQ286" s="121">
        <f aca="true" t="shared" si="112" ref="BQ286:BQ291">BM286*0.02011617</f>
        <v>5148.9895891824</v>
      </c>
      <c r="BR286" s="277">
        <f aca="true" t="shared" si="113" ref="BR286:BR291">BM286-BN286-BO286-BQ286-BP286</f>
        <v>250626.4504108176</v>
      </c>
      <c r="BS286" s="125"/>
      <c r="BT286" s="3"/>
      <c r="BU286" s="3"/>
      <c r="BV286" s="251">
        <f t="shared" si="110"/>
        <v>391371.58311081765</v>
      </c>
      <c r="BW286" s="108">
        <f>BL286+BR286</f>
        <v>391371.58311081765</v>
      </c>
      <c r="BX286" s="150"/>
    </row>
    <row r="287" spans="1:76" ht="15.75">
      <c r="A287" s="3">
        <v>273</v>
      </c>
      <c r="B287" s="18" t="s">
        <v>241</v>
      </c>
      <c r="C287" s="3">
        <v>906.8</v>
      </c>
      <c r="D287" s="3">
        <v>0</v>
      </c>
      <c r="E287" s="3">
        <f t="shared" si="95"/>
        <v>906.8</v>
      </c>
      <c r="F287" s="51">
        <v>13.06</v>
      </c>
      <c r="G287" s="6">
        <f t="shared" si="96"/>
        <v>11842.807999999999</v>
      </c>
      <c r="H287" s="5">
        <f t="shared" si="101"/>
        <v>71056.848</v>
      </c>
      <c r="I287" s="3">
        <v>13.58</v>
      </c>
      <c r="J287" s="6">
        <f t="shared" si="97"/>
        <v>12314.344</v>
      </c>
      <c r="K287" s="5">
        <f t="shared" si="102"/>
        <v>73886.064</v>
      </c>
      <c r="L287" s="54">
        <f t="shared" si="98"/>
        <v>144942.912</v>
      </c>
      <c r="M287" s="125"/>
      <c r="N287" s="55">
        <f t="shared" si="99"/>
        <v>0</v>
      </c>
      <c r="O287" s="108">
        <f t="shared" si="103"/>
        <v>144942.912</v>
      </c>
      <c r="P287" s="127" t="s">
        <v>351</v>
      </c>
      <c r="Q287" s="98"/>
      <c r="R287" s="144">
        <v>144955.97</v>
      </c>
      <c r="S287" s="144"/>
      <c r="T287" s="6">
        <f t="shared" si="104"/>
        <v>0</v>
      </c>
      <c r="U287" s="6">
        <f t="shared" si="105"/>
        <v>12079.664166666667</v>
      </c>
      <c r="V287" s="35">
        <v>0</v>
      </c>
      <c r="W287" s="35">
        <v>144955.97</v>
      </c>
      <c r="X287" s="3">
        <v>0</v>
      </c>
      <c r="Y287" s="3">
        <v>5671.98</v>
      </c>
      <c r="Z287" s="3">
        <v>0</v>
      </c>
      <c r="AA287" s="3">
        <v>2263.29</v>
      </c>
      <c r="AB287" s="3">
        <v>0</v>
      </c>
      <c r="AC287" s="3">
        <v>3390.71</v>
      </c>
      <c r="AD287" s="3">
        <v>0</v>
      </c>
      <c r="AE287" s="3">
        <v>24805.9</v>
      </c>
      <c r="AF287" s="3">
        <v>0</v>
      </c>
      <c r="AG287" s="3">
        <v>2263.29</v>
      </c>
      <c r="AH287" s="3">
        <v>0</v>
      </c>
      <c r="AI287" s="3">
        <v>12229.47</v>
      </c>
      <c r="AJ287" s="178">
        <v>0</v>
      </c>
      <c r="AK287" s="178">
        <v>2344.9</v>
      </c>
      <c r="AL287" s="178">
        <v>0</v>
      </c>
      <c r="AM287" s="178">
        <v>97981.08</v>
      </c>
      <c r="AN287" s="178">
        <v>0</v>
      </c>
      <c r="AO287" s="178">
        <v>100857.67</v>
      </c>
      <c r="AP287" s="3">
        <v>0</v>
      </c>
      <c r="AQ287" s="3">
        <v>3405.31</v>
      </c>
      <c r="AR287" s="3">
        <v>0</v>
      </c>
      <c r="AS287" s="3">
        <v>-10477.23</v>
      </c>
      <c r="AT287" s="3">
        <v>0</v>
      </c>
      <c r="AU287" s="3">
        <v>2344.9</v>
      </c>
      <c r="AV287" s="39">
        <f t="shared" si="106"/>
        <v>0</v>
      </c>
      <c r="AW287" s="39">
        <f t="shared" si="107"/>
        <v>247081.26999999996</v>
      </c>
      <c r="AX287" s="122">
        <f t="shared" si="108"/>
        <v>247081.26999999996</v>
      </c>
      <c r="AY287" s="40"/>
      <c r="AZ287" s="40"/>
      <c r="BA287" s="40"/>
      <c r="BB287" s="40">
        <f t="shared" si="109"/>
        <v>247081.26999999996</v>
      </c>
      <c r="BC287" s="108">
        <f t="shared" si="111"/>
        <v>-102138.35799999995</v>
      </c>
      <c r="BD287" s="150"/>
      <c r="BE287" s="150">
        <v>4128</v>
      </c>
      <c r="BF287" s="3">
        <v>622.122</v>
      </c>
      <c r="BG287" s="150">
        <f t="shared" si="100"/>
        <v>-98632.47999999995</v>
      </c>
      <c r="BH287" s="121">
        <v>13364.72</v>
      </c>
      <c r="BI287" s="156"/>
      <c r="BJ287" s="137"/>
      <c r="BK287" s="251"/>
      <c r="BL287" s="251">
        <f t="shared" si="93"/>
        <v>-98632.47999999995</v>
      </c>
      <c r="BM287" s="125">
        <v>61515.67</v>
      </c>
      <c r="BN287" s="3"/>
      <c r="BO287" s="3">
        <v>50000</v>
      </c>
      <c r="BP287" s="3"/>
      <c r="BQ287" s="121">
        <f t="shared" si="112"/>
        <v>1237.4596753838998</v>
      </c>
      <c r="BR287" s="277">
        <f t="shared" si="113"/>
        <v>10278.210324616099</v>
      </c>
      <c r="BS287" s="125"/>
      <c r="BT287" s="3"/>
      <c r="BU287" s="3"/>
      <c r="BV287" s="251">
        <f t="shared" si="110"/>
        <v>-88354.26967538385</v>
      </c>
      <c r="BW287" s="150"/>
      <c r="BX287" s="274">
        <f>BL287+BR287</f>
        <v>-88354.26967538385</v>
      </c>
    </row>
    <row r="288" spans="1:76" ht="15.75">
      <c r="A288" s="3">
        <v>274</v>
      </c>
      <c r="B288" s="18" t="s">
        <v>242</v>
      </c>
      <c r="C288" s="3">
        <v>511.9</v>
      </c>
      <c r="D288" s="3">
        <v>0</v>
      </c>
      <c r="E288" s="3">
        <f t="shared" si="95"/>
        <v>511.9</v>
      </c>
      <c r="F288" s="51">
        <v>12.92</v>
      </c>
      <c r="G288" s="6">
        <f t="shared" si="96"/>
        <v>6613.748</v>
      </c>
      <c r="H288" s="5">
        <f t="shared" si="101"/>
        <v>39682.488</v>
      </c>
      <c r="I288" s="3">
        <v>13.44</v>
      </c>
      <c r="J288" s="6">
        <f t="shared" si="97"/>
        <v>6879.936</v>
      </c>
      <c r="K288" s="5">
        <f t="shared" si="102"/>
        <v>41279.615999999995</v>
      </c>
      <c r="L288" s="54">
        <f t="shared" si="98"/>
        <v>80962.10399999999</v>
      </c>
      <c r="M288" s="125"/>
      <c r="N288" s="55">
        <f t="shared" si="99"/>
        <v>0</v>
      </c>
      <c r="O288" s="108">
        <f t="shared" si="103"/>
        <v>80962.10399999999</v>
      </c>
      <c r="P288" s="254" t="s">
        <v>351</v>
      </c>
      <c r="Q288" s="98"/>
      <c r="R288" s="144">
        <v>80952.28</v>
      </c>
      <c r="S288" s="144"/>
      <c r="T288" s="6">
        <f t="shared" si="104"/>
        <v>0</v>
      </c>
      <c r="U288" s="6">
        <f t="shared" si="105"/>
        <v>6746.0233333333335</v>
      </c>
      <c r="V288" s="35">
        <v>0</v>
      </c>
      <c r="W288" s="35">
        <v>80952.28</v>
      </c>
      <c r="X288" s="3">
        <v>0</v>
      </c>
      <c r="Y288" s="3">
        <v>4400.45</v>
      </c>
      <c r="Z288" s="3">
        <v>0</v>
      </c>
      <c r="AA288" s="3">
        <v>2127.99</v>
      </c>
      <c r="AB288" s="3">
        <v>0</v>
      </c>
      <c r="AC288" s="3">
        <v>3255.41</v>
      </c>
      <c r="AD288" s="3">
        <v>0</v>
      </c>
      <c r="AE288" s="3">
        <v>3974.59</v>
      </c>
      <c r="AF288" s="3">
        <v>0</v>
      </c>
      <c r="AG288" s="3">
        <v>2798.58</v>
      </c>
      <c r="AH288" s="3">
        <v>0</v>
      </c>
      <c r="AI288" s="3">
        <v>2831.08</v>
      </c>
      <c r="AJ288" s="178">
        <v>0</v>
      </c>
      <c r="AK288" s="178">
        <v>15107.09</v>
      </c>
      <c r="AL288" s="178">
        <v>0</v>
      </c>
      <c r="AM288" s="178">
        <v>39580.04</v>
      </c>
      <c r="AN288" s="178">
        <v>0</v>
      </c>
      <c r="AO288" s="178">
        <v>20843.4</v>
      </c>
      <c r="AP288" s="3">
        <v>0</v>
      </c>
      <c r="AQ288" s="3">
        <v>8775.73</v>
      </c>
      <c r="AR288" s="3">
        <v>0</v>
      </c>
      <c r="AS288" s="3">
        <v>1401.09</v>
      </c>
      <c r="AT288" s="3">
        <v>0</v>
      </c>
      <c r="AU288" s="3">
        <v>1401.09</v>
      </c>
      <c r="AV288" s="39">
        <f t="shared" si="106"/>
        <v>0</v>
      </c>
      <c r="AW288" s="39">
        <f t="shared" si="107"/>
        <v>106496.54</v>
      </c>
      <c r="AX288" s="122">
        <f t="shared" si="108"/>
        <v>106496.54</v>
      </c>
      <c r="AY288" s="40"/>
      <c r="AZ288" s="40"/>
      <c r="BA288" s="40"/>
      <c r="BB288" s="40">
        <f t="shared" si="109"/>
        <v>106496.54</v>
      </c>
      <c r="BC288" s="108">
        <f t="shared" si="111"/>
        <v>-25534.436</v>
      </c>
      <c r="BD288" s="150"/>
      <c r="BE288" s="150">
        <v>4128</v>
      </c>
      <c r="BF288" s="3">
        <v>22.0412</v>
      </c>
      <c r="BG288" s="150">
        <f t="shared" si="100"/>
        <v>-21428.4772</v>
      </c>
      <c r="BH288" s="121">
        <v>9686.9</v>
      </c>
      <c r="BI288" s="159">
        <v>1479.65</v>
      </c>
      <c r="BJ288" s="137"/>
      <c r="BK288" s="251"/>
      <c r="BL288" s="251">
        <f t="shared" si="93"/>
        <v>-21428.4772</v>
      </c>
      <c r="BM288" s="125">
        <v>48826.81</v>
      </c>
      <c r="BN288" s="3"/>
      <c r="BO288" s="3"/>
      <c r="BP288" s="3"/>
      <c r="BQ288" s="121">
        <f t="shared" si="112"/>
        <v>982.2084105176999</v>
      </c>
      <c r="BR288" s="277">
        <f t="shared" si="113"/>
        <v>47844.6015894823</v>
      </c>
      <c r="BS288" s="125"/>
      <c r="BT288" s="3"/>
      <c r="BU288" s="3"/>
      <c r="BV288" s="251">
        <f t="shared" si="110"/>
        <v>26416.1243894823</v>
      </c>
      <c r="BW288" s="108">
        <f>BL288+BR288</f>
        <v>26416.1243894823</v>
      </c>
      <c r="BX288" s="150"/>
    </row>
    <row r="289" spans="1:76" ht="15.75">
      <c r="A289" s="3">
        <v>275</v>
      </c>
      <c r="B289" s="17" t="s">
        <v>243</v>
      </c>
      <c r="C289" s="3">
        <v>1345.9</v>
      </c>
      <c r="D289" s="3">
        <v>0</v>
      </c>
      <c r="E289" s="3">
        <f t="shared" si="95"/>
        <v>1345.9</v>
      </c>
      <c r="F289" s="51">
        <v>13.29</v>
      </c>
      <c r="G289" s="6">
        <f t="shared" si="96"/>
        <v>17887.011</v>
      </c>
      <c r="H289" s="5">
        <f t="shared" si="101"/>
        <v>107322.06599999999</v>
      </c>
      <c r="I289" s="3">
        <v>13.81</v>
      </c>
      <c r="J289" s="6">
        <f t="shared" si="97"/>
        <v>18586.879</v>
      </c>
      <c r="K289" s="5">
        <f t="shared" si="102"/>
        <v>111521.274</v>
      </c>
      <c r="L289" s="54">
        <f t="shared" si="98"/>
        <v>218843.34</v>
      </c>
      <c r="M289" s="125"/>
      <c r="N289" s="55">
        <f t="shared" si="99"/>
        <v>0</v>
      </c>
      <c r="O289" s="108">
        <f t="shared" si="103"/>
        <v>218843.34</v>
      </c>
      <c r="P289" s="127"/>
      <c r="Q289" s="98"/>
      <c r="R289" s="144">
        <v>218937.01</v>
      </c>
      <c r="S289" s="144"/>
      <c r="T289" s="6">
        <f t="shared" si="104"/>
        <v>10200.0375</v>
      </c>
      <c r="U289" s="6">
        <f t="shared" si="105"/>
        <v>8044.713333333333</v>
      </c>
      <c r="V289" s="35">
        <v>122400.45</v>
      </c>
      <c r="W289" s="35">
        <v>96536.56</v>
      </c>
      <c r="X289" s="3">
        <v>82693.12</v>
      </c>
      <c r="Y289" s="3">
        <v>6844.4</v>
      </c>
      <c r="Z289" s="3">
        <v>5246.84</v>
      </c>
      <c r="AA289" s="3">
        <v>7152.78</v>
      </c>
      <c r="AB289" s="3">
        <v>2220.74</v>
      </c>
      <c r="AC289" s="3">
        <v>3273.22</v>
      </c>
      <c r="AD289" s="3">
        <v>4399.66</v>
      </c>
      <c r="AE289" s="3">
        <v>7837.31</v>
      </c>
      <c r="AF289" s="3">
        <v>4710.65</v>
      </c>
      <c r="AG289" s="3">
        <v>3273.22</v>
      </c>
      <c r="AH289" s="3">
        <v>4743.15</v>
      </c>
      <c r="AI289" s="3">
        <v>3273.22</v>
      </c>
      <c r="AJ289" s="178">
        <v>5983.617</v>
      </c>
      <c r="AK289" s="178">
        <v>15595.36</v>
      </c>
      <c r="AL289" s="178">
        <v>4885.617</v>
      </c>
      <c r="AM289" s="178">
        <v>11442.41</v>
      </c>
      <c r="AN289" s="178">
        <v>10874.507000000001</v>
      </c>
      <c r="AO289" s="178">
        <v>10792.54</v>
      </c>
      <c r="AP289" s="3">
        <v>5803.18</v>
      </c>
      <c r="AQ289" s="3">
        <v>4400.5</v>
      </c>
      <c r="AR289" s="3">
        <v>26066.9</v>
      </c>
      <c r="AS289" s="3">
        <v>3394.35</v>
      </c>
      <c r="AT289" s="3">
        <v>4833.7</v>
      </c>
      <c r="AU289" s="3">
        <v>4128.44</v>
      </c>
      <c r="AV289" s="39">
        <f t="shared" si="106"/>
        <v>162461.68099999998</v>
      </c>
      <c r="AW289" s="39">
        <f t="shared" si="107"/>
        <v>81407.75000000003</v>
      </c>
      <c r="AX289" s="122">
        <f t="shared" si="108"/>
        <v>243869.431</v>
      </c>
      <c r="AY289" s="40"/>
      <c r="AZ289" s="40"/>
      <c r="BA289" s="40"/>
      <c r="BB289" s="40">
        <f t="shared" si="109"/>
        <v>243869.431</v>
      </c>
      <c r="BC289" s="108">
        <f t="shared" si="111"/>
        <v>-25026.091000000015</v>
      </c>
      <c r="BD289" s="150"/>
      <c r="BE289" s="150">
        <v>4128</v>
      </c>
      <c r="BF289" s="3">
        <v>-14700.264</v>
      </c>
      <c r="BG289" s="150">
        <f t="shared" si="100"/>
        <v>-6197.827000000016</v>
      </c>
      <c r="BH289" s="121">
        <v>361013.86</v>
      </c>
      <c r="BI289" s="159">
        <v>0</v>
      </c>
      <c r="BJ289" s="137"/>
      <c r="BK289" s="251"/>
      <c r="BL289" s="251">
        <f t="shared" si="93"/>
        <v>-6197.827000000016</v>
      </c>
      <c r="BM289" s="125">
        <v>235030.75</v>
      </c>
      <c r="BN289" s="121"/>
      <c r="BO289" s="121"/>
      <c r="BP289" s="121">
        <v>158.68</v>
      </c>
      <c r="BQ289" s="121">
        <f t="shared" si="112"/>
        <v>4727.9185222275</v>
      </c>
      <c r="BR289" s="277">
        <f t="shared" si="113"/>
        <v>230144.1514777725</v>
      </c>
      <c r="BS289" s="125"/>
      <c r="BT289" s="3">
        <v>34000</v>
      </c>
      <c r="BU289" s="3" t="s">
        <v>428</v>
      </c>
      <c r="BV289" s="251">
        <f t="shared" si="110"/>
        <v>223946.3244777725</v>
      </c>
      <c r="BW289" s="108">
        <f>BL289+BR289</f>
        <v>223946.3244777725</v>
      </c>
      <c r="BX289" s="150"/>
    </row>
    <row r="290" spans="1:76" ht="15.75">
      <c r="A290" s="3">
        <v>276</v>
      </c>
      <c r="B290" s="18" t="s">
        <v>244</v>
      </c>
      <c r="C290" s="3">
        <v>959.9</v>
      </c>
      <c r="D290" s="3">
        <v>0</v>
      </c>
      <c r="E290" s="3">
        <f t="shared" si="95"/>
        <v>959.9</v>
      </c>
      <c r="F290" s="51">
        <v>9.98</v>
      </c>
      <c r="G290" s="6">
        <f t="shared" si="96"/>
        <v>9579.802</v>
      </c>
      <c r="H290" s="5">
        <f t="shared" si="101"/>
        <v>57478.812</v>
      </c>
      <c r="I290" s="3">
        <v>10.38</v>
      </c>
      <c r="J290" s="6">
        <f t="shared" si="97"/>
        <v>9963.762</v>
      </c>
      <c r="K290" s="5">
        <f t="shared" si="102"/>
        <v>59782.572</v>
      </c>
      <c r="L290" s="54">
        <f t="shared" si="98"/>
        <v>117261.38399999999</v>
      </c>
      <c r="M290" s="125"/>
      <c r="N290" s="55">
        <f t="shared" si="99"/>
        <v>0</v>
      </c>
      <c r="O290" s="108">
        <f t="shared" si="103"/>
        <v>117261.38399999999</v>
      </c>
      <c r="P290" s="127" t="s">
        <v>354</v>
      </c>
      <c r="Q290" s="98"/>
      <c r="R290" s="144">
        <v>117256.78</v>
      </c>
      <c r="S290" s="144"/>
      <c r="T290" s="6">
        <f t="shared" si="104"/>
        <v>0</v>
      </c>
      <c r="U290" s="6">
        <f t="shared" si="105"/>
        <v>9771.398333333333</v>
      </c>
      <c r="V290" s="35">
        <v>0</v>
      </c>
      <c r="W290" s="35">
        <v>117256.78</v>
      </c>
      <c r="X290" s="3">
        <v>0</v>
      </c>
      <c r="Y290" s="3">
        <v>2385.42</v>
      </c>
      <c r="Z290" s="3">
        <v>0</v>
      </c>
      <c r="AA290" s="3">
        <v>2385.42</v>
      </c>
      <c r="AB290" s="3">
        <v>0</v>
      </c>
      <c r="AC290" s="3">
        <v>3512.84</v>
      </c>
      <c r="AD290" s="3">
        <v>0</v>
      </c>
      <c r="AE290" s="3">
        <v>3445.83</v>
      </c>
      <c r="AF290" s="3">
        <v>0</v>
      </c>
      <c r="AG290" s="3">
        <v>12648.67</v>
      </c>
      <c r="AH290" s="3">
        <v>0</v>
      </c>
      <c r="AI290" s="3">
        <v>2385.42</v>
      </c>
      <c r="AJ290" s="178">
        <v>0</v>
      </c>
      <c r="AK290" s="178">
        <v>2471.81</v>
      </c>
      <c r="AL290" s="178">
        <v>0</v>
      </c>
      <c r="AM290" s="178">
        <v>4678.3</v>
      </c>
      <c r="AN290" s="178">
        <v>0</v>
      </c>
      <c r="AO290" s="178">
        <v>10421.03</v>
      </c>
      <c r="AP290" s="3">
        <v>0</v>
      </c>
      <c r="AQ290" s="3">
        <v>3532.22</v>
      </c>
      <c r="AR290" s="3">
        <v>0</v>
      </c>
      <c r="AS290" s="3">
        <v>2471.81</v>
      </c>
      <c r="AT290" s="3">
        <v>0</v>
      </c>
      <c r="AU290" s="3">
        <v>9359.5</v>
      </c>
      <c r="AV290" s="39">
        <f t="shared" si="106"/>
        <v>0</v>
      </c>
      <c r="AW290" s="39">
        <f t="shared" si="107"/>
        <v>59698.27</v>
      </c>
      <c r="AX290" s="122">
        <f t="shared" si="108"/>
        <v>59698.27</v>
      </c>
      <c r="AY290" s="40"/>
      <c r="AZ290" s="40"/>
      <c r="BA290" s="40"/>
      <c r="BB290" s="40">
        <f t="shared" si="109"/>
        <v>59698.27</v>
      </c>
      <c r="BC290" s="108">
        <f t="shared" si="111"/>
        <v>57563.113999999994</v>
      </c>
      <c r="BD290" s="150"/>
      <c r="BE290" s="150">
        <v>4128</v>
      </c>
      <c r="BF290" s="3">
        <v>2442.617</v>
      </c>
      <c r="BG290" s="150">
        <f t="shared" si="100"/>
        <v>59248.496999999996</v>
      </c>
      <c r="BH290" s="121">
        <v>15226.83</v>
      </c>
      <c r="BI290" s="159">
        <v>7751.37</v>
      </c>
      <c r="BJ290" s="137"/>
      <c r="BK290" s="251"/>
      <c r="BL290" s="251">
        <f t="shared" si="93"/>
        <v>59248.496999999996</v>
      </c>
      <c r="BM290" s="125">
        <v>115622.41</v>
      </c>
      <c r="BN290" s="121"/>
      <c r="BO290" s="121"/>
      <c r="BP290" s="121"/>
      <c r="BQ290" s="121">
        <f t="shared" si="112"/>
        <v>2325.8800553697</v>
      </c>
      <c r="BR290" s="277">
        <f t="shared" si="113"/>
        <v>113296.52994463031</v>
      </c>
      <c r="BS290" s="125"/>
      <c r="BT290" s="3"/>
      <c r="BU290" s="3"/>
      <c r="BV290" s="251">
        <f t="shared" si="110"/>
        <v>172545.0269446303</v>
      </c>
      <c r="BW290" s="108">
        <f>BL290+BR290</f>
        <v>172545.0269446303</v>
      </c>
      <c r="BX290" s="150"/>
    </row>
    <row r="291" spans="1:76" ht="15.75">
      <c r="A291" s="3">
        <v>277</v>
      </c>
      <c r="B291" s="17" t="s">
        <v>245</v>
      </c>
      <c r="C291" s="3">
        <v>745.2</v>
      </c>
      <c r="D291" s="3">
        <v>0</v>
      </c>
      <c r="E291" s="3">
        <f t="shared" si="95"/>
        <v>745.2</v>
      </c>
      <c r="F291" s="51">
        <v>13.29</v>
      </c>
      <c r="G291" s="6">
        <f t="shared" si="96"/>
        <v>9903.708</v>
      </c>
      <c r="H291" s="5">
        <f t="shared" si="101"/>
        <v>59422.24800000001</v>
      </c>
      <c r="I291" s="3">
        <v>13.81</v>
      </c>
      <c r="J291" s="6">
        <f t="shared" si="97"/>
        <v>10291.212000000001</v>
      </c>
      <c r="K291" s="5">
        <f t="shared" si="102"/>
        <v>61747.27200000001</v>
      </c>
      <c r="L291" s="54">
        <f t="shared" si="98"/>
        <v>121169.52000000002</v>
      </c>
      <c r="M291" s="125"/>
      <c r="N291" s="55">
        <f t="shared" si="99"/>
        <v>0</v>
      </c>
      <c r="O291" s="108">
        <f t="shared" si="103"/>
        <v>121169.52000000002</v>
      </c>
      <c r="P291" s="183" t="s">
        <v>517</v>
      </c>
      <c r="Q291" s="98"/>
      <c r="R291" s="144">
        <v>121221.39</v>
      </c>
      <c r="S291" s="144"/>
      <c r="T291" s="6">
        <f t="shared" si="104"/>
        <v>5647.572499999999</v>
      </c>
      <c r="U291" s="6">
        <f t="shared" si="105"/>
        <v>4454.2091666666665</v>
      </c>
      <c r="V291" s="35">
        <v>67770.87</v>
      </c>
      <c r="W291" s="35">
        <v>53450.51</v>
      </c>
      <c r="X291" s="3">
        <v>1127.42</v>
      </c>
      <c r="Y291" s="3">
        <v>2685.94</v>
      </c>
      <c r="Z291" s="3">
        <v>0</v>
      </c>
      <c r="AA291" s="3">
        <v>1891.61</v>
      </c>
      <c r="AB291" s="3">
        <v>1501.71</v>
      </c>
      <c r="AC291" s="3">
        <v>1891.61</v>
      </c>
      <c r="AD291" s="3">
        <v>523.71</v>
      </c>
      <c r="AE291" s="3">
        <v>9116.27</v>
      </c>
      <c r="AF291" s="3">
        <v>0</v>
      </c>
      <c r="AG291" s="3">
        <v>1891.61</v>
      </c>
      <c r="AH291" s="3">
        <v>32.5</v>
      </c>
      <c r="AI291" s="3">
        <v>1891.61</v>
      </c>
      <c r="AJ291" s="178">
        <v>1764.75</v>
      </c>
      <c r="AK291" s="178">
        <v>11147.4</v>
      </c>
      <c r="AL291" s="178">
        <v>0</v>
      </c>
      <c r="AM291" s="178">
        <v>1958.68</v>
      </c>
      <c r="AN291" s="178">
        <v>0</v>
      </c>
      <c r="AO291" s="178">
        <v>5291.58</v>
      </c>
      <c r="AP291" s="3">
        <v>474.75</v>
      </c>
      <c r="AQ291" s="3">
        <v>2544.34</v>
      </c>
      <c r="AR291" s="3">
        <v>8489.82</v>
      </c>
      <c r="AS291" s="3">
        <v>1958.68</v>
      </c>
      <c r="AT291" s="3">
        <v>995.12</v>
      </c>
      <c r="AU291" s="3">
        <v>1958.68</v>
      </c>
      <c r="AV291" s="39">
        <f t="shared" si="106"/>
        <v>14909.78</v>
      </c>
      <c r="AW291" s="39">
        <f t="shared" si="107"/>
        <v>44228.01000000001</v>
      </c>
      <c r="AX291" s="122">
        <f t="shared" si="108"/>
        <v>59137.79000000001</v>
      </c>
      <c r="AY291" s="40"/>
      <c r="AZ291" s="40"/>
      <c r="BA291" s="40"/>
      <c r="BB291" s="40">
        <f t="shared" si="109"/>
        <v>59137.79000000001</v>
      </c>
      <c r="BC291" s="108">
        <f t="shared" si="111"/>
        <v>62031.73000000001</v>
      </c>
      <c r="BD291" s="150"/>
      <c r="BE291" s="150">
        <v>4128</v>
      </c>
      <c r="BF291" s="3">
        <v>-2372.393</v>
      </c>
      <c r="BG291" s="150">
        <f t="shared" si="100"/>
        <v>68532.123</v>
      </c>
      <c r="BH291" s="121">
        <v>222089.27</v>
      </c>
      <c r="BI291" s="156"/>
      <c r="BJ291" s="137"/>
      <c r="BK291" s="251"/>
      <c r="BL291" s="251">
        <f t="shared" si="93"/>
        <v>68532.123</v>
      </c>
      <c r="BM291" s="125">
        <v>24593.6</v>
      </c>
      <c r="BN291" s="3"/>
      <c r="BO291" s="3"/>
      <c r="BP291" s="3">
        <v>87.86</v>
      </c>
      <c r="BQ291" s="121">
        <f t="shared" si="112"/>
        <v>494.72903851199993</v>
      </c>
      <c r="BR291" s="277">
        <f t="shared" si="113"/>
        <v>24011.010961488</v>
      </c>
      <c r="BS291" s="125"/>
      <c r="BT291" s="3"/>
      <c r="BU291" s="3"/>
      <c r="BV291" s="251">
        <f t="shared" si="110"/>
        <v>92543.133961488</v>
      </c>
      <c r="BW291" s="108">
        <f>BL291+BR291</f>
        <v>92543.133961488</v>
      </c>
      <c r="BX291" s="150"/>
    </row>
    <row r="292" spans="1:76" ht="15.75">
      <c r="A292" s="3">
        <v>278</v>
      </c>
      <c r="B292" s="17" t="s">
        <v>246</v>
      </c>
      <c r="C292" s="3">
        <v>3239.6</v>
      </c>
      <c r="D292" s="3">
        <v>71.5</v>
      </c>
      <c r="E292" s="3">
        <f t="shared" si="95"/>
        <v>3311.1</v>
      </c>
      <c r="F292" s="51">
        <v>12.46</v>
      </c>
      <c r="G292" s="6">
        <f t="shared" si="96"/>
        <v>41256.306000000004</v>
      </c>
      <c r="H292" s="5">
        <f t="shared" si="101"/>
        <v>247537.836</v>
      </c>
      <c r="I292" s="3">
        <v>12.97</v>
      </c>
      <c r="J292" s="6">
        <f t="shared" si="97"/>
        <v>42944.967000000004</v>
      </c>
      <c r="K292" s="5">
        <f t="shared" si="102"/>
        <v>257669.80200000003</v>
      </c>
      <c r="L292" s="54">
        <f t="shared" si="98"/>
        <v>505207.63800000004</v>
      </c>
      <c r="M292" s="138">
        <v>-263979.1</v>
      </c>
      <c r="N292" s="55">
        <f t="shared" si="99"/>
        <v>-0.5225160511132255</v>
      </c>
      <c r="O292" s="108">
        <f t="shared" si="103"/>
        <v>241228.53800000006</v>
      </c>
      <c r="P292" s="127"/>
      <c r="Q292" s="98" t="s">
        <v>424</v>
      </c>
      <c r="R292" s="144">
        <v>240998.09</v>
      </c>
      <c r="S292" s="144"/>
      <c r="T292" s="6">
        <f t="shared" si="104"/>
        <v>11379.689166666665</v>
      </c>
      <c r="U292" s="6">
        <f t="shared" si="105"/>
        <v>8703.484166666667</v>
      </c>
      <c r="V292" s="35">
        <v>136556.27</v>
      </c>
      <c r="W292" s="35">
        <v>104441.81</v>
      </c>
      <c r="X292" s="3">
        <v>5000.06</v>
      </c>
      <c r="Y292" s="3">
        <v>9444.44</v>
      </c>
      <c r="Z292" s="3">
        <v>6224.44</v>
      </c>
      <c r="AA292" s="3">
        <v>18309.34</v>
      </c>
      <c r="AB292" s="3">
        <v>40412.27</v>
      </c>
      <c r="AC292" s="3">
        <v>39537.95</v>
      </c>
      <c r="AD292" s="3">
        <v>5474.81</v>
      </c>
      <c r="AE292" s="3">
        <v>12822.1</v>
      </c>
      <c r="AF292" s="3">
        <v>16486.08</v>
      </c>
      <c r="AG292" s="3">
        <v>7793.18</v>
      </c>
      <c r="AH292" s="3">
        <v>20565.89</v>
      </c>
      <c r="AI292" s="3">
        <v>7793.18</v>
      </c>
      <c r="AJ292" s="178">
        <v>14431.001999999999</v>
      </c>
      <c r="AK292" s="178">
        <v>29581.58</v>
      </c>
      <c r="AL292" s="178">
        <v>13083.171999999999</v>
      </c>
      <c r="AM292" s="178">
        <v>50038.64</v>
      </c>
      <c r="AN292" s="178">
        <v>23704.802</v>
      </c>
      <c r="AO292" s="178">
        <v>14422.77</v>
      </c>
      <c r="AP292" s="3">
        <v>10513.25</v>
      </c>
      <c r="AQ292" s="3">
        <v>9219.14</v>
      </c>
      <c r="AR292" s="3">
        <v>8721.99</v>
      </c>
      <c r="AS292" s="3">
        <v>8091.18</v>
      </c>
      <c r="AT292" s="3">
        <v>9769.35</v>
      </c>
      <c r="AU292" s="3">
        <v>8505.51</v>
      </c>
      <c r="AV292" s="39">
        <f t="shared" si="106"/>
        <v>174387.11599999998</v>
      </c>
      <c r="AW292" s="39">
        <f t="shared" si="107"/>
        <v>215559.01</v>
      </c>
      <c r="AX292" s="122">
        <f t="shared" si="108"/>
        <v>389946.126</v>
      </c>
      <c r="AY292" s="40"/>
      <c r="AZ292" s="40"/>
      <c r="BA292" s="40"/>
      <c r="BB292" s="40">
        <f t="shared" si="109"/>
        <v>389946.126</v>
      </c>
      <c r="BC292" s="108">
        <f t="shared" si="111"/>
        <v>-148717.58799999993</v>
      </c>
      <c r="BD292" s="150"/>
      <c r="BE292" s="150"/>
      <c r="BF292" s="3">
        <v>72501.6672</v>
      </c>
      <c r="BG292" s="150">
        <f t="shared" si="100"/>
        <v>-221219.25519999993</v>
      </c>
      <c r="BH292" s="121">
        <v>260780.14</v>
      </c>
      <c r="BI292" s="159">
        <v>2249.07</v>
      </c>
      <c r="BJ292" s="137"/>
      <c r="BK292" s="251"/>
      <c r="BL292" s="251">
        <f t="shared" si="93"/>
        <v>-221219.25519999993</v>
      </c>
      <c r="BM292" s="138">
        <v>-263979.1</v>
      </c>
      <c r="BN292" s="140"/>
      <c r="BO292" s="140"/>
      <c r="BP292" s="140"/>
      <c r="BQ292" s="140"/>
      <c r="BR292" s="276">
        <v>0</v>
      </c>
      <c r="BS292" s="138">
        <v>-263979.1</v>
      </c>
      <c r="BT292" s="3"/>
      <c r="BU292" s="3"/>
      <c r="BV292" s="251">
        <f t="shared" si="110"/>
        <v>-221219.25519999993</v>
      </c>
      <c r="BW292" s="150"/>
      <c r="BX292" s="274">
        <f>BL292+BR292</f>
        <v>-221219.25519999993</v>
      </c>
    </row>
    <row r="293" spans="1:76" ht="15.75">
      <c r="A293" s="3">
        <v>279</v>
      </c>
      <c r="B293" s="17" t="s">
        <v>247</v>
      </c>
      <c r="C293" s="3">
        <v>3584.2</v>
      </c>
      <c r="D293" s="3">
        <v>480.2</v>
      </c>
      <c r="E293" s="3">
        <f t="shared" si="95"/>
        <v>4064.3999999999996</v>
      </c>
      <c r="F293" s="51">
        <v>13.37</v>
      </c>
      <c r="G293" s="6">
        <f t="shared" si="96"/>
        <v>54341.02799999999</v>
      </c>
      <c r="H293" s="5">
        <f t="shared" si="101"/>
        <v>326046.16799999995</v>
      </c>
      <c r="I293" s="3">
        <v>13.9</v>
      </c>
      <c r="J293" s="6">
        <f t="shared" si="97"/>
        <v>56495.159999999996</v>
      </c>
      <c r="K293" s="5">
        <f t="shared" si="102"/>
        <v>338970.95999999996</v>
      </c>
      <c r="L293" s="54">
        <f t="shared" si="98"/>
        <v>665017.1279999999</v>
      </c>
      <c r="M293" s="138">
        <v>-196560.51</v>
      </c>
      <c r="N293" s="55">
        <f t="shared" si="99"/>
        <v>-0.29557210141510826</v>
      </c>
      <c r="O293" s="108">
        <f t="shared" si="103"/>
        <v>468456.6179999999</v>
      </c>
      <c r="P293" s="127"/>
      <c r="Q293" s="98" t="s">
        <v>424</v>
      </c>
      <c r="R293" s="144">
        <v>468573.67</v>
      </c>
      <c r="S293" s="144"/>
      <c r="T293" s="6">
        <f t="shared" si="104"/>
        <v>22762.095</v>
      </c>
      <c r="U293" s="6">
        <f t="shared" si="105"/>
        <v>16285.710833333333</v>
      </c>
      <c r="V293" s="35">
        <v>273145.14</v>
      </c>
      <c r="W293" s="35">
        <v>195428.53</v>
      </c>
      <c r="X293" s="3">
        <v>10891.73</v>
      </c>
      <c r="Y293" s="3">
        <v>16491.77</v>
      </c>
      <c r="Z293" s="3">
        <v>46738.72</v>
      </c>
      <c r="AA293" s="3">
        <v>9348.12</v>
      </c>
      <c r="AB293" s="3">
        <v>12138.3</v>
      </c>
      <c r="AC293" s="3">
        <v>11088.28</v>
      </c>
      <c r="AD293" s="3">
        <v>19516.74</v>
      </c>
      <c r="AE293" s="3">
        <v>16674.05</v>
      </c>
      <c r="AF293" s="3">
        <v>14473.16</v>
      </c>
      <c r="AG293" s="3">
        <v>138534.23</v>
      </c>
      <c r="AH293" s="3">
        <v>14225.4</v>
      </c>
      <c r="AI293" s="3">
        <v>9348.12</v>
      </c>
      <c r="AJ293" s="178">
        <v>536780.882</v>
      </c>
      <c r="AK293" s="178">
        <v>21957.12</v>
      </c>
      <c r="AL293" s="178">
        <v>22305.352</v>
      </c>
      <c r="AM293" s="178">
        <v>23237.91</v>
      </c>
      <c r="AN293" s="178">
        <v>31879.841999999997</v>
      </c>
      <c r="AO293" s="178">
        <v>11376.99</v>
      </c>
      <c r="AP293" s="3">
        <v>11195.15</v>
      </c>
      <c r="AQ293" s="3">
        <v>15576.11</v>
      </c>
      <c r="AR293" s="3">
        <v>13576.22</v>
      </c>
      <c r="AS293" s="3">
        <v>11047.11</v>
      </c>
      <c r="AT293" s="3">
        <v>14982.22</v>
      </c>
      <c r="AU293" s="3">
        <v>14285.32</v>
      </c>
      <c r="AV293" s="39">
        <f t="shared" si="106"/>
        <v>748703.7159999999</v>
      </c>
      <c r="AW293" s="39">
        <f t="shared" si="107"/>
        <v>298965.13</v>
      </c>
      <c r="AX293" s="122">
        <f t="shared" si="108"/>
        <v>1047668.8459999999</v>
      </c>
      <c r="AY293" s="40"/>
      <c r="AZ293" s="40"/>
      <c r="BA293" s="40"/>
      <c r="BB293" s="40">
        <f t="shared" si="109"/>
        <v>1047668.8459999999</v>
      </c>
      <c r="BC293" s="108">
        <f t="shared" si="111"/>
        <v>-579212.228</v>
      </c>
      <c r="BD293" s="150"/>
      <c r="BE293" s="150">
        <v>4128</v>
      </c>
      <c r="BF293" s="3">
        <v>-19006.4024</v>
      </c>
      <c r="BG293" s="150">
        <f t="shared" si="100"/>
        <v>-556077.8256</v>
      </c>
      <c r="BH293" s="121">
        <v>193861.87</v>
      </c>
      <c r="BI293" s="159">
        <v>29841.91</v>
      </c>
      <c r="BJ293" s="137">
        <v>0</v>
      </c>
      <c r="BK293" s="251">
        <v>23517.46</v>
      </c>
      <c r="BL293" s="251">
        <f t="shared" si="93"/>
        <v>-532560.3656</v>
      </c>
      <c r="BM293" s="138">
        <v>-196560.51</v>
      </c>
      <c r="BN293" s="140"/>
      <c r="BO293" s="140"/>
      <c r="BP293" s="140"/>
      <c r="BQ293" s="140"/>
      <c r="BR293" s="276">
        <v>0</v>
      </c>
      <c r="BS293" s="138">
        <v>-196560.51</v>
      </c>
      <c r="BT293" s="3"/>
      <c r="BU293" s="3"/>
      <c r="BV293" s="251">
        <f t="shared" si="110"/>
        <v>-532560.3656</v>
      </c>
      <c r="BW293" s="150"/>
      <c r="BX293" s="274">
        <f>BL293+BR293</f>
        <v>-532560.3656</v>
      </c>
    </row>
    <row r="294" spans="1:76" ht="15.75">
      <c r="A294" s="3">
        <v>280</v>
      </c>
      <c r="B294" s="17" t="s">
        <v>248</v>
      </c>
      <c r="C294" s="3">
        <v>4144.9</v>
      </c>
      <c r="D294" s="3">
        <v>485.4</v>
      </c>
      <c r="E294" s="3">
        <f t="shared" si="95"/>
        <v>4630.299999999999</v>
      </c>
      <c r="F294" s="51">
        <v>12.82</v>
      </c>
      <c r="G294" s="6">
        <f t="shared" si="96"/>
        <v>59360.44599999999</v>
      </c>
      <c r="H294" s="5">
        <f t="shared" si="101"/>
        <v>356162.6759999999</v>
      </c>
      <c r="I294" s="3">
        <v>13.34</v>
      </c>
      <c r="J294" s="6">
        <f t="shared" si="97"/>
        <v>61768.20199999999</v>
      </c>
      <c r="K294" s="5">
        <f t="shared" si="102"/>
        <v>370609.21199999994</v>
      </c>
      <c r="L294" s="54">
        <f t="shared" si="98"/>
        <v>726771.8879999998</v>
      </c>
      <c r="M294" s="125"/>
      <c r="N294" s="55">
        <f t="shared" si="99"/>
        <v>0</v>
      </c>
      <c r="O294" s="108">
        <f t="shared" si="103"/>
        <v>726771.8879999998</v>
      </c>
      <c r="P294" s="127"/>
      <c r="Q294" s="98"/>
      <c r="R294" s="144">
        <v>726571.86</v>
      </c>
      <c r="S294" s="144"/>
      <c r="T294" s="6">
        <f t="shared" si="104"/>
        <v>34996.73333333333</v>
      </c>
      <c r="U294" s="6">
        <f t="shared" si="105"/>
        <v>25550.921666666665</v>
      </c>
      <c r="V294" s="35">
        <v>419960.8</v>
      </c>
      <c r="W294" s="35">
        <v>306611.06</v>
      </c>
      <c r="X294" s="3">
        <v>45186.8</v>
      </c>
      <c r="Y294" s="3">
        <v>11410.58</v>
      </c>
      <c r="Z294" s="3">
        <v>39227.38</v>
      </c>
      <c r="AA294" s="3">
        <v>12994.78</v>
      </c>
      <c r="AB294" s="3">
        <v>15997.78</v>
      </c>
      <c r="AC294" s="3">
        <v>16314.74</v>
      </c>
      <c r="AD294" s="3">
        <v>8113.76</v>
      </c>
      <c r="AE294" s="3">
        <v>27637.62</v>
      </c>
      <c r="AF294" s="3">
        <v>16451.71</v>
      </c>
      <c r="AG294" s="3">
        <v>14982.04</v>
      </c>
      <c r="AH294" s="3">
        <v>18411.1</v>
      </c>
      <c r="AI294" s="3">
        <v>11003.61</v>
      </c>
      <c r="AJ294" s="178">
        <v>41652.29099999999</v>
      </c>
      <c r="AK294" s="178">
        <v>56538.38</v>
      </c>
      <c r="AL294" s="178">
        <v>36752.211</v>
      </c>
      <c r="AM294" s="178">
        <v>46474.48</v>
      </c>
      <c r="AN294" s="178">
        <v>31274.891</v>
      </c>
      <c r="AO294" s="178">
        <v>13807.41</v>
      </c>
      <c r="AP294" s="3">
        <v>10712.12</v>
      </c>
      <c r="AQ294" s="3">
        <v>13987.69</v>
      </c>
      <c r="AR294" s="3">
        <v>21794.93</v>
      </c>
      <c r="AS294" s="3">
        <v>11420.28</v>
      </c>
      <c r="AT294" s="3">
        <v>14705.73</v>
      </c>
      <c r="AU294" s="3">
        <v>11834.61</v>
      </c>
      <c r="AV294" s="39">
        <f t="shared" si="106"/>
        <v>300280.703</v>
      </c>
      <c r="AW294" s="39">
        <f t="shared" si="107"/>
        <v>248406.22000000003</v>
      </c>
      <c r="AX294" s="122">
        <f t="shared" si="108"/>
        <v>548686.923</v>
      </c>
      <c r="AY294" s="40"/>
      <c r="AZ294" s="40"/>
      <c r="BA294" s="40"/>
      <c r="BB294" s="40">
        <f t="shared" si="109"/>
        <v>548686.923</v>
      </c>
      <c r="BC294" s="108">
        <f t="shared" si="111"/>
        <v>178084.96499999985</v>
      </c>
      <c r="BD294" s="150"/>
      <c r="BE294" s="150">
        <v>1376</v>
      </c>
      <c r="BF294" s="3">
        <v>10262.8218</v>
      </c>
      <c r="BG294" s="150">
        <f t="shared" si="100"/>
        <v>169198.14319999985</v>
      </c>
      <c r="BH294" s="121">
        <v>255070.25</v>
      </c>
      <c r="BI294" s="156"/>
      <c r="BJ294" s="137"/>
      <c r="BK294" s="251"/>
      <c r="BL294" s="251">
        <f t="shared" si="93"/>
        <v>169198.14319999985</v>
      </c>
      <c r="BM294" s="125">
        <v>466530.79</v>
      </c>
      <c r="BN294" s="121"/>
      <c r="BO294" s="121"/>
      <c r="BP294" s="121"/>
      <c r="BQ294" s="121">
        <f>BM294*0.02011617</f>
        <v>9384.812681874299</v>
      </c>
      <c r="BR294" s="277">
        <f>BM294-BN294-BO294-BQ294-BP294</f>
        <v>457145.97731812566</v>
      </c>
      <c r="BS294" s="125"/>
      <c r="BT294" s="3">
        <v>30000</v>
      </c>
      <c r="BU294" s="3" t="s">
        <v>428</v>
      </c>
      <c r="BV294" s="251">
        <f t="shared" si="110"/>
        <v>626344.1205181255</v>
      </c>
      <c r="BW294" s="108">
        <f>BL294+BR294</f>
        <v>626344.1205181255</v>
      </c>
      <c r="BX294" s="150"/>
    </row>
    <row r="295" spans="1:146" s="93" customFormat="1" ht="15.75">
      <c r="A295" s="3">
        <v>281</v>
      </c>
      <c r="B295" s="57" t="s">
        <v>249</v>
      </c>
      <c r="C295" s="3">
        <v>255.5</v>
      </c>
      <c r="D295" s="3">
        <v>0</v>
      </c>
      <c r="E295" s="3">
        <f t="shared" si="95"/>
        <v>255.5</v>
      </c>
      <c r="F295" s="51">
        <v>6.86</v>
      </c>
      <c r="G295" s="6">
        <f t="shared" si="96"/>
        <v>1752.73</v>
      </c>
      <c r="H295" s="5">
        <f t="shared" si="101"/>
        <v>10516.380000000001</v>
      </c>
      <c r="I295" s="3">
        <v>7.14</v>
      </c>
      <c r="J295" s="6">
        <f t="shared" si="97"/>
        <v>1824.27</v>
      </c>
      <c r="K295" s="5">
        <f t="shared" si="102"/>
        <v>10945.619999999999</v>
      </c>
      <c r="L295" s="54">
        <f t="shared" si="98"/>
        <v>21462</v>
      </c>
      <c r="M295" s="138">
        <v>-47786.29</v>
      </c>
      <c r="N295" s="55">
        <f t="shared" si="99"/>
        <v>-2.2265534432951264</v>
      </c>
      <c r="O295" s="108">
        <f t="shared" si="103"/>
        <v>-26324.29</v>
      </c>
      <c r="P295" s="127" t="s">
        <v>351</v>
      </c>
      <c r="Q295" s="98" t="s">
        <v>424</v>
      </c>
      <c r="R295" s="143">
        <v>7192.84</v>
      </c>
      <c r="S295" s="144">
        <f>O295-R295</f>
        <v>-33517.130000000005</v>
      </c>
      <c r="T295" s="6">
        <f t="shared" si="104"/>
        <v>0</v>
      </c>
      <c r="U295" s="6">
        <f t="shared" si="105"/>
        <v>599.4033333333333</v>
      </c>
      <c r="V295" s="35">
        <v>0</v>
      </c>
      <c r="W295" s="35">
        <v>7192.84</v>
      </c>
      <c r="X295" s="3">
        <v>0</v>
      </c>
      <c r="Y295" s="3">
        <v>587.65</v>
      </c>
      <c r="Z295" s="3">
        <v>0</v>
      </c>
      <c r="AA295" s="3">
        <v>587.65</v>
      </c>
      <c r="AB295" s="3">
        <v>0</v>
      </c>
      <c r="AC295" s="3">
        <v>587.65</v>
      </c>
      <c r="AD295" s="3">
        <v>0</v>
      </c>
      <c r="AE295" s="3">
        <v>1062.4</v>
      </c>
      <c r="AF295" s="3">
        <v>0</v>
      </c>
      <c r="AG295" s="3">
        <v>587.65</v>
      </c>
      <c r="AH295" s="3">
        <v>0</v>
      </c>
      <c r="AI295" s="3">
        <v>587.65</v>
      </c>
      <c r="AJ295" s="178">
        <v>0</v>
      </c>
      <c r="AK295" s="178">
        <v>610.65</v>
      </c>
      <c r="AL295" s="178">
        <v>0</v>
      </c>
      <c r="AM295" s="178">
        <v>610.65</v>
      </c>
      <c r="AN295" s="178">
        <v>0</v>
      </c>
      <c r="AO295" s="178">
        <v>610.65</v>
      </c>
      <c r="AP295" s="3">
        <v>0</v>
      </c>
      <c r="AQ295" s="3">
        <v>1085.4</v>
      </c>
      <c r="AR295" s="3">
        <v>0</v>
      </c>
      <c r="AS295" s="3">
        <v>610.65</v>
      </c>
      <c r="AT295" s="3">
        <v>0</v>
      </c>
      <c r="AU295" s="3">
        <v>610.65</v>
      </c>
      <c r="AV295" s="39">
        <f t="shared" si="106"/>
        <v>0</v>
      </c>
      <c r="AW295" s="39">
        <f t="shared" si="107"/>
        <v>8139.299999999999</v>
      </c>
      <c r="AX295" s="122">
        <f t="shared" si="108"/>
        <v>8139.299999999999</v>
      </c>
      <c r="AY295" s="40"/>
      <c r="AZ295" s="40"/>
      <c r="BA295" s="40"/>
      <c r="BB295" s="40">
        <f t="shared" si="109"/>
        <v>8139.299999999999</v>
      </c>
      <c r="BC295" s="108">
        <f t="shared" si="111"/>
        <v>-34463.59</v>
      </c>
      <c r="BD295" s="150"/>
      <c r="BE295" s="150"/>
      <c r="BF295" s="3">
        <v>19984.344</v>
      </c>
      <c r="BG295" s="150">
        <f t="shared" si="100"/>
        <v>-54447.933999999994</v>
      </c>
      <c r="BH295" s="121">
        <v>129121.95</v>
      </c>
      <c r="BI295" s="156"/>
      <c r="BJ295" s="137"/>
      <c r="BK295" s="251"/>
      <c r="BL295" s="251">
        <f t="shared" si="93"/>
        <v>-54447.933999999994</v>
      </c>
      <c r="BM295" s="138">
        <v>-47786.29</v>
      </c>
      <c r="BN295" s="139"/>
      <c r="BO295" s="139"/>
      <c r="BP295" s="139"/>
      <c r="BQ295" s="139"/>
      <c r="BR295" s="276">
        <v>0</v>
      </c>
      <c r="BS295" s="138">
        <v>-47786.29</v>
      </c>
      <c r="BT295" s="3"/>
      <c r="BU295" s="3"/>
      <c r="BV295" s="251">
        <f t="shared" si="110"/>
        <v>-54447.933999999994</v>
      </c>
      <c r="BW295" s="150"/>
      <c r="BX295" s="274">
        <f>BL295+BR295</f>
        <v>-54447.933999999994</v>
      </c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</row>
    <row r="296" spans="1:146" s="93" customFormat="1" ht="15.75">
      <c r="A296" s="3">
        <v>282</v>
      </c>
      <c r="B296" s="57" t="s">
        <v>250</v>
      </c>
      <c r="C296" s="3">
        <v>479.6</v>
      </c>
      <c r="D296" s="3">
        <v>0</v>
      </c>
      <c r="E296" s="3">
        <f t="shared" si="95"/>
        <v>479.6</v>
      </c>
      <c r="F296" s="51">
        <v>11.97</v>
      </c>
      <c r="G296" s="6">
        <f t="shared" si="96"/>
        <v>5740.812000000001</v>
      </c>
      <c r="H296" s="5">
        <f t="shared" si="101"/>
        <v>34444.872</v>
      </c>
      <c r="I296" s="3">
        <v>12.07</v>
      </c>
      <c r="J296" s="6">
        <f t="shared" si="97"/>
        <v>5788.772000000001</v>
      </c>
      <c r="K296" s="5">
        <f t="shared" si="102"/>
        <v>34732.632000000005</v>
      </c>
      <c r="L296" s="54">
        <f t="shared" si="98"/>
        <v>69177.50400000002</v>
      </c>
      <c r="M296" s="138">
        <v>-44760.15</v>
      </c>
      <c r="N296" s="55">
        <f t="shared" si="99"/>
        <v>-0.6470333188083801</v>
      </c>
      <c r="O296" s="108">
        <f t="shared" si="103"/>
        <v>24417.354000000014</v>
      </c>
      <c r="P296" s="127" t="s">
        <v>351</v>
      </c>
      <c r="Q296" s="98" t="s">
        <v>424</v>
      </c>
      <c r="R296" s="143">
        <v>30466.88</v>
      </c>
      <c r="S296" s="144">
        <f>O296-R296</f>
        <v>-6049.525999999987</v>
      </c>
      <c r="T296" s="6">
        <f t="shared" si="104"/>
        <v>1412.1733333333334</v>
      </c>
      <c r="U296" s="6">
        <f t="shared" si="105"/>
        <v>1126.7333333333333</v>
      </c>
      <c r="V296" s="35">
        <v>16946.08</v>
      </c>
      <c r="W296" s="35">
        <v>13520.8</v>
      </c>
      <c r="X296" s="3">
        <v>0</v>
      </c>
      <c r="Y296" s="3">
        <v>1103.08</v>
      </c>
      <c r="Z296" s="3">
        <v>0</v>
      </c>
      <c r="AA296" s="3">
        <v>1103.08</v>
      </c>
      <c r="AB296" s="3">
        <v>0</v>
      </c>
      <c r="AC296" s="3">
        <v>1103.08</v>
      </c>
      <c r="AD296" s="3">
        <v>474.75</v>
      </c>
      <c r="AE296" s="3">
        <v>1688.74</v>
      </c>
      <c r="AF296" s="3">
        <v>0</v>
      </c>
      <c r="AG296" s="3">
        <v>1103.08</v>
      </c>
      <c r="AH296" s="3">
        <v>0</v>
      </c>
      <c r="AI296" s="3">
        <v>1103.08</v>
      </c>
      <c r="AJ296" s="178">
        <v>0</v>
      </c>
      <c r="AK296" s="178">
        <v>1146.24</v>
      </c>
      <c r="AL296" s="178">
        <v>0</v>
      </c>
      <c r="AM296" s="178">
        <v>1146.24</v>
      </c>
      <c r="AN296" s="178">
        <v>0</v>
      </c>
      <c r="AO296" s="178">
        <v>1146.24</v>
      </c>
      <c r="AP296" s="3">
        <v>474.75</v>
      </c>
      <c r="AQ296" s="3">
        <v>1146.24</v>
      </c>
      <c r="AR296" s="3">
        <v>0</v>
      </c>
      <c r="AS296" s="3">
        <v>2678.92</v>
      </c>
      <c r="AT296" s="3">
        <v>0</v>
      </c>
      <c r="AU296" s="3">
        <v>1146.24</v>
      </c>
      <c r="AV296" s="39">
        <f t="shared" si="106"/>
        <v>949.5</v>
      </c>
      <c r="AW296" s="39">
        <f t="shared" si="107"/>
        <v>15614.259999999998</v>
      </c>
      <c r="AX296" s="122">
        <f t="shared" si="108"/>
        <v>16563.76</v>
      </c>
      <c r="AY296" s="40"/>
      <c r="AZ296" s="40"/>
      <c r="BA296" s="40"/>
      <c r="BB296" s="40">
        <f t="shared" si="109"/>
        <v>16563.76</v>
      </c>
      <c r="BC296" s="108">
        <f t="shared" si="111"/>
        <v>7853.5940000000155</v>
      </c>
      <c r="BD296" s="150"/>
      <c r="BE296" s="150"/>
      <c r="BF296" s="3">
        <v>-3694.5216</v>
      </c>
      <c r="BG296" s="150">
        <f t="shared" si="100"/>
        <v>11548.115600000016</v>
      </c>
      <c r="BH296" s="121">
        <v>18506.98</v>
      </c>
      <c r="BI296" s="156"/>
      <c r="BJ296" s="137"/>
      <c r="BK296" s="251"/>
      <c r="BL296" s="251">
        <f t="shared" si="93"/>
        <v>11548.115600000016</v>
      </c>
      <c r="BM296" s="138">
        <v>-44760.15</v>
      </c>
      <c r="BN296" s="140"/>
      <c r="BO296" s="140"/>
      <c r="BP296" s="140"/>
      <c r="BQ296" s="140"/>
      <c r="BR296" s="276">
        <v>0</v>
      </c>
      <c r="BS296" s="138">
        <v>-44760.15</v>
      </c>
      <c r="BT296" s="3"/>
      <c r="BU296" s="3"/>
      <c r="BV296" s="251">
        <f t="shared" si="110"/>
        <v>11548.115600000016</v>
      </c>
      <c r="BW296" s="108">
        <f>BL296+BR296</f>
        <v>11548.115600000016</v>
      </c>
      <c r="BX296" s="150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</row>
    <row r="297" spans="1:76" ht="15.75">
      <c r="A297" s="3">
        <v>283</v>
      </c>
      <c r="B297" s="18" t="s">
        <v>251</v>
      </c>
      <c r="C297" s="3">
        <v>1325.7</v>
      </c>
      <c r="D297" s="3">
        <v>482.9</v>
      </c>
      <c r="E297" s="3">
        <f t="shared" si="95"/>
        <v>1808.6</v>
      </c>
      <c r="F297" s="51">
        <v>11.58</v>
      </c>
      <c r="G297" s="6">
        <f t="shared" si="96"/>
        <v>20943.588</v>
      </c>
      <c r="H297" s="5">
        <f t="shared" si="101"/>
        <v>125661.52799999999</v>
      </c>
      <c r="I297" s="3">
        <v>12.05</v>
      </c>
      <c r="J297" s="6">
        <f t="shared" si="97"/>
        <v>21793.63</v>
      </c>
      <c r="K297" s="5">
        <f t="shared" si="102"/>
        <v>130761.78</v>
      </c>
      <c r="L297" s="54">
        <f t="shared" si="98"/>
        <v>256423.308</v>
      </c>
      <c r="M297" s="125"/>
      <c r="N297" s="55">
        <f t="shared" si="99"/>
        <v>0</v>
      </c>
      <c r="O297" s="108">
        <f t="shared" si="103"/>
        <v>256423.308</v>
      </c>
      <c r="P297" s="127" t="s">
        <v>432</v>
      </c>
      <c r="Q297" s="98"/>
      <c r="R297" s="144">
        <v>256349.52</v>
      </c>
      <c r="S297" s="144"/>
      <c r="T297" s="6">
        <f t="shared" si="104"/>
        <v>0</v>
      </c>
      <c r="U297" s="6">
        <f t="shared" si="105"/>
        <v>21362.46</v>
      </c>
      <c r="V297" s="35">
        <v>0</v>
      </c>
      <c r="W297" s="35">
        <v>256349.52</v>
      </c>
      <c r="X297" s="3">
        <v>0</v>
      </c>
      <c r="Y297" s="3">
        <v>11006.56</v>
      </c>
      <c r="Z297" s="3">
        <v>0</v>
      </c>
      <c r="AA297" s="3">
        <v>4724.8</v>
      </c>
      <c r="AB297" s="3">
        <v>0</v>
      </c>
      <c r="AC297" s="3">
        <v>53029.37</v>
      </c>
      <c r="AD297" s="3">
        <v>0</v>
      </c>
      <c r="AE297" s="3">
        <v>9376.27</v>
      </c>
      <c r="AF297" s="3">
        <v>0</v>
      </c>
      <c r="AG297" s="3">
        <v>7647.88</v>
      </c>
      <c r="AH297" s="3">
        <v>0</v>
      </c>
      <c r="AI297" s="3">
        <v>11116.97</v>
      </c>
      <c r="AJ297" s="178">
        <v>0</v>
      </c>
      <c r="AK297" s="178">
        <v>5944.16</v>
      </c>
      <c r="AL297" s="178">
        <v>0</v>
      </c>
      <c r="AM297" s="178">
        <v>5961.2</v>
      </c>
      <c r="AN297" s="178">
        <v>0</v>
      </c>
      <c r="AO297" s="178">
        <v>7166.52</v>
      </c>
      <c r="AP297" s="3">
        <v>0</v>
      </c>
      <c r="AQ297" s="3">
        <v>14875.91</v>
      </c>
      <c r="AR297" s="3">
        <v>0</v>
      </c>
      <c r="AS297" s="3">
        <v>5527.03</v>
      </c>
      <c r="AT297" s="3">
        <v>0</v>
      </c>
      <c r="AU297" s="3">
        <v>5503.26</v>
      </c>
      <c r="AV297" s="39">
        <f t="shared" si="106"/>
        <v>0</v>
      </c>
      <c r="AW297" s="39">
        <f t="shared" si="107"/>
        <v>141879.93000000005</v>
      </c>
      <c r="AX297" s="122">
        <f t="shared" si="108"/>
        <v>141879.93000000005</v>
      </c>
      <c r="AY297" s="40"/>
      <c r="AZ297" s="40"/>
      <c r="BA297" s="40"/>
      <c r="BB297" s="40">
        <f t="shared" si="109"/>
        <v>141879.93000000005</v>
      </c>
      <c r="BC297" s="108">
        <f t="shared" si="111"/>
        <v>114543.37799999994</v>
      </c>
      <c r="BD297" s="150"/>
      <c r="BE297" s="150"/>
      <c r="BF297" s="3">
        <v>22711.8344</v>
      </c>
      <c r="BG297" s="150">
        <f t="shared" si="100"/>
        <v>91831.54359999995</v>
      </c>
      <c r="BH297" s="121">
        <v>188847.82</v>
      </c>
      <c r="BI297" s="159">
        <v>13181.2</v>
      </c>
      <c r="BJ297" s="137"/>
      <c r="BK297" s="251"/>
      <c r="BL297" s="251">
        <f t="shared" si="93"/>
        <v>91831.54359999995</v>
      </c>
      <c r="BM297" s="125">
        <v>89206.57</v>
      </c>
      <c r="BN297" s="3"/>
      <c r="BO297" s="3">
        <v>47724</v>
      </c>
      <c r="BP297" s="3"/>
      <c r="BQ297" s="121">
        <f>BM297*0.02011617</f>
        <v>1794.4945272369</v>
      </c>
      <c r="BR297" s="277">
        <f>BM297-BN297-BO297-BQ297-BP297</f>
        <v>39688.07547276311</v>
      </c>
      <c r="BS297" s="125"/>
      <c r="BT297" s="3"/>
      <c r="BU297" s="3" t="s">
        <v>433</v>
      </c>
      <c r="BV297" s="251">
        <f t="shared" si="110"/>
        <v>131519.61907276305</v>
      </c>
      <c r="BW297" s="108">
        <f>BL297+BR297</f>
        <v>131519.61907276305</v>
      </c>
      <c r="BX297" s="150"/>
    </row>
    <row r="298" spans="1:76" ht="15.75">
      <c r="A298" s="3">
        <v>284</v>
      </c>
      <c r="B298" s="18" t="s">
        <v>252</v>
      </c>
      <c r="C298" s="3">
        <v>789.9</v>
      </c>
      <c r="D298" s="3">
        <v>0</v>
      </c>
      <c r="E298" s="3">
        <f t="shared" si="95"/>
        <v>789.9</v>
      </c>
      <c r="F298" s="51">
        <v>11.67</v>
      </c>
      <c r="G298" s="6">
        <f t="shared" si="96"/>
        <v>9218.133</v>
      </c>
      <c r="H298" s="5">
        <f t="shared" si="101"/>
        <v>55308.797999999995</v>
      </c>
      <c r="I298" s="3">
        <v>12.13</v>
      </c>
      <c r="J298" s="6">
        <f t="shared" si="97"/>
        <v>9581.487000000001</v>
      </c>
      <c r="K298" s="5">
        <f t="shared" si="102"/>
        <v>57488.922000000006</v>
      </c>
      <c r="L298" s="54">
        <f t="shared" si="98"/>
        <v>112797.72</v>
      </c>
      <c r="M298" s="125"/>
      <c r="N298" s="55">
        <f t="shared" si="99"/>
        <v>0</v>
      </c>
      <c r="O298" s="108">
        <f t="shared" si="103"/>
        <v>112797.72</v>
      </c>
      <c r="P298" s="127"/>
      <c r="Q298" s="98"/>
      <c r="R298" s="144">
        <v>112829.95</v>
      </c>
      <c r="S298" s="144"/>
      <c r="T298" s="6">
        <f t="shared" si="104"/>
        <v>0</v>
      </c>
      <c r="U298" s="6">
        <f t="shared" si="105"/>
        <v>9402.495833333332</v>
      </c>
      <c r="V298" s="35">
        <v>0</v>
      </c>
      <c r="W298" s="35">
        <v>112829.95</v>
      </c>
      <c r="X298" s="3">
        <v>0</v>
      </c>
      <c r="Y298" s="3">
        <v>3006.85</v>
      </c>
      <c r="Z298" s="3">
        <v>0</v>
      </c>
      <c r="AA298" s="3">
        <v>3006.85</v>
      </c>
      <c r="AB298" s="3">
        <v>0</v>
      </c>
      <c r="AC298" s="3">
        <v>4384.7</v>
      </c>
      <c r="AD298" s="3">
        <v>0</v>
      </c>
      <c r="AE298" s="3">
        <v>4067.26</v>
      </c>
      <c r="AF298" s="3">
        <v>0</v>
      </c>
      <c r="AG298" s="3">
        <v>4040.7</v>
      </c>
      <c r="AH298" s="3">
        <v>0</v>
      </c>
      <c r="AI298" s="3">
        <v>4040.7</v>
      </c>
      <c r="AJ298" s="178">
        <v>0</v>
      </c>
      <c r="AK298" s="178">
        <v>4206.44</v>
      </c>
      <c r="AL298" s="178">
        <v>0</v>
      </c>
      <c r="AM298" s="178">
        <v>34034.61</v>
      </c>
      <c r="AN298" s="178">
        <v>0</v>
      </c>
      <c r="AO298" s="178">
        <v>4206.44</v>
      </c>
      <c r="AP298" s="3">
        <v>0</v>
      </c>
      <c r="AQ298" s="3">
        <v>4193.54</v>
      </c>
      <c r="AR298" s="3">
        <v>0</v>
      </c>
      <c r="AS298" s="3">
        <v>5442.2</v>
      </c>
      <c r="AT298" s="3">
        <v>0</v>
      </c>
      <c r="AU298" s="3">
        <v>3133.13</v>
      </c>
      <c r="AV298" s="39">
        <f t="shared" si="106"/>
        <v>0</v>
      </c>
      <c r="AW298" s="39">
        <f t="shared" si="107"/>
        <v>77763.42</v>
      </c>
      <c r="AX298" s="122">
        <f t="shared" si="108"/>
        <v>77763.42</v>
      </c>
      <c r="AY298" s="40"/>
      <c r="AZ298" s="40"/>
      <c r="BA298" s="40"/>
      <c r="BB298" s="40">
        <f t="shared" si="109"/>
        <v>77763.42</v>
      </c>
      <c r="BC298" s="108">
        <f t="shared" si="111"/>
        <v>35034.3</v>
      </c>
      <c r="BD298" s="150"/>
      <c r="BE298" s="150"/>
      <c r="BF298" s="3">
        <v>-5239.4952</v>
      </c>
      <c r="BG298" s="150">
        <f t="shared" si="100"/>
        <v>40273.7952</v>
      </c>
      <c r="BH298" s="121">
        <v>11298.42</v>
      </c>
      <c r="BI298" s="156"/>
      <c r="BJ298" s="137"/>
      <c r="BK298" s="251"/>
      <c r="BL298" s="251">
        <f t="shared" si="93"/>
        <v>40273.7952</v>
      </c>
      <c r="BM298" s="125">
        <v>86327.02</v>
      </c>
      <c r="BN298" s="121"/>
      <c r="BO298" s="121"/>
      <c r="BP298" s="121"/>
      <c r="BQ298" s="121">
        <f>BM298*0.02011617</f>
        <v>1736.5690099134001</v>
      </c>
      <c r="BR298" s="277">
        <f>BM298-BN298-BO298-BQ298-BP298</f>
        <v>84590.45099008661</v>
      </c>
      <c r="BS298" s="125"/>
      <c r="BT298" s="3"/>
      <c r="BU298" s="3"/>
      <c r="BV298" s="251">
        <f t="shared" si="110"/>
        <v>124864.24619008662</v>
      </c>
      <c r="BW298" s="108">
        <f>BL298+BR298</f>
        <v>124864.24619008662</v>
      </c>
      <c r="BX298" s="150"/>
    </row>
    <row r="299" spans="1:76" ht="15.75">
      <c r="A299" s="3">
        <v>285</v>
      </c>
      <c r="B299" s="18" t="s">
        <v>253</v>
      </c>
      <c r="C299" s="3">
        <v>450.9</v>
      </c>
      <c r="D299" s="3">
        <v>0</v>
      </c>
      <c r="E299" s="3">
        <f t="shared" si="95"/>
        <v>450.9</v>
      </c>
      <c r="F299" s="51">
        <v>11.97</v>
      </c>
      <c r="G299" s="6">
        <f t="shared" si="96"/>
        <v>5397.273</v>
      </c>
      <c r="H299" s="5">
        <f t="shared" si="101"/>
        <v>32383.638</v>
      </c>
      <c r="I299" s="3">
        <v>12.07</v>
      </c>
      <c r="J299" s="6">
        <f t="shared" si="97"/>
        <v>5442.363</v>
      </c>
      <c r="K299" s="5">
        <f t="shared" si="102"/>
        <v>32654.178</v>
      </c>
      <c r="L299" s="54">
        <f t="shared" si="98"/>
        <v>65037.816</v>
      </c>
      <c r="M299" s="125"/>
      <c r="N299" s="55">
        <f t="shared" si="99"/>
        <v>0</v>
      </c>
      <c r="O299" s="108">
        <f t="shared" si="103"/>
        <v>65037.816</v>
      </c>
      <c r="P299" s="127"/>
      <c r="Q299" s="98"/>
      <c r="R299" s="144">
        <v>66062.62</v>
      </c>
      <c r="S299" s="144"/>
      <c r="T299" s="6">
        <f t="shared" si="104"/>
        <v>0</v>
      </c>
      <c r="U299" s="6">
        <f t="shared" si="105"/>
        <v>5505.218333333333</v>
      </c>
      <c r="V299" s="35">
        <v>0</v>
      </c>
      <c r="W299" s="35">
        <v>66062.62</v>
      </c>
      <c r="X299" s="3">
        <v>0</v>
      </c>
      <c r="Y299" s="3">
        <v>1974.64</v>
      </c>
      <c r="Z299" s="3">
        <v>0</v>
      </c>
      <c r="AA299" s="3">
        <v>1974.64</v>
      </c>
      <c r="AB299" s="3">
        <v>0</v>
      </c>
      <c r="AC299" s="3">
        <v>2146.01</v>
      </c>
      <c r="AD299" s="3">
        <v>0</v>
      </c>
      <c r="AE299" s="3">
        <v>2955.99</v>
      </c>
      <c r="AF299" s="3">
        <v>0</v>
      </c>
      <c r="AG299" s="3">
        <v>2520.76</v>
      </c>
      <c r="AH299" s="3">
        <v>0</v>
      </c>
      <c r="AI299" s="3">
        <v>6838.18</v>
      </c>
      <c r="AJ299" s="178">
        <v>0</v>
      </c>
      <c r="AK299" s="178">
        <v>2580.95</v>
      </c>
      <c r="AL299" s="178">
        <v>0</v>
      </c>
      <c r="AM299" s="178">
        <v>14445.76</v>
      </c>
      <c r="AN299" s="178">
        <v>0</v>
      </c>
      <c r="AO299" s="178">
        <v>16668.29</v>
      </c>
      <c r="AP299" s="3">
        <v>0</v>
      </c>
      <c r="AQ299" s="3">
        <v>3028.13</v>
      </c>
      <c r="AR299" s="3">
        <v>0</v>
      </c>
      <c r="AS299" s="3">
        <v>4751.34</v>
      </c>
      <c r="AT299" s="3">
        <v>0</v>
      </c>
      <c r="AU299" s="3">
        <v>1967.72</v>
      </c>
      <c r="AV299" s="39">
        <f t="shared" si="106"/>
        <v>0</v>
      </c>
      <c r="AW299" s="39">
        <f t="shared" si="107"/>
        <v>61852.41</v>
      </c>
      <c r="AX299" s="122">
        <f t="shared" si="108"/>
        <v>61852.41</v>
      </c>
      <c r="AY299" s="40"/>
      <c r="AZ299" s="40"/>
      <c r="BA299" s="40"/>
      <c r="BB299" s="40">
        <f t="shared" si="109"/>
        <v>61852.41</v>
      </c>
      <c r="BC299" s="108">
        <f t="shared" si="111"/>
        <v>3185.4059999999954</v>
      </c>
      <c r="BD299" s="150"/>
      <c r="BE299" s="150"/>
      <c r="BF299" s="3">
        <v>12439.7376</v>
      </c>
      <c r="BG299" s="150">
        <f t="shared" si="100"/>
        <v>-9254.331600000005</v>
      </c>
      <c r="BH299" s="121">
        <v>93590.3</v>
      </c>
      <c r="BI299" s="156"/>
      <c r="BJ299" s="137"/>
      <c r="BK299" s="251"/>
      <c r="BL299" s="251">
        <f t="shared" si="93"/>
        <v>-9254.331600000005</v>
      </c>
      <c r="BM299" s="125">
        <v>31936.44</v>
      </c>
      <c r="BN299" s="121"/>
      <c r="BO299" s="121"/>
      <c r="BP299" s="121"/>
      <c r="BQ299" s="121">
        <f>BM299*0.02011617</f>
        <v>642.4388562347999</v>
      </c>
      <c r="BR299" s="277">
        <f>BM299-BN299-BO299-BQ299-BP299</f>
        <v>31294.0011437652</v>
      </c>
      <c r="BS299" s="125"/>
      <c r="BT299" s="3"/>
      <c r="BU299" s="3"/>
      <c r="BV299" s="251">
        <f t="shared" si="110"/>
        <v>22039.669543765194</v>
      </c>
      <c r="BW299" s="108">
        <f>BL299+BR299</f>
        <v>22039.669543765194</v>
      </c>
      <c r="BX299" s="150"/>
    </row>
    <row r="300" spans="1:76" ht="15.75">
      <c r="A300" s="3">
        <v>286</v>
      </c>
      <c r="B300" s="18" t="s">
        <v>254</v>
      </c>
      <c r="C300" s="3">
        <v>818.6</v>
      </c>
      <c r="D300" s="3">
        <v>0</v>
      </c>
      <c r="E300" s="3">
        <f t="shared" si="95"/>
        <v>818.6</v>
      </c>
      <c r="F300" s="51">
        <v>11.67</v>
      </c>
      <c r="G300" s="6">
        <f t="shared" si="96"/>
        <v>9553.062</v>
      </c>
      <c r="H300" s="5">
        <f t="shared" si="101"/>
        <v>57318.372</v>
      </c>
      <c r="I300" s="3">
        <v>12.13</v>
      </c>
      <c r="J300" s="6">
        <f t="shared" si="97"/>
        <v>9929.618</v>
      </c>
      <c r="K300" s="5">
        <f t="shared" si="102"/>
        <v>59577.708</v>
      </c>
      <c r="L300" s="54">
        <f t="shared" si="98"/>
        <v>116896.08</v>
      </c>
      <c r="M300" s="138">
        <v>-20854.99</v>
      </c>
      <c r="N300" s="55">
        <f t="shared" si="99"/>
        <v>-0.17840623911426287</v>
      </c>
      <c r="O300" s="108">
        <f t="shared" si="103"/>
        <v>96041.09</v>
      </c>
      <c r="P300" s="183" t="s">
        <v>517</v>
      </c>
      <c r="Q300" s="98"/>
      <c r="R300" s="144">
        <v>96074.49</v>
      </c>
      <c r="S300" s="144"/>
      <c r="T300" s="6">
        <f t="shared" si="104"/>
        <v>0</v>
      </c>
      <c r="U300" s="6">
        <f t="shared" si="105"/>
        <v>8006.2075</v>
      </c>
      <c r="V300" s="35">
        <v>0</v>
      </c>
      <c r="W300" s="35">
        <v>96074.49</v>
      </c>
      <c r="X300" s="3">
        <v>0</v>
      </c>
      <c r="Y300" s="3">
        <v>2505.15</v>
      </c>
      <c r="Z300" s="3">
        <v>0</v>
      </c>
      <c r="AA300" s="3">
        <v>1882.78</v>
      </c>
      <c r="AB300" s="3">
        <v>0</v>
      </c>
      <c r="AC300" s="3">
        <v>7046.59</v>
      </c>
      <c r="AD300" s="3">
        <v>0</v>
      </c>
      <c r="AE300" s="3">
        <v>2943.19</v>
      </c>
      <c r="AF300" s="3">
        <v>0</v>
      </c>
      <c r="AG300" s="3">
        <v>1917.28</v>
      </c>
      <c r="AH300" s="3">
        <v>0</v>
      </c>
      <c r="AI300" s="3">
        <v>1915.28</v>
      </c>
      <c r="AJ300" s="178">
        <v>0</v>
      </c>
      <c r="AK300" s="178">
        <v>1956.45</v>
      </c>
      <c r="AL300" s="178">
        <v>0</v>
      </c>
      <c r="AM300" s="178">
        <v>4339.62</v>
      </c>
      <c r="AN300" s="178">
        <v>0</v>
      </c>
      <c r="AO300" s="178">
        <v>1956.45</v>
      </c>
      <c r="AP300" s="3">
        <v>0</v>
      </c>
      <c r="AQ300" s="3">
        <v>3016.86</v>
      </c>
      <c r="AR300" s="3">
        <v>0</v>
      </c>
      <c r="AS300" s="3">
        <v>4740.07</v>
      </c>
      <c r="AT300" s="3">
        <v>0</v>
      </c>
      <c r="AU300" s="3">
        <v>2449.84</v>
      </c>
      <c r="AV300" s="39">
        <f t="shared" si="106"/>
        <v>0</v>
      </c>
      <c r="AW300" s="39">
        <f t="shared" si="107"/>
        <v>36669.56</v>
      </c>
      <c r="AX300" s="122">
        <f t="shared" si="108"/>
        <v>36669.56</v>
      </c>
      <c r="AY300" s="40"/>
      <c r="AZ300" s="40"/>
      <c r="BA300" s="40"/>
      <c r="BB300" s="40">
        <f t="shared" si="109"/>
        <v>36669.56</v>
      </c>
      <c r="BC300" s="108">
        <f t="shared" si="111"/>
        <v>59371.53</v>
      </c>
      <c r="BD300" s="150"/>
      <c r="BE300" s="150"/>
      <c r="BF300" s="3">
        <v>147734.256</v>
      </c>
      <c r="BG300" s="150">
        <f t="shared" si="100"/>
        <v>-88362.726</v>
      </c>
      <c r="BH300" s="121">
        <v>104112.77</v>
      </c>
      <c r="BI300" s="156"/>
      <c r="BJ300" s="137"/>
      <c r="BK300" s="251"/>
      <c r="BL300" s="251">
        <f t="shared" si="93"/>
        <v>-88362.726</v>
      </c>
      <c r="BM300" s="138">
        <v>-20854.99</v>
      </c>
      <c r="BN300" s="140"/>
      <c r="BO300" s="140"/>
      <c r="BP300" s="140"/>
      <c r="BQ300" s="140"/>
      <c r="BR300" s="276">
        <v>0</v>
      </c>
      <c r="BS300" s="138">
        <v>-20854.99</v>
      </c>
      <c r="BT300" s="3"/>
      <c r="BU300" s="3"/>
      <c r="BV300" s="251">
        <f t="shared" si="110"/>
        <v>-88362.726</v>
      </c>
      <c r="BW300" s="150"/>
      <c r="BX300" s="274">
        <f>BL300+BR300</f>
        <v>-88362.726</v>
      </c>
    </row>
    <row r="301" spans="1:146" s="93" customFormat="1" ht="15.75">
      <c r="A301" s="3">
        <v>287</v>
      </c>
      <c r="B301" s="57" t="s">
        <v>255</v>
      </c>
      <c r="C301" s="3">
        <v>458.3</v>
      </c>
      <c r="D301" s="3">
        <v>0</v>
      </c>
      <c r="E301" s="3">
        <f t="shared" si="95"/>
        <v>458.3</v>
      </c>
      <c r="F301" s="51">
        <v>11.61</v>
      </c>
      <c r="G301" s="6">
        <f t="shared" si="96"/>
        <v>5320.863</v>
      </c>
      <c r="H301" s="5">
        <f t="shared" si="101"/>
        <v>31925.178</v>
      </c>
      <c r="I301" s="3">
        <v>12.07</v>
      </c>
      <c r="J301" s="6">
        <f t="shared" si="97"/>
        <v>5531.6810000000005</v>
      </c>
      <c r="K301" s="5">
        <f t="shared" si="102"/>
        <v>33190.086</v>
      </c>
      <c r="L301" s="54">
        <f t="shared" si="98"/>
        <v>65115.264</v>
      </c>
      <c r="M301" s="138">
        <v>-160744.65</v>
      </c>
      <c r="N301" s="55">
        <f t="shared" si="99"/>
        <v>-2.4686170357844204</v>
      </c>
      <c r="O301" s="108">
        <f t="shared" si="103"/>
        <v>-95629.386</v>
      </c>
      <c r="P301" s="127" t="s">
        <v>351</v>
      </c>
      <c r="Q301" s="98" t="s">
        <v>424</v>
      </c>
      <c r="R301" s="143">
        <v>31245.58</v>
      </c>
      <c r="S301" s="144">
        <f>O301-R301</f>
        <v>-126874.966</v>
      </c>
      <c r="T301" s="6">
        <f t="shared" si="104"/>
        <v>0</v>
      </c>
      <c r="U301" s="6">
        <f t="shared" si="105"/>
        <v>2603.7983333333336</v>
      </c>
      <c r="V301" s="35">
        <v>0</v>
      </c>
      <c r="W301" s="35">
        <v>31245.58</v>
      </c>
      <c r="X301" s="3">
        <v>0</v>
      </c>
      <c r="Y301" s="3">
        <v>1746.92</v>
      </c>
      <c r="Z301" s="3">
        <v>0</v>
      </c>
      <c r="AA301" s="3">
        <v>1231.74</v>
      </c>
      <c r="AB301" s="3">
        <v>0</v>
      </c>
      <c r="AC301" s="3">
        <v>1231.74</v>
      </c>
      <c r="AD301" s="3">
        <v>0</v>
      </c>
      <c r="AE301" s="3">
        <v>16296.77</v>
      </c>
      <c r="AF301" s="3">
        <v>0</v>
      </c>
      <c r="AG301" s="3">
        <v>1868.74</v>
      </c>
      <c r="AH301" s="3">
        <v>0</v>
      </c>
      <c r="AI301" s="3">
        <v>1264.24</v>
      </c>
      <c r="AJ301" s="178">
        <v>0</v>
      </c>
      <c r="AK301" s="178">
        <v>1272.99</v>
      </c>
      <c r="AL301" s="178">
        <v>0</v>
      </c>
      <c r="AM301" s="178">
        <v>6345.8</v>
      </c>
      <c r="AN301" s="178">
        <v>0</v>
      </c>
      <c r="AO301" s="178">
        <v>2606.18</v>
      </c>
      <c r="AP301" s="3">
        <v>0</v>
      </c>
      <c r="AQ301" s="3">
        <v>1747.74</v>
      </c>
      <c r="AR301" s="3">
        <v>0</v>
      </c>
      <c r="AS301" s="3">
        <v>4227.11</v>
      </c>
      <c r="AT301" s="3">
        <v>0</v>
      </c>
      <c r="AU301" s="3">
        <v>1272.99</v>
      </c>
      <c r="AV301" s="39">
        <f t="shared" si="106"/>
        <v>0</v>
      </c>
      <c r="AW301" s="39">
        <f t="shared" si="107"/>
        <v>41112.96</v>
      </c>
      <c r="AX301" s="122">
        <f t="shared" si="108"/>
        <v>41112.96</v>
      </c>
      <c r="AY301" s="40"/>
      <c r="AZ301" s="40"/>
      <c r="BA301" s="40"/>
      <c r="BB301" s="40">
        <f t="shared" si="109"/>
        <v>41112.96</v>
      </c>
      <c r="BC301" s="108">
        <f t="shared" si="111"/>
        <v>-136742.346</v>
      </c>
      <c r="BD301" s="150"/>
      <c r="BE301" s="150"/>
      <c r="BF301" s="3">
        <v>-2713.176</v>
      </c>
      <c r="BG301" s="150">
        <f t="shared" si="100"/>
        <v>-134029.16999999998</v>
      </c>
      <c r="BH301" s="121">
        <v>162735.95</v>
      </c>
      <c r="BI301" s="156"/>
      <c r="BJ301" s="137"/>
      <c r="BK301" s="251"/>
      <c r="BL301" s="251">
        <f t="shared" si="93"/>
        <v>-134029.16999999998</v>
      </c>
      <c r="BM301" s="138">
        <v>-160744.65</v>
      </c>
      <c r="BN301" s="140"/>
      <c r="BO301" s="140"/>
      <c r="BP301" s="140"/>
      <c r="BQ301" s="140"/>
      <c r="BR301" s="276">
        <v>0</v>
      </c>
      <c r="BS301" s="138">
        <v>-160744.65</v>
      </c>
      <c r="BT301" s="3"/>
      <c r="BU301" s="3"/>
      <c r="BV301" s="251">
        <f t="shared" si="110"/>
        <v>-134029.16999999998</v>
      </c>
      <c r="BW301" s="150"/>
      <c r="BX301" s="274">
        <f>BL301+BR301</f>
        <v>-134029.16999999998</v>
      </c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</row>
    <row r="302" spans="1:76" ht="15.75">
      <c r="A302" s="3">
        <v>288</v>
      </c>
      <c r="B302" s="17" t="s">
        <v>256</v>
      </c>
      <c r="C302" s="3">
        <v>1522.1</v>
      </c>
      <c r="D302" s="3">
        <v>71.6</v>
      </c>
      <c r="E302" s="3">
        <f t="shared" si="95"/>
        <v>1593.6999999999998</v>
      </c>
      <c r="F302" s="51">
        <v>12.38</v>
      </c>
      <c r="G302" s="6">
        <f t="shared" si="96"/>
        <v>19730.005999999998</v>
      </c>
      <c r="H302" s="5">
        <f t="shared" si="101"/>
        <v>118380.036</v>
      </c>
      <c r="I302" s="3">
        <v>12.88</v>
      </c>
      <c r="J302" s="6">
        <f t="shared" si="97"/>
        <v>20526.856</v>
      </c>
      <c r="K302" s="5">
        <f t="shared" si="102"/>
        <v>123161.136</v>
      </c>
      <c r="L302" s="54">
        <f t="shared" si="98"/>
        <v>241541.172</v>
      </c>
      <c r="M302" s="125"/>
      <c r="N302" s="55">
        <f t="shared" si="99"/>
        <v>0</v>
      </c>
      <c r="O302" s="108">
        <f t="shared" si="103"/>
        <v>241541.172</v>
      </c>
      <c r="P302" s="127"/>
      <c r="Q302" s="98"/>
      <c r="R302" s="146">
        <v>241495.27</v>
      </c>
      <c r="S302" s="144"/>
      <c r="T302" s="6">
        <f t="shared" si="104"/>
        <v>11330.250833333334</v>
      </c>
      <c r="U302" s="6">
        <f t="shared" si="105"/>
        <v>8794.355</v>
      </c>
      <c r="V302" s="35">
        <v>135963.01</v>
      </c>
      <c r="W302" s="35">
        <v>105532.26</v>
      </c>
      <c r="X302" s="3">
        <v>4661.1</v>
      </c>
      <c r="Y302" s="3">
        <v>3843.16</v>
      </c>
      <c r="Z302" s="3">
        <v>3304.14</v>
      </c>
      <c r="AA302" s="3">
        <v>3843.16</v>
      </c>
      <c r="AB302" s="3">
        <v>40446.09</v>
      </c>
      <c r="AC302" s="3">
        <v>3843.16</v>
      </c>
      <c r="AD302" s="3">
        <v>61324.74</v>
      </c>
      <c r="AE302" s="3">
        <v>4428.82</v>
      </c>
      <c r="AF302" s="3">
        <v>7502.57</v>
      </c>
      <c r="AG302" s="3">
        <v>3843.16</v>
      </c>
      <c r="AH302" s="3">
        <v>8440.25</v>
      </c>
      <c r="AI302" s="3">
        <v>3999.55</v>
      </c>
      <c r="AJ302" s="178">
        <v>9664.678</v>
      </c>
      <c r="AK302" s="178">
        <v>3986.59</v>
      </c>
      <c r="AL302" s="178">
        <v>8261.478</v>
      </c>
      <c r="AM302" s="178">
        <v>3986.59</v>
      </c>
      <c r="AN302" s="178">
        <v>4685.478</v>
      </c>
      <c r="AO302" s="178">
        <v>5319.78</v>
      </c>
      <c r="AP302" s="3">
        <v>2992.8</v>
      </c>
      <c r="AQ302" s="3">
        <v>5220.81</v>
      </c>
      <c r="AR302" s="3">
        <v>10184.51</v>
      </c>
      <c r="AS302" s="3">
        <v>12002.28</v>
      </c>
      <c r="AT302" s="3">
        <v>8554.97</v>
      </c>
      <c r="AU302" s="3">
        <v>3986.59</v>
      </c>
      <c r="AV302" s="39">
        <f t="shared" si="106"/>
        <v>170022.80399999997</v>
      </c>
      <c r="AW302" s="39">
        <f t="shared" si="107"/>
        <v>58303.649999999994</v>
      </c>
      <c r="AX302" s="122">
        <f t="shared" si="108"/>
        <v>228326.45399999997</v>
      </c>
      <c r="AY302" s="40"/>
      <c r="AZ302" s="40"/>
      <c r="BA302" s="40"/>
      <c r="BB302" s="40">
        <f t="shared" si="109"/>
        <v>228326.45399999997</v>
      </c>
      <c r="BC302" s="108">
        <f t="shared" si="111"/>
        <v>13214.718000000023</v>
      </c>
      <c r="BD302" s="150"/>
      <c r="BE302" s="150"/>
      <c r="BF302" s="3">
        <v>-10642.1496</v>
      </c>
      <c r="BG302" s="150">
        <f t="shared" si="100"/>
        <v>23856.867600000023</v>
      </c>
      <c r="BH302" s="121">
        <v>181551.42</v>
      </c>
      <c r="BI302" s="156"/>
      <c r="BJ302" s="137"/>
      <c r="BK302" s="251"/>
      <c r="BL302" s="251">
        <f aca="true" t="shared" si="114" ref="BL302:BL339">BG302+BJ302+BK302</f>
        <v>23856.867600000023</v>
      </c>
      <c r="BM302" s="125">
        <v>214880.65</v>
      </c>
      <c r="BN302" s="3">
        <f>2390+616</f>
        <v>3006</v>
      </c>
      <c r="BO302" s="3"/>
      <c r="BP302" s="3"/>
      <c r="BQ302" s="121">
        <f>BM302*0.02011617</f>
        <v>4322.5756851105</v>
      </c>
      <c r="BR302" s="277">
        <f>BM302-BN302-BO302-BQ302-BP302</f>
        <v>207552.0743148895</v>
      </c>
      <c r="BS302" s="125"/>
      <c r="BT302" s="3"/>
      <c r="BU302" s="3"/>
      <c r="BV302" s="251">
        <f t="shared" si="110"/>
        <v>231408.94191488952</v>
      </c>
      <c r="BW302" s="108">
        <f>BL302+BR302</f>
        <v>231408.94191488952</v>
      </c>
      <c r="BX302" s="150"/>
    </row>
    <row r="303" spans="1:76" ht="15.75">
      <c r="A303" s="3">
        <v>289</v>
      </c>
      <c r="B303" s="18" t="s">
        <v>257</v>
      </c>
      <c r="C303" s="3">
        <v>473.7</v>
      </c>
      <c r="D303" s="3">
        <v>0</v>
      </c>
      <c r="E303" s="3">
        <f t="shared" si="95"/>
        <v>473.7</v>
      </c>
      <c r="F303" s="51">
        <v>11.61</v>
      </c>
      <c r="G303" s="6">
        <f t="shared" si="96"/>
        <v>5499.656999999999</v>
      </c>
      <c r="H303" s="5">
        <f t="shared" si="101"/>
        <v>32997.941999999995</v>
      </c>
      <c r="I303" s="3">
        <v>12.07</v>
      </c>
      <c r="J303" s="6">
        <f t="shared" si="97"/>
        <v>5717.559</v>
      </c>
      <c r="K303" s="5">
        <f t="shared" si="102"/>
        <v>34305.354</v>
      </c>
      <c r="L303" s="54">
        <f t="shared" si="98"/>
        <v>67303.296</v>
      </c>
      <c r="M303" s="138">
        <v>-57778.46</v>
      </c>
      <c r="N303" s="55">
        <f t="shared" si="99"/>
        <v>-0.8584789071845753</v>
      </c>
      <c r="O303" s="108">
        <f t="shared" si="103"/>
        <v>9524.836000000003</v>
      </c>
      <c r="P303" s="127" t="s">
        <v>351</v>
      </c>
      <c r="Q303" s="98" t="s">
        <v>424</v>
      </c>
      <c r="R303" s="143">
        <v>30092.08</v>
      </c>
      <c r="S303" s="144">
        <f>O303-R303</f>
        <v>-20567.244</v>
      </c>
      <c r="T303" s="6">
        <f t="shared" si="104"/>
        <v>0</v>
      </c>
      <c r="U303" s="6">
        <f t="shared" si="105"/>
        <v>2507.6733333333336</v>
      </c>
      <c r="V303" s="35">
        <v>0</v>
      </c>
      <c r="W303" s="35">
        <v>30092.08</v>
      </c>
      <c r="X303" s="3">
        <v>0</v>
      </c>
      <c r="Y303" s="3">
        <v>1089.51</v>
      </c>
      <c r="Z303" s="3">
        <v>0</v>
      </c>
      <c r="AA303" s="3">
        <v>1089.51</v>
      </c>
      <c r="AB303" s="3">
        <v>0</v>
      </c>
      <c r="AC303" s="3">
        <v>1089.51</v>
      </c>
      <c r="AD303" s="3">
        <v>0</v>
      </c>
      <c r="AE303" s="3">
        <v>2149.92</v>
      </c>
      <c r="AF303" s="3">
        <v>0</v>
      </c>
      <c r="AG303" s="3">
        <v>1124.01</v>
      </c>
      <c r="AH303" s="3">
        <v>0</v>
      </c>
      <c r="AI303" s="3">
        <v>1434.8</v>
      </c>
      <c r="AJ303" s="178">
        <v>0</v>
      </c>
      <c r="AK303" s="178">
        <v>1132.14</v>
      </c>
      <c r="AL303" s="178">
        <v>0</v>
      </c>
      <c r="AM303" s="178">
        <v>3218.31</v>
      </c>
      <c r="AN303" s="178">
        <v>0</v>
      </c>
      <c r="AO303" s="178">
        <v>3340.16</v>
      </c>
      <c r="AP303" s="3">
        <v>0</v>
      </c>
      <c r="AQ303" s="3">
        <v>1606.89</v>
      </c>
      <c r="AR303" s="3">
        <v>0</v>
      </c>
      <c r="AS303" s="3">
        <v>1395.61</v>
      </c>
      <c r="AT303" s="3">
        <v>0</v>
      </c>
      <c r="AU303" s="3">
        <v>1132.14</v>
      </c>
      <c r="AV303" s="39">
        <f t="shared" si="106"/>
        <v>0</v>
      </c>
      <c r="AW303" s="39">
        <f t="shared" si="107"/>
        <v>19802.51</v>
      </c>
      <c r="AX303" s="122">
        <f t="shared" si="108"/>
        <v>19802.51</v>
      </c>
      <c r="AY303" s="40"/>
      <c r="AZ303" s="40"/>
      <c r="BA303" s="40"/>
      <c r="BB303" s="40">
        <f t="shared" si="109"/>
        <v>19802.51</v>
      </c>
      <c r="BC303" s="108">
        <f t="shared" si="111"/>
        <v>-10277.673999999995</v>
      </c>
      <c r="BD303" s="150"/>
      <c r="BE303" s="150">
        <v>4128</v>
      </c>
      <c r="BF303" s="3">
        <v>-3358.656</v>
      </c>
      <c r="BG303" s="150">
        <f t="shared" si="100"/>
        <v>-2791.0179999999955</v>
      </c>
      <c r="BH303" s="121">
        <v>34803.64</v>
      </c>
      <c r="BI303" s="156"/>
      <c r="BJ303" s="137"/>
      <c r="BK303" s="251"/>
      <c r="BL303" s="251">
        <f t="shared" si="114"/>
        <v>-2791.0179999999955</v>
      </c>
      <c r="BM303" s="138">
        <v>-57778.46</v>
      </c>
      <c r="BN303" s="139"/>
      <c r="BO303" s="139"/>
      <c r="BP303" s="139"/>
      <c r="BQ303" s="139"/>
      <c r="BR303" s="276">
        <v>0</v>
      </c>
      <c r="BS303" s="138">
        <v>-57778.46</v>
      </c>
      <c r="BT303" s="3"/>
      <c r="BU303" s="3"/>
      <c r="BV303" s="251">
        <f t="shared" si="110"/>
        <v>-2791.0179999999955</v>
      </c>
      <c r="BW303" s="150"/>
      <c r="BX303" s="274">
        <f>BL303+BR303</f>
        <v>-2791.0179999999955</v>
      </c>
    </row>
    <row r="304" spans="1:76" ht="15.75">
      <c r="A304" s="3">
        <v>290</v>
      </c>
      <c r="B304" s="17" t="s">
        <v>258</v>
      </c>
      <c r="C304" s="3">
        <v>1093.5</v>
      </c>
      <c r="D304" s="3">
        <v>0</v>
      </c>
      <c r="E304" s="3">
        <f t="shared" si="95"/>
        <v>1093.5</v>
      </c>
      <c r="F304" s="51">
        <v>13.28</v>
      </c>
      <c r="G304" s="6">
        <f t="shared" si="96"/>
        <v>14521.679999999998</v>
      </c>
      <c r="H304" s="5">
        <f t="shared" si="101"/>
        <v>87130.07999999999</v>
      </c>
      <c r="I304" s="3">
        <v>13.81</v>
      </c>
      <c r="J304" s="6">
        <f t="shared" si="97"/>
        <v>15101.235</v>
      </c>
      <c r="K304" s="5">
        <f t="shared" si="102"/>
        <v>90607.41</v>
      </c>
      <c r="L304" s="54">
        <f t="shared" si="98"/>
        <v>177737.49</v>
      </c>
      <c r="M304" s="138">
        <v>-50763.1</v>
      </c>
      <c r="N304" s="55">
        <f t="shared" si="99"/>
        <v>-0.2856071614379161</v>
      </c>
      <c r="O304" s="108">
        <f t="shared" si="103"/>
        <v>126974.38999999998</v>
      </c>
      <c r="P304" s="127" t="s">
        <v>351</v>
      </c>
      <c r="Q304" s="98" t="s">
        <v>424</v>
      </c>
      <c r="R304" s="144">
        <v>126982.26</v>
      </c>
      <c r="S304" s="144"/>
      <c r="T304" s="6">
        <f t="shared" si="104"/>
        <v>6069.889999999999</v>
      </c>
      <c r="U304" s="6">
        <f t="shared" si="105"/>
        <v>4511.965833333333</v>
      </c>
      <c r="V304" s="35">
        <v>72838.68</v>
      </c>
      <c r="W304" s="35">
        <v>54143.59</v>
      </c>
      <c r="X304" s="3">
        <v>0</v>
      </c>
      <c r="Y304" s="3">
        <v>2692.47</v>
      </c>
      <c r="Z304" s="3">
        <v>9858.56</v>
      </c>
      <c r="AA304" s="3">
        <v>2692.47</v>
      </c>
      <c r="AB304" s="3">
        <v>0</v>
      </c>
      <c r="AC304" s="3">
        <v>2692.47</v>
      </c>
      <c r="AD304" s="3">
        <v>1765.07</v>
      </c>
      <c r="AE304" s="3">
        <v>3278.13</v>
      </c>
      <c r="AF304" s="3">
        <v>0</v>
      </c>
      <c r="AG304" s="3">
        <v>5131.27</v>
      </c>
      <c r="AH304" s="3">
        <v>32.5</v>
      </c>
      <c r="AI304" s="3">
        <v>2692.47</v>
      </c>
      <c r="AJ304" s="178">
        <v>0</v>
      </c>
      <c r="AK304" s="178">
        <v>19315.07</v>
      </c>
      <c r="AL304" s="178">
        <v>2353.79</v>
      </c>
      <c r="AM304" s="178">
        <v>4124.07</v>
      </c>
      <c r="AN304" s="178">
        <v>7781.88</v>
      </c>
      <c r="AO304" s="178">
        <v>2790.88</v>
      </c>
      <c r="AP304" s="3">
        <v>4157.4</v>
      </c>
      <c r="AQ304" s="3">
        <v>3841.37</v>
      </c>
      <c r="AR304" s="3">
        <v>0</v>
      </c>
      <c r="AS304" s="3">
        <v>2790.88</v>
      </c>
      <c r="AT304" s="3">
        <v>6039.27</v>
      </c>
      <c r="AU304" s="3">
        <v>3619.47</v>
      </c>
      <c r="AV304" s="39">
        <f t="shared" si="106"/>
        <v>31988.469999999998</v>
      </c>
      <c r="AW304" s="39">
        <f t="shared" si="107"/>
        <v>55661.020000000004</v>
      </c>
      <c r="AX304" s="122">
        <f t="shared" si="108"/>
        <v>87649.49</v>
      </c>
      <c r="AY304" s="40"/>
      <c r="AZ304" s="40"/>
      <c r="BA304" s="40"/>
      <c r="BB304" s="40">
        <f t="shared" si="109"/>
        <v>87649.49</v>
      </c>
      <c r="BC304" s="108">
        <f t="shared" si="111"/>
        <v>39324.89999999998</v>
      </c>
      <c r="BD304" s="150"/>
      <c r="BE304" s="150"/>
      <c r="BF304" s="3">
        <v>8786.2668</v>
      </c>
      <c r="BG304" s="150">
        <f t="shared" si="100"/>
        <v>30538.633199999982</v>
      </c>
      <c r="BH304" s="121">
        <v>253453.36</v>
      </c>
      <c r="BI304" s="156"/>
      <c r="BJ304" s="137"/>
      <c r="BK304" s="251"/>
      <c r="BL304" s="251">
        <f t="shared" si="114"/>
        <v>30538.633199999982</v>
      </c>
      <c r="BM304" s="138">
        <v>-50763.1</v>
      </c>
      <c r="BN304" s="139"/>
      <c r="BO304" s="139"/>
      <c r="BP304" s="139"/>
      <c r="BQ304" s="139"/>
      <c r="BR304" s="276">
        <v>0</v>
      </c>
      <c r="BS304" s="138">
        <v>-50763.1</v>
      </c>
      <c r="BT304" s="3"/>
      <c r="BU304" s="3"/>
      <c r="BV304" s="251">
        <f t="shared" si="110"/>
        <v>30538.633199999982</v>
      </c>
      <c r="BW304" s="108">
        <f>BL304+BR304</f>
        <v>30538.633199999982</v>
      </c>
      <c r="BX304" s="150"/>
    </row>
    <row r="305" spans="1:76" ht="15.75">
      <c r="A305" s="3">
        <v>291</v>
      </c>
      <c r="B305" s="17" t="s">
        <v>259</v>
      </c>
      <c r="C305" s="3">
        <v>1283.1</v>
      </c>
      <c r="D305" s="3">
        <v>0</v>
      </c>
      <c r="E305" s="3">
        <f t="shared" si="95"/>
        <v>1283.1</v>
      </c>
      <c r="F305" s="51">
        <v>13.28</v>
      </c>
      <c r="G305" s="6">
        <f t="shared" si="96"/>
        <v>17039.568</v>
      </c>
      <c r="H305" s="5">
        <f t="shared" si="101"/>
        <v>102237.408</v>
      </c>
      <c r="I305" s="3">
        <v>13.81</v>
      </c>
      <c r="J305" s="6">
        <f t="shared" si="97"/>
        <v>17719.611</v>
      </c>
      <c r="K305" s="5">
        <f t="shared" si="102"/>
        <v>106317.666</v>
      </c>
      <c r="L305" s="54">
        <f t="shared" si="98"/>
        <v>208555.074</v>
      </c>
      <c r="M305" s="125"/>
      <c r="N305" s="55">
        <f t="shared" si="99"/>
        <v>0</v>
      </c>
      <c r="O305" s="108">
        <f t="shared" si="103"/>
        <v>208555.074</v>
      </c>
      <c r="P305" s="183"/>
      <c r="Q305" s="98"/>
      <c r="R305" s="144">
        <v>208564.31</v>
      </c>
      <c r="S305" s="144"/>
      <c r="T305" s="6">
        <f t="shared" si="104"/>
        <v>9724.101666666667</v>
      </c>
      <c r="U305" s="6">
        <f t="shared" si="105"/>
        <v>7656.2575</v>
      </c>
      <c r="V305" s="35">
        <v>116689.22</v>
      </c>
      <c r="W305" s="35">
        <v>91875.09</v>
      </c>
      <c r="X305" s="3">
        <v>3267.75</v>
      </c>
      <c r="Y305" s="3">
        <v>5904.34</v>
      </c>
      <c r="Z305" s="3">
        <v>10962.65</v>
      </c>
      <c r="AA305" s="3">
        <v>4349.68</v>
      </c>
      <c r="AB305" s="3">
        <v>9306.32</v>
      </c>
      <c r="AC305" s="3">
        <v>83035.61</v>
      </c>
      <c r="AD305" s="3">
        <v>17143.32</v>
      </c>
      <c r="AE305" s="3">
        <v>3714.44</v>
      </c>
      <c r="AF305" s="3">
        <v>4490.85</v>
      </c>
      <c r="AG305" s="3">
        <v>5892.8</v>
      </c>
      <c r="AH305" s="3">
        <v>5433.44</v>
      </c>
      <c r="AI305" s="3">
        <v>3128.78</v>
      </c>
      <c r="AJ305" s="178">
        <v>13611.193</v>
      </c>
      <c r="AK305" s="178">
        <v>3244.26</v>
      </c>
      <c r="AL305" s="178">
        <v>79155.643</v>
      </c>
      <c r="AM305" s="178">
        <v>4577.45</v>
      </c>
      <c r="AN305" s="178">
        <v>81187.953</v>
      </c>
      <c r="AO305" s="178">
        <v>11502.92</v>
      </c>
      <c r="AP305" s="3">
        <v>5804.04</v>
      </c>
      <c r="AQ305" s="3">
        <v>13554.32</v>
      </c>
      <c r="AR305" s="3">
        <v>2194.1</v>
      </c>
      <c r="AS305" s="3">
        <v>6471.92</v>
      </c>
      <c r="AT305" s="3">
        <v>2194.1</v>
      </c>
      <c r="AU305" s="3">
        <v>4222.59</v>
      </c>
      <c r="AV305" s="39">
        <f t="shared" si="106"/>
        <v>234751.35900000003</v>
      </c>
      <c r="AW305" s="39">
        <f t="shared" si="107"/>
        <v>149599.11000000002</v>
      </c>
      <c r="AX305" s="122">
        <f t="shared" si="108"/>
        <v>384350.46900000004</v>
      </c>
      <c r="AY305" s="40"/>
      <c r="AZ305" s="40"/>
      <c r="BA305" s="40"/>
      <c r="BB305" s="40">
        <f t="shared" si="109"/>
        <v>384350.46900000004</v>
      </c>
      <c r="BC305" s="108">
        <f t="shared" si="111"/>
        <v>-175795.39500000005</v>
      </c>
      <c r="BD305" s="150"/>
      <c r="BE305" s="150">
        <v>4128</v>
      </c>
      <c r="BF305" s="3">
        <v>-1758.2508</v>
      </c>
      <c r="BG305" s="150">
        <f t="shared" si="100"/>
        <v>-169909.14420000004</v>
      </c>
      <c r="BH305" s="121">
        <v>349795.97</v>
      </c>
      <c r="BI305" s="159">
        <v>16304.24</v>
      </c>
      <c r="BJ305" s="137">
        <v>136868.12</v>
      </c>
      <c r="BK305" s="251">
        <v>39183.23</v>
      </c>
      <c r="BL305" s="251">
        <f t="shared" si="114"/>
        <v>6142.20579999996</v>
      </c>
      <c r="BM305" s="125">
        <v>107861.08</v>
      </c>
      <c r="BN305" s="121">
        <v>500</v>
      </c>
      <c r="BO305" s="121"/>
      <c r="BP305" s="121"/>
      <c r="BQ305" s="121">
        <f>BM305*0.02011617</f>
        <v>2169.7518216636</v>
      </c>
      <c r="BR305" s="277">
        <f>BM305-BN305-BO305-BQ305-BP305</f>
        <v>105191.32817833641</v>
      </c>
      <c r="BS305" s="125"/>
      <c r="BT305" s="3"/>
      <c r="BU305" s="3"/>
      <c r="BV305" s="251">
        <f t="shared" si="110"/>
        <v>111333.53397833637</v>
      </c>
      <c r="BW305" s="108">
        <f>BL305+BR305</f>
        <v>111333.53397833637</v>
      </c>
      <c r="BX305" s="150"/>
    </row>
    <row r="306" spans="1:76" ht="15.75">
      <c r="A306" s="3">
        <v>292</v>
      </c>
      <c r="B306" s="17" t="s">
        <v>260</v>
      </c>
      <c r="C306" s="3">
        <v>946.5</v>
      </c>
      <c r="D306" s="3">
        <v>0</v>
      </c>
      <c r="E306" s="3">
        <f t="shared" si="95"/>
        <v>946.5</v>
      </c>
      <c r="F306" s="51">
        <v>13.28</v>
      </c>
      <c r="G306" s="6">
        <f t="shared" si="96"/>
        <v>12569.519999999999</v>
      </c>
      <c r="H306" s="5">
        <f t="shared" si="101"/>
        <v>75417.12</v>
      </c>
      <c r="I306" s="3">
        <v>13.81</v>
      </c>
      <c r="J306" s="6">
        <f t="shared" si="97"/>
        <v>13071.165</v>
      </c>
      <c r="K306" s="5">
        <f t="shared" si="102"/>
        <v>78426.99</v>
      </c>
      <c r="L306" s="54">
        <f t="shared" si="98"/>
        <v>153844.11</v>
      </c>
      <c r="M306" s="138">
        <v>-96825.06</v>
      </c>
      <c r="N306" s="55">
        <f t="shared" si="99"/>
        <v>-0.6293712511970722</v>
      </c>
      <c r="O306" s="108">
        <f t="shared" si="103"/>
        <v>57019.04999999999</v>
      </c>
      <c r="P306" s="127" t="s">
        <v>351</v>
      </c>
      <c r="Q306" s="98" t="s">
        <v>424</v>
      </c>
      <c r="R306" s="143">
        <v>62258.78</v>
      </c>
      <c r="S306" s="144">
        <f>O306-R306</f>
        <v>-5239.7300000000105</v>
      </c>
      <c r="T306" s="6">
        <f t="shared" si="104"/>
        <v>2985.7875</v>
      </c>
      <c r="U306" s="6">
        <f t="shared" si="105"/>
        <v>2202.4441666666667</v>
      </c>
      <c r="V306" s="35">
        <v>35829.45</v>
      </c>
      <c r="W306" s="35">
        <v>26429.33</v>
      </c>
      <c r="X306" s="3">
        <v>0</v>
      </c>
      <c r="Y306" s="3">
        <v>3021.19</v>
      </c>
      <c r="Z306" s="3">
        <v>0</v>
      </c>
      <c r="AA306" s="3">
        <v>8815.92</v>
      </c>
      <c r="AB306" s="3">
        <v>0</v>
      </c>
      <c r="AC306" s="3">
        <v>7833.19</v>
      </c>
      <c r="AD306" s="3">
        <v>1765.07</v>
      </c>
      <c r="AE306" s="3">
        <v>19224.27</v>
      </c>
      <c r="AF306" s="3">
        <v>720.47</v>
      </c>
      <c r="AG306" s="3">
        <v>4793.4</v>
      </c>
      <c r="AH306" s="3">
        <v>942.59</v>
      </c>
      <c r="AI306" s="3">
        <v>2354.6</v>
      </c>
      <c r="AJ306" s="178">
        <v>61282.18</v>
      </c>
      <c r="AK306" s="178">
        <v>40768.48</v>
      </c>
      <c r="AL306" s="178">
        <v>30374</v>
      </c>
      <c r="AM306" s="178">
        <v>3772.98</v>
      </c>
      <c r="AN306" s="178">
        <v>5926.92</v>
      </c>
      <c r="AO306" s="178">
        <v>9237.25</v>
      </c>
      <c r="AP306" s="3">
        <v>8172.76</v>
      </c>
      <c r="AQ306" s="3">
        <v>3648.68</v>
      </c>
      <c r="AR306" s="3">
        <v>0</v>
      </c>
      <c r="AS306" s="3">
        <v>46449.9</v>
      </c>
      <c r="AT306" s="3">
        <v>29455.83</v>
      </c>
      <c r="AU306" s="3">
        <v>3185.44</v>
      </c>
      <c r="AV306" s="39">
        <f t="shared" si="106"/>
        <v>138639.82</v>
      </c>
      <c r="AW306" s="39">
        <f t="shared" si="107"/>
        <v>153105.3</v>
      </c>
      <c r="AX306" s="122">
        <f t="shared" si="108"/>
        <v>291745.12</v>
      </c>
      <c r="AY306" s="40"/>
      <c r="AZ306" s="40"/>
      <c r="BA306" s="40"/>
      <c r="BB306" s="40">
        <f t="shared" si="109"/>
        <v>291745.12</v>
      </c>
      <c r="BC306" s="108">
        <f t="shared" si="111"/>
        <v>-234726.07</v>
      </c>
      <c r="BD306" s="150"/>
      <c r="BE306" s="150"/>
      <c r="BF306" s="3">
        <v>14435.6612</v>
      </c>
      <c r="BG306" s="150">
        <f t="shared" si="100"/>
        <v>-249161.7312</v>
      </c>
      <c r="BH306" s="121">
        <v>153006.41</v>
      </c>
      <c r="BI306" s="159">
        <v>18900.48</v>
      </c>
      <c r="BJ306" s="137"/>
      <c r="BK306" s="251"/>
      <c r="BL306" s="251">
        <f t="shared" si="114"/>
        <v>-249161.7312</v>
      </c>
      <c r="BM306" s="138">
        <v>-96825.06</v>
      </c>
      <c r="BN306" s="140"/>
      <c r="BO306" s="140"/>
      <c r="BP306" s="140"/>
      <c r="BQ306" s="140"/>
      <c r="BR306" s="276">
        <v>0</v>
      </c>
      <c r="BS306" s="138">
        <v>-96825.06</v>
      </c>
      <c r="BT306" s="3"/>
      <c r="BU306" s="3"/>
      <c r="BV306" s="251">
        <f t="shared" si="110"/>
        <v>-249161.7312</v>
      </c>
      <c r="BW306" s="150"/>
      <c r="BX306" s="274">
        <f>BL306+BR306</f>
        <v>-249161.7312</v>
      </c>
    </row>
    <row r="307" spans="1:76" ht="15.75">
      <c r="A307" s="3">
        <v>293</v>
      </c>
      <c r="B307" s="17" t="s">
        <v>261</v>
      </c>
      <c r="C307" s="3">
        <v>525.5</v>
      </c>
      <c r="D307" s="3">
        <v>0</v>
      </c>
      <c r="E307" s="3">
        <f t="shared" si="95"/>
        <v>525.5</v>
      </c>
      <c r="F307" s="51">
        <v>11.7</v>
      </c>
      <c r="G307" s="6">
        <f t="shared" si="96"/>
        <v>6148.349999999999</v>
      </c>
      <c r="H307" s="5">
        <f t="shared" si="101"/>
        <v>36890.1</v>
      </c>
      <c r="I307" s="3">
        <v>12.17</v>
      </c>
      <c r="J307" s="6">
        <f t="shared" si="97"/>
        <v>6395.335</v>
      </c>
      <c r="K307" s="5">
        <f t="shared" si="102"/>
        <v>38372.01</v>
      </c>
      <c r="L307" s="54">
        <f t="shared" si="98"/>
        <v>75262.11</v>
      </c>
      <c r="M307" s="138">
        <v>-35457.64</v>
      </c>
      <c r="N307" s="55">
        <f t="shared" si="99"/>
        <v>-0.4711220559721219</v>
      </c>
      <c r="O307" s="108">
        <f t="shared" si="103"/>
        <v>39804.47</v>
      </c>
      <c r="P307" s="127" t="s">
        <v>351</v>
      </c>
      <c r="Q307" s="98" t="s">
        <v>424</v>
      </c>
      <c r="R307" s="144">
        <v>39798.16</v>
      </c>
      <c r="S307" s="144"/>
      <c r="T307" s="6">
        <f t="shared" si="104"/>
        <v>1779.1925</v>
      </c>
      <c r="U307" s="6">
        <f t="shared" si="105"/>
        <v>1537.3208333333332</v>
      </c>
      <c r="V307" s="35">
        <v>21350.31</v>
      </c>
      <c r="W307" s="35">
        <v>18447.85</v>
      </c>
      <c r="X307" s="3">
        <v>1813.51</v>
      </c>
      <c r="Y307" s="3">
        <v>1386.3</v>
      </c>
      <c r="Z307" s="3">
        <v>0</v>
      </c>
      <c r="AA307" s="3">
        <v>1386.3</v>
      </c>
      <c r="AB307" s="3">
        <v>0</v>
      </c>
      <c r="AC307" s="3">
        <v>1386.3</v>
      </c>
      <c r="AD307" s="3">
        <v>474.75</v>
      </c>
      <c r="AE307" s="3">
        <v>1971.96</v>
      </c>
      <c r="AF307" s="3">
        <v>0</v>
      </c>
      <c r="AG307" s="3">
        <v>1386.3</v>
      </c>
      <c r="AH307" s="3">
        <v>32.5</v>
      </c>
      <c r="AI307" s="3">
        <v>1386.3</v>
      </c>
      <c r="AJ307" s="178">
        <v>0</v>
      </c>
      <c r="AK307" s="178">
        <v>1433.6</v>
      </c>
      <c r="AL307" s="178">
        <v>0</v>
      </c>
      <c r="AM307" s="178">
        <v>1433.6</v>
      </c>
      <c r="AN307" s="178">
        <v>3525.02</v>
      </c>
      <c r="AO307" s="178">
        <v>1847.93</v>
      </c>
      <c r="AP307" s="3">
        <v>4977.76</v>
      </c>
      <c r="AQ307" s="3">
        <v>7180.87</v>
      </c>
      <c r="AR307" s="3">
        <v>5719.24</v>
      </c>
      <c r="AS307" s="3">
        <v>1433.6</v>
      </c>
      <c r="AT307" s="3">
        <v>0</v>
      </c>
      <c r="AU307" s="3">
        <v>1512.66</v>
      </c>
      <c r="AV307" s="39">
        <f t="shared" si="106"/>
        <v>16542.78</v>
      </c>
      <c r="AW307" s="39">
        <f t="shared" si="107"/>
        <v>23745.719999999998</v>
      </c>
      <c r="AX307" s="122">
        <f t="shared" si="108"/>
        <v>40288.5</v>
      </c>
      <c r="AY307" s="40"/>
      <c r="AZ307" s="40"/>
      <c r="BA307" s="40"/>
      <c r="BB307" s="40">
        <f t="shared" si="109"/>
        <v>40288.5</v>
      </c>
      <c r="BC307" s="108">
        <f t="shared" si="111"/>
        <v>-484.02999999999884</v>
      </c>
      <c r="BD307" s="150"/>
      <c r="BE307" s="150"/>
      <c r="BF307" s="3">
        <v>7713.2976</v>
      </c>
      <c r="BG307" s="150">
        <f t="shared" si="100"/>
        <v>-8197.327599999999</v>
      </c>
      <c r="BH307" s="121">
        <v>148130.01</v>
      </c>
      <c r="BI307" s="156"/>
      <c r="BJ307" s="137"/>
      <c r="BK307" s="251"/>
      <c r="BL307" s="251">
        <f t="shared" si="114"/>
        <v>-8197.327599999999</v>
      </c>
      <c r="BM307" s="138">
        <v>-35457.64</v>
      </c>
      <c r="BN307" s="140"/>
      <c r="BO307" s="140"/>
      <c r="BP307" s="140"/>
      <c r="BQ307" s="140"/>
      <c r="BR307" s="276">
        <v>0</v>
      </c>
      <c r="BS307" s="138">
        <v>-35457.64</v>
      </c>
      <c r="BT307" s="3"/>
      <c r="BU307" s="3"/>
      <c r="BV307" s="251">
        <f t="shared" si="110"/>
        <v>-8197.327599999999</v>
      </c>
      <c r="BW307" s="150"/>
      <c r="BX307" s="274">
        <f>BL307+BR307</f>
        <v>-8197.327599999999</v>
      </c>
    </row>
    <row r="308" spans="1:76" ht="15.75">
      <c r="A308" s="3">
        <v>294</v>
      </c>
      <c r="B308" s="17" t="s">
        <v>262</v>
      </c>
      <c r="C308" s="3">
        <v>1842</v>
      </c>
      <c r="D308" s="3">
        <v>0</v>
      </c>
      <c r="E308" s="3">
        <f t="shared" si="95"/>
        <v>1842</v>
      </c>
      <c r="F308" s="51">
        <v>12.82</v>
      </c>
      <c r="G308" s="6">
        <f t="shared" si="96"/>
        <v>23614.440000000002</v>
      </c>
      <c r="H308" s="5">
        <f t="shared" si="101"/>
        <v>141686.64</v>
      </c>
      <c r="I308" s="3">
        <v>13.34</v>
      </c>
      <c r="J308" s="6">
        <f t="shared" si="97"/>
        <v>24572.28</v>
      </c>
      <c r="K308" s="5">
        <f t="shared" si="102"/>
        <v>147433.68</v>
      </c>
      <c r="L308" s="54">
        <f t="shared" si="98"/>
        <v>289120.32</v>
      </c>
      <c r="M308" s="125"/>
      <c r="N308" s="55">
        <f t="shared" si="99"/>
        <v>0</v>
      </c>
      <c r="O308" s="108">
        <f t="shared" si="103"/>
        <v>289120.32</v>
      </c>
      <c r="P308" s="127"/>
      <c r="Q308" s="98"/>
      <c r="R308" s="144">
        <v>289040.75</v>
      </c>
      <c r="S308" s="144"/>
      <c r="T308" s="6">
        <f t="shared" si="104"/>
        <v>13922.204166666668</v>
      </c>
      <c r="U308" s="6">
        <f t="shared" si="105"/>
        <v>10164.524166666666</v>
      </c>
      <c r="V308" s="35">
        <v>167066.45</v>
      </c>
      <c r="W308" s="35">
        <v>121974.29</v>
      </c>
      <c r="X308" s="3">
        <v>6067.48</v>
      </c>
      <c r="Y308" s="3">
        <v>4414.25</v>
      </c>
      <c r="Z308" s="3">
        <v>2781.42</v>
      </c>
      <c r="AA308" s="3">
        <v>5305.11</v>
      </c>
      <c r="AB308" s="3">
        <v>17940.45</v>
      </c>
      <c r="AC308" s="3">
        <v>5580.26</v>
      </c>
      <c r="AD308" s="3">
        <v>3256.17</v>
      </c>
      <c r="AE308" s="3">
        <v>4999.91</v>
      </c>
      <c r="AF308" s="3">
        <v>5442.2</v>
      </c>
      <c r="AG308" s="3">
        <v>23250.96</v>
      </c>
      <c r="AH308" s="3">
        <v>5194.44</v>
      </c>
      <c r="AI308" s="3">
        <v>4414.25</v>
      </c>
      <c r="AJ308" s="178">
        <v>9255.48</v>
      </c>
      <c r="AK308" s="178">
        <v>34944.19</v>
      </c>
      <c r="AL308" s="178">
        <v>11602.98</v>
      </c>
      <c r="AM308" s="178">
        <v>22322.01</v>
      </c>
      <c r="AN308" s="178">
        <v>8270.48</v>
      </c>
      <c r="AO308" s="178">
        <v>4580.03</v>
      </c>
      <c r="AP308" s="3">
        <v>27288.01</v>
      </c>
      <c r="AQ308" s="3">
        <v>5165.69</v>
      </c>
      <c r="AR308" s="3">
        <v>5947.63</v>
      </c>
      <c r="AS308" s="3">
        <v>11733.94</v>
      </c>
      <c r="AT308" s="3">
        <v>4169.21</v>
      </c>
      <c r="AU308" s="3">
        <v>4580.03</v>
      </c>
      <c r="AV308" s="39">
        <f t="shared" si="106"/>
        <v>107215.95</v>
      </c>
      <c r="AW308" s="39">
        <f t="shared" si="107"/>
        <v>131290.63</v>
      </c>
      <c r="AX308" s="122">
        <f t="shared" si="108"/>
        <v>238506.58000000002</v>
      </c>
      <c r="AY308" s="40"/>
      <c r="AZ308" s="40"/>
      <c r="BA308" s="40"/>
      <c r="BB308" s="40">
        <f t="shared" si="109"/>
        <v>238506.58000000002</v>
      </c>
      <c r="BC308" s="108">
        <f t="shared" si="111"/>
        <v>50613.73999999999</v>
      </c>
      <c r="BD308" s="150"/>
      <c r="BE308" s="150">
        <v>4128</v>
      </c>
      <c r="BF308" s="3">
        <v>22622.1456</v>
      </c>
      <c r="BG308" s="150">
        <f t="shared" si="100"/>
        <v>32119.59439999999</v>
      </c>
      <c r="BH308" s="121">
        <v>253513.53</v>
      </c>
      <c r="BI308" s="156"/>
      <c r="BJ308" s="137"/>
      <c r="BK308" s="251"/>
      <c r="BL308" s="251">
        <f t="shared" si="114"/>
        <v>32119.59439999999</v>
      </c>
      <c r="BM308" s="125">
        <v>62881</v>
      </c>
      <c r="BN308" s="121"/>
      <c r="BO308" s="121"/>
      <c r="BP308" s="121"/>
      <c r="BQ308" s="121">
        <f>BM308*0.02011617</f>
        <v>1264.92488577</v>
      </c>
      <c r="BR308" s="277">
        <f>BM308-BN308-BO308-BQ308-BP308</f>
        <v>61616.07511423</v>
      </c>
      <c r="BS308" s="125"/>
      <c r="BT308" s="3"/>
      <c r="BU308" s="3"/>
      <c r="BV308" s="251">
        <f t="shared" si="110"/>
        <v>93735.66951422999</v>
      </c>
      <c r="BW308" s="108">
        <f>BL308+BR308</f>
        <v>93735.66951422999</v>
      </c>
      <c r="BX308" s="150"/>
    </row>
    <row r="309" spans="1:76" ht="15.75">
      <c r="A309" s="3">
        <v>295</v>
      </c>
      <c r="B309" s="18" t="s">
        <v>263</v>
      </c>
      <c r="C309" s="3">
        <v>4897.1</v>
      </c>
      <c r="D309" s="3">
        <v>0</v>
      </c>
      <c r="E309" s="3">
        <f t="shared" si="95"/>
        <v>4897.1</v>
      </c>
      <c r="F309" s="51">
        <v>13.37</v>
      </c>
      <c r="G309" s="6">
        <f t="shared" si="96"/>
        <v>65474.227</v>
      </c>
      <c r="H309" s="5">
        <f t="shared" si="101"/>
        <v>392845.36199999996</v>
      </c>
      <c r="I309" s="3">
        <v>13.9</v>
      </c>
      <c r="J309" s="6">
        <f t="shared" si="97"/>
        <v>68069.69</v>
      </c>
      <c r="K309" s="5">
        <f t="shared" si="102"/>
        <v>408418.14</v>
      </c>
      <c r="L309" s="54">
        <f t="shared" si="98"/>
        <v>801263.502</v>
      </c>
      <c r="M309" s="138">
        <v>-32596.02</v>
      </c>
      <c r="N309" s="55">
        <f t="shared" si="99"/>
        <v>-0.04068077469975664</v>
      </c>
      <c r="O309" s="108">
        <f t="shared" si="103"/>
        <v>768667.482</v>
      </c>
      <c r="P309" s="127"/>
      <c r="Q309" s="98"/>
      <c r="R309" s="144">
        <v>768808.52</v>
      </c>
      <c r="S309" s="144"/>
      <c r="T309" s="6">
        <f t="shared" si="104"/>
        <v>0</v>
      </c>
      <c r="U309" s="6">
        <f t="shared" si="105"/>
        <v>64067.37666666667</v>
      </c>
      <c r="V309" s="35">
        <v>0</v>
      </c>
      <c r="W309" s="35">
        <v>768808.52</v>
      </c>
      <c r="X309" s="3">
        <v>0</v>
      </c>
      <c r="Y309" s="3">
        <v>280107.27</v>
      </c>
      <c r="Z309" s="3">
        <v>0</v>
      </c>
      <c r="AA309" s="3">
        <v>130291.78</v>
      </c>
      <c r="AB309" s="3">
        <v>0</v>
      </c>
      <c r="AC309" s="3">
        <v>99985.77</v>
      </c>
      <c r="AD309" s="3">
        <v>0</v>
      </c>
      <c r="AE309" s="3">
        <v>57179.8</v>
      </c>
      <c r="AF309" s="3">
        <v>0</v>
      </c>
      <c r="AG309" s="3">
        <v>108645.12</v>
      </c>
      <c r="AH309" s="3">
        <v>0</v>
      </c>
      <c r="AI309" s="3">
        <v>45281.55</v>
      </c>
      <c r="AJ309" s="178">
        <v>0</v>
      </c>
      <c r="AK309" s="178">
        <v>41289.28</v>
      </c>
      <c r="AL309" s="178">
        <v>0</v>
      </c>
      <c r="AM309" s="178">
        <v>46515.44</v>
      </c>
      <c r="AN309" s="178">
        <v>0</v>
      </c>
      <c r="AO309" s="178">
        <v>88435.82</v>
      </c>
      <c r="AP309" s="3">
        <v>0</v>
      </c>
      <c r="AQ309" s="3">
        <v>87776.28</v>
      </c>
      <c r="AR309" s="3">
        <v>0</v>
      </c>
      <c r="AS309" s="3">
        <v>98176.89</v>
      </c>
      <c r="AT309" s="3">
        <v>0</v>
      </c>
      <c r="AU309" s="3">
        <v>61776.95</v>
      </c>
      <c r="AV309" s="39">
        <f t="shared" si="106"/>
        <v>0</v>
      </c>
      <c r="AW309" s="39">
        <f t="shared" si="107"/>
        <v>1145461.9500000002</v>
      </c>
      <c r="AX309" s="122">
        <f t="shared" si="108"/>
        <v>1145461.9500000002</v>
      </c>
      <c r="AY309" s="40">
        <f>510+311+299</f>
        <v>1120</v>
      </c>
      <c r="AZ309" s="40"/>
      <c r="BA309" s="40"/>
      <c r="BB309" s="40">
        <f t="shared" si="109"/>
        <v>1146581.9500000002</v>
      </c>
      <c r="BC309" s="108">
        <f t="shared" si="111"/>
        <v>-377914.4680000002</v>
      </c>
      <c r="BD309" s="150"/>
      <c r="BE309" s="150"/>
      <c r="BF309" s="3">
        <v>-18335.0292</v>
      </c>
      <c r="BG309" s="150">
        <f t="shared" si="100"/>
        <v>-359579.43880000024</v>
      </c>
      <c r="BH309" s="121">
        <v>106977.82</v>
      </c>
      <c r="BI309" s="159">
        <v>52040.91</v>
      </c>
      <c r="BJ309" s="137">
        <v>0</v>
      </c>
      <c r="BK309" s="251">
        <v>90864.74</v>
      </c>
      <c r="BL309" s="251">
        <f t="shared" si="114"/>
        <v>-268714.69880000025</v>
      </c>
      <c r="BM309" s="138">
        <v>-32596.02</v>
      </c>
      <c r="BN309" s="140"/>
      <c r="BO309" s="140"/>
      <c r="BP309" s="140"/>
      <c r="BQ309" s="140"/>
      <c r="BR309" s="276">
        <v>0</v>
      </c>
      <c r="BS309" s="138">
        <v>-32596.02</v>
      </c>
      <c r="BT309" s="3"/>
      <c r="BU309" s="3"/>
      <c r="BV309" s="251">
        <f t="shared" si="110"/>
        <v>-268714.69880000025</v>
      </c>
      <c r="BW309" s="150"/>
      <c r="BX309" s="274">
        <f>BL309+BR309</f>
        <v>-268714.69880000025</v>
      </c>
    </row>
    <row r="310" spans="1:76" ht="15.75">
      <c r="A310" s="3">
        <v>296</v>
      </c>
      <c r="B310" s="18" t="s">
        <v>264</v>
      </c>
      <c r="C310" s="3">
        <v>1266.4</v>
      </c>
      <c r="D310" s="3">
        <v>0</v>
      </c>
      <c r="E310" s="3">
        <f t="shared" si="95"/>
        <v>1266.4</v>
      </c>
      <c r="F310" s="51">
        <v>13.29</v>
      </c>
      <c r="G310" s="6">
        <f t="shared" si="96"/>
        <v>16830.456</v>
      </c>
      <c r="H310" s="5">
        <f t="shared" si="101"/>
        <v>100982.73599999999</v>
      </c>
      <c r="I310" s="3">
        <v>13.81</v>
      </c>
      <c r="J310" s="6">
        <f t="shared" si="97"/>
        <v>17488.984</v>
      </c>
      <c r="K310" s="5">
        <f t="shared" si="102"/>
        <v>104933.90400000001</v>
      </c>
      <c r="L310" s="54">
        <f t="shared" si="98"/>
        <v>205916.64</v>
      </c>
      <c r="M310" s="125"/>
      <c r="N310" s="55">
        <f t="shared" si="99"/>
        <v>0</v>
      </c>
      <c r="O310" s="108">
        <f t="shared" si="103"/>
        <v>205916.64</v>
      </c>
      <c r="P310" s="127"/>
      <c r="Q310" s="98"/>
      <c r="R310" s="144">
        <v>206004.78</v>
      </c>
      <c r="S310" s="144"/>
      <c r="T310" s="6">
        <f t="shared" si="104"/>
        <v>0</v>
      </c>
      <c r="U310" s="6">
        <f t="shared" si="105"/>
        <v>17167.065</v>
      </c>
      <c r="V310" s="35">
        <v>0</v>
      </c>
      <c r="W310" s="35">
        <v>206004.78</v>
      </c>
      <c r="X310" s="3">
        <v>0</v>
      </c>
      <c r="Y310" s="3">
        <v>8170.64</v>
      </c>
      <c r="Z310" s="3">
        <v>0</v>
      </c>
      <c r="AA310" s="3">
        <v>9740.06</v>
      </c>
      <c r="AB310" s="3">
        <v>0</v>
      </c>
      <c r="AC310" s="3">
        <v>10294</v>
      </c>
      <c r="AD310" s="3">
        <v>0</v>
      </c>
      <c r="AE310" s="3">
        <v>6353.47</v>
      </c>
      <c r="AF310" s="3">
        <v>0</v>
      </c>
      <c r="AG310" s="3">
        <v>7594.56</v>
      </c>
      <c r="AH310" s="3">
        <v>0</v>
      </c>
      <c r="AI310" s="3">
        <v>7172.06</v>
      </c>
      <c r="AJ310" s="178">
        <v>0</v>
      </c>
      <c r="AK310" s="178">
        <v>7126</v>
      </c>
      <c r="AL310" s="178">
        <v>0</v>
      </c>
      <c r="AM310" s="178">
        <v>9340.27</v>
      </c>
      <c r="AN310" s="178">
        <v>0</v>
      </c>
      <c r="AO310" s="178">
        <v>8459.19</v>
      </c>
      <c r="AP310" s="3">
        <v>0</v>
      </c>
      <c r="AQ310" s="3">
        <v>8458.57</v>
      </c>
      <c r="AR310" s="3">
        <v>0</v>
      </c>
      <c r="AS310" s="3">
        <v>56634.56</v>
      </c>
      <c r="AT310" s="3">
        <v>0</v>
      </c>
      <c r="AU310" s="3">
        <v>23231.2</v>
      </c>
      <c r="AV310" s="39">
        <f t="shared" si="106"/>
        <v>0</v>
      </c>
      <c r="AW310" s="39">
        <f t="shared" si="107"/>
        <v>162574.58000000002</v>
      </c>
      <c r="AX310" s="122">
        <f t="shared" si="108"/>
        <v>162574.58000000002</v>
      </c>
      <c r="AY310" s="40"/>
      <c r="AZ310" s="40"/>
      <c r="BA310" s="40"/>
      <c r="BB310" s="40">
        <f t="shared" si="109"/>
        <v>162574.58000000002</v>
      </c>
      <c r="BC310" s="108">
        <f t="shared" si="111"/>
        <v>43342.06</v>
      </c>
      <c r="BD310" s="150"/>
      <c r="BE310" s="150"/>
      <c r="BF310" s="3">
        <v>9624.4104</v>
      </c>
      <c r="BG310" s="150">
        <f t="shared" si="100"/>
        <v>33717.6496</v>
      </c>
      <c r="BH310" s="121">
        <v>755104.18</v>
      </c>
      <c r="BI310" s="159">
        <v>4451.9</v>
      </c>
      <c r="BJ310" s="137"/>
      <c r="BK310" s="251"/>
      <c r="BL310" s="251">
        <f t="shared" si="114"/>
        <v>33717.6496</v>
      </c>
      <c r="BM310" s="125">
        <v>144806.42</v>
      </c>
      <c r="BN310" s="121"/>
      <c r="BO310" s="121"/>
      <c r="BP310" s="121">
        <v>149.31</v>
      </c>
      <c r="BQ310" s="121">
        <f aca="true" t="shared" si="115" ref="BQ310:BQ315">BM310*0.02011617</f>
        <v>2912.9505618114003</v>
      </c>
      <c r="BR310" s="277">
        <f aca="true" t="shared" si="116" ref="BR310:BR315">BM310-BN310-BO310-BQ310-BP310</f>
        <v>141744.15943818862</v>
      </c>
      <c r="BS310" s="125"/>
      <c r="BT310" s="3"/>
      <c r="BU310" s="3"/>
      <c r="BV310" s="251">
        <f t="shared" si="110"/>
        <v>175461.80903818863</v>
      </c>
      <c r="BW310" s="108">
        <f aca="true" t="shared" si="117" ref="BW310:BW315">BL310+BR310</f>
        <v>175461.80903818863</v>
      </c>
      <c r="BX310" s="150"/>
    </row>
    <row r="311" spans="1:76" ht="15.75">
      <c r="A311" s="3">
        <v>297</v>
      </c>
      <c r="B311" s="18" t="s">
        <v>265</v>
      </c>
      <c r="C311" s="3">
        <v>487</v>
      </c>
      <c r="D311" s="3">
        <v>0</v>
      </c>
      <c r="E311" s="3">
        <f t="shared" si="95"/>
        <v>487</v>
      </c>
      <c r="F311" s="51">
        <v>10.01</v>
      </c>
      <c r="G311" s="6">
        <f t="shared" si="96"/>
        <v>4874.87</v>
      </c>
      <c r="H311" s="5">
        <f t="shared" si="101"/>
        <v>29249.22</v>
      </c>
      <c r="I311" s="3">
        <v>10.41</v>
      </c>
      <c r="J311" s="6">
        <f t="shared" si="97"/>
        <v>5069.67</v>
      </c>
      <c r="K311" s="5">
        <f t="shared" si="102"/>
        <v>30418.02</v>
      </c>
      <c r="L311" s="54">
        <f t="shared" si="98"/>
        <v>59667.240000000005</v>
      </c>
      <c r="M311" s="125"/>
      <c r="N311" s="55">
        <f t="shared" si="99"/>
        <v>0</v>
      </c>
      <c r="O311" s="108">
        <f t="shared" si="103"/>
        <v>59667.240000000005</v>
      </c>
      <c r="P311" s="127" t="s">
        <v>354</v>
      </c>
      <c r="Q311" s="98"/>
      <c r="R311" s="144">
        <v>59668.41</v>
      </c>
      <c r="S311" s="144"/>
      <c r="T311" s="6">
        <f t="shared" si="104"/>
        <v>0</v>
      </c>
      <c r="U311" s="6">
        <f t="shared" si="105"/>
        <v>4972.3675</v>
      </c>
      <c r="V311" s="35">
        <v>0</v>
      </c>
      <c r="W311" s="35">
        <v>59668.41</v>
      </c>
      <c r="X311" s="3">
        <v>0</v>
      </c>
      <c r="Y311" s="3">
        <v>1297.75</v>
      </c>
      <c r="Z311" s="3">
        <v>0</v>
      </c>
      <c r="AA311" s="3">
        <v>1297.75</v>
      </c>
      <c r="AB311" s="3">
        <v>0</v>
      </c>
      <c r="AC311" s="3">
        <v>3058.92</v>
      </c>
      <c r="AD311" s="3">
        <v>0</v>
      </c>
      <c r="AE311" s="3">
        <v>2358.16</v>
      </c>
      <c r="AF311" s="3">
        <v>0</v>
      </c>
      <c r="AG311" s="3">
        <v>1332.25</v>
      </c>
      <c r="AH311" s="3">
        <v>0</v>
      </c>
      <c r="AI311" s="3">
        <v>1297.75</v>
      </c>
      <c r="AJ311" s="178">
        <v>0</v>
      </c>
      <c r="AK311" s="178">
        <v>1341.58</v>
      </c>
      <c r="AL311" s="178">
        <v>0</v>
      </c>
      <c r="AM311" s="178">
        <v>1341.58</v>
      </c>
      <c r="AN311" s="178">
        <v>0</v>
      </c>
      <c r="AO311" s="178">
        <v>1755.91</v>
      </c>
      <c r="AP311" s="3">
        <v>0</v>
      </c>
      <c r="AQ311" s="3">
        <v>2401.99</v>
      </c>
      <c r="AR311" s="3">
        <v>0</v>
      </c>
      <c r="AS311" s="3">
        <v>2846.17</v>
      </c>
      <c r="AT311" s="3">
        <v>0</v>
      </c>
      <c r="AU311" s="3">
        <v>1341.58</v>
      </c>
      <c r="AV311" s="39">
        <f t="shared" si="106"/>
        <v>0</v>
      </c>
      <c r="AW311" s="39">
        <f t="shared" si="107"/>
        <v>21671.39</v>
      </c>
      <c r="AX311" s="122">
        <f t="shared" si="108"/>
        <v>21671.39</v>
      </c>
      <c r="AY311" s="40"/>
      <c r="AZ311" s="40"/>
      <c r="BA311" s="40"/>
      <c r="BB311" s="40">
        <f t="shared" si="109"/>
        <v>21671.39</v>
      </c>
      <c r="BC311" s="108">
        <f t="shared" si="111"/>
        <v>37995.850000000006</v>
      </c>
      <c r="BD311" s="150"/>
      <c r="BE311" s="150"/>
      <c r="BF311" s="3">
        <v>-1131.9268</v>
      </c>
      <c r="BG311" s="150">
        <f t="shared" si="100"/>
        <v>39127.77680000001</v>
      </c>
      <c r="BH311" s="121">
        <v>47472.39</v>
      </c>
      <c r="BI311" s="156"/>
      <c r="BJ311" s="137"/>
      <c r="BK311" s="251"/>
      <c r="BL311" s="251">
        <f t="shared" si="114"/>
        <v>39127.77680000001</v>
      </c>
      <c r="BM311" s="125">
        <v>60661.05</v>
      </c>
      <c r="BN311" s="121"/>
      <c r="BO311" s="121"/>
      <c r="BP311" s="121"/>
      <c r="BQ311" s="121">
        <f t="shared" si="115"/>
        <v>1220.2679941785</v>
      </c>
      <c r="BR311" s="277">
        <f t="shared" si="116"/>
        <v>59440.7820058215</v>
      </c>
      <c r="BS311" s="125"/>
      <c r="BT311" s="3"/>
      <c r="BU311" s="3"/>
      <c r="BV311" s="251">
        <f t="shared" si="110"/>
        <v>98568.5588058215</v>
      </c>
      <c r="BW311" s="108">
        <f t="shared" si="117"/>
        <v>98568.5588058215</v>
      </c>
      <c r="BX311" s="150"/>
    </row>
    <row r="312" spans="1:76" ht="15.75">
      <c r="A312" s="3">
        <v>298</v>
      </c>
      <c r="B312" s="18" t="s">
        <v>266</v>
      </c>
      <c r="C312" s="3">
        <v>482.1</v>
      </c>
      <c r="D312" s="3">
        <v>0</v>
      </c>
      <c r="E312" s="3">
        <f t="shared" si="95"/>
        <v>482.1</v>
      </c>
      <c r="F312" s="51">
        <v>12.25</v>
      </c>
      <c r="G312" s="6">
        <f t="shared" si="96"/>
        <v>5905.725</v>
      </c>
      <c r="H312" s="5">
        <f t="shared" si="101"/>
        <v>35434.350000000006</v>
      </c>
      <c r="I312" s="3">
        <v>12.74</v>
      </c>
      <c r="J312" s="6">
        <f t="shared" si="97"/>
        <v>6141.954000000001</v>
      </c>
      <c r="K312" s="5">
        <f t="shared" si="102"/>
        <v>36851.724</v>
      </c>
      <c r="L312" s="54">
        <f t="shared" si="98"/>
        <v>72286.07400000001</v>
      </c>
      <c r="M312" s="125"/>
      <c r="N312" s="55">
        <f t="shared" si="99"/>
        <v>0</v>
      </c>
      <c r="O312" s="108">
        <f t="shared" si="103"/>
        <v>72286.07400000001</v>
      </c>
      <c r="P312" s="98"/>
      <c r="Q312" s="98"/>
      <c r="R312" s="144">
        <v>72286.07</v>
      </c>
      <c r="S312" s="144"/>
      <c r="T312" s="6">
        <f t="shared" si="104"/>
        <v>0</v>
      </c>
      <c r="U312" s="6">
        <f t="shared" si="105"/>
        <v>6023.839166666668</v>
      </c>
      <c r="V312" s="35">
        <v>0</v>
      </c>
      <c r="W312" s="35">
        <v>72286.07</v>
      </c>
      <c r="X312" s="3">
        <v>0</v>
      </c>
      <c r="Y312" s="3">
        <v>3100.66</v>
      </c>
      <c r="Z312" s="3">
        <v>0</v>
      </c>
      <c r="AA312" s="3">
        <v>2093.51</v>
      </c>
      <c r="AB312" s="3">
        <v>0</v>
      </c>
      <c r="AC312" s="3">
        <v>3696.35</v>
      </c>
      <c r="AD312" s="3">
        <v>0</v>
      </c>
      <c r="AE312" s="3">
        <v>3074.86</v>
      </c>
      <c r="AF312" s="3">
        <v>0</v>
      </c>
      <c r="AG312" s="3">
        <v>2646</v>
      </c>
      <c r="AH312" s="3">
        <v>0</v>
      </c>
      <c r="AI312" s="3">
        <v>9133.77</v>
      </c>
      <c r="AJ312" s="178">
        <v>0</v>
      </c>
      <c r="AK312" s="178">
        <v>4738.73</v>
      </c>
      <c r="AL312" s="178">
        <v>0</v>
      </c>
      <c r="AM312" s="178">
        <v>16613.54</v>
      </c>
      <c r="AN312" s="178">
        <v>0</v>
      </c>
      <c r="AO312" s="178">
        <v>2747.24</v>
      </c>
      <c r="AP312" s="3">
        <v>0</v>
      </c>
      <c r="AQ312" s="3">
        <v>3152</v>
      </c>
      <c r="AR312" s="3">
        <v>0</v>
      </c>
      <c r="AS312" s="3">
        <v>3424.78</v>
      </c>
      <c r="AT312" s="3">
        <v>0</v>
      </c>
      <c r="AU312" s="3">
        <v>4712.41</v>
      </c>
      <c r="AV312" s="39">
        <f t="shared" si="106"/>
        <v>0</v>
      </c>
      <c r="AW312" s="39">
        <f t="shared" si="107"/>
        <v>59133.84999999999</v>
      </c>
      <c r="AX312" s="122">
        <f t="shared" si="108"/>
        <v>59133.84999999999</v>
      </c>
      <c r="AY312" s="40"/>
      <c r="AZ312" s="40"/>
      <c r="BA312" s="40"/>
      <c r="BB312" s="40">
        <f t="shared" si="109"/>
        <v>59133.84999999999</v>
      </c>
      <c r="BC312" s="108">
        <f t="shared" si="111"/>
        <v>13152.224000000017</v>
      </c>
      <c r="BD312" s="150"/>
      <c r="BE312" s="150"/>
      <c r="BF312" s="3">
        <v>-2671.6768</v>
      </c>
      <c r="BG312" s="150">
        <f t="shared" si="100"/>
        <v>15823.900800000018</v>
      </c>
      <c r="BH312" s="121">
        <v>82966.15</v>
      </c>
      <c r="BI312" s="156"/>
      <c r="BJ312" s="137"/>
      <c r="BK312" s="251"/>
      <c r="BL312" s="251">
        <f t="shared" si="114"/>
        <v>15823.900800000018</v>
      </c>
      <c r="BM312" s="125">
        <v>38297.09</v>
      </c>
      <c r="BN312" s="121"/>
      <c r="BO312" s="121"/>
      <c r="BP312" s="121"/>
      <c r="BQ312" s="121">
        <f t="shared" si="115"/>
        <v>770.3907729452999</v>
      </c>
      <c r="BR312" s="277">
        <f t="shared" si="116"/>
        <v>37526.6992270547</v>
      </c>
      <c r="BS312" s="125"/>
      <c r="BT312" s="3"/>
      <c r="BU312" s="3"/>
      <c r="BV312" s="251">
        <f t="shared" si="110"/>
        <v>53350.600027054716</v>
      </c>
      <c r="BW312" s="108">
        <f t="shared" si="117"/>
        <v>53350.600027054716</v>
      </c>
      <c r="BX312" s="150"/>
    </row>
    <row r="313" spans="1:76" ht="15.75">
      <c r="A313" s="3">
        <v>299</v>
      </c>
      <c r="B313" s="18" t="s">
        <v>267</v>
      </c>
      <c r="C313" s="3">
        <v>342.3</v>
      </c>
      <c r="D313" s="3">
        <v>116.8</v>
      </c>
      <c r="E313" s="3">
        <f t="shared" si="95"/>
        <v>459.1</v>
      </c>
      <c r="F313" s="51">
        <v>12.25</v>
      </c>
      <c r="G313" s="6">
        <f t="shared" si="96"/>
        <v>5623.975</v>
      </c>
      <c r="H313" s="5">
        <f t="shared" si="101"/>
        <v>33743.850000000006</v>
      </c>
      <c r="I313" s="3">
        <v>12.74</v>
      </c>
      <c r="J313" s="6">
        <f t="shared" si="97"/>
        <v>5848.934</v>
      </c>
      <c r="K313" s="5">
        <f t="shared" si="102"/>
        <v>35093.604</v>
      </c>
      <c r="L313" s="54">
        <f t="shared" si="98"/>
        <v>68837.454</v>
      </c>
      <c r="M313" s="125"/>
      <c r="N313" s="55">
        <f t="shared" si="99"/>
        <v>0</v>
      </c>
      <c r="O313" s="108">
        <f t="shared" si="103"/>
        <v>68837.454</v>
      </c>
      <c r="P313" s="98"/>
      <c r="Q313" s="98"/>
      <c r="R313" s="144">
        <v>68837.45</v>
      </c>
      <c r="S313" s="144"/>
      <c r="T313" s="6">
        <f t="shared" si="104"/>
        <v>0</v>
      </c>
      <c r="U313" s="6">
        <f t="shared" si="105"/>
        <v>5736.454166666666</v>
      </c>
      <c r="V313" s="35">
        <v>0</v>
      </c>
      <c r="W313" s="35">
        <v>68837.45</v>
      </c>
      <c r="X313" s="3">
        <v>0</v>
      </c>
      <c r="Y313" s="3">
        <v>3657.85</v>
      </c>
      <c r="Z313" s="3">
        <v>0</v>
      </c>
      <c r="AA313" s="3">
        <v>1749.17</v>
      </c>
      <c r="AB313" s="3">
        <v>0</v>
      </c>
      <c r="AC313" s="3">
        <v>11290.38</v>
      </c>
      <c r="AD313" s="3">
        <v>0</v>
      </c>
      <c r="AE313" s="3">
        <v>2809.58</v>
      </c>
      <c r="AF313" s="3">
        <v>0</v>
      </c>
      <c r="AG313" s="3">
        <v>2350.59</v>
      </c>
      <c r="AH313" s="3">
        <v>0</v>
      </c>
      <c r="AI313" s="3">
        <v>2663.38</v>
      </c>
      <c r="AJ313" s="178">
        <v>0</v>
      </c>
      <c r="AK313" s="178">
        <v>4438.49</v>
      </c>
      <c r="AL313" s="178">
        <v>0</v>
      </c>
      <c r="AM313" s="178">
        <v>13739.4</v>
      </c>
      <c r="AN313" s="178">
        <v>0</v>
      </c>
      <c r="AO313" s="178">
        <v>5630.7</v>
      </c>
      <c r="AP313" s="3">
        <v>0</v>
      </c>
      <c r="AQ313" s="3">
        <v>2883.04</v>
      </c>
      <c r="AR313" s="3">
        <v>0</v>
      </c>
      <c r="AS313" s="3">
        <v>1822.63</v>
      </c>
      <c r="AT313" s="3">
        <v>0</v>
      </c>
      <c r="AU313" s="3">
        <v>4318.85</v>
      </c>
      <c r="AV313" s="39">
        <f t="shared" si="106"/>
        <v>0</v>
      </c>
      <c r="AW313" s="39">
        <f t="shared" si="107"/>
        <v>57354.06</v>
      </c>
      <c r="AX313" s="122">
        <f t="shared" si="108"/>
        <v>57354.06</v>
      </c>
      <c r="AY313" s="40"/>
      <c r="AZ313" s="40"/>
      <c r="BA313" s="40"/>
      <c r="BB313" s="40">
        <f t="shared" si="109"/>
        <v>57354.06</v>
      </c>
      <c r="BC313" s="108">
        <f t="shared" si="111"/>
        <v>11483.394</v>
      </c>
      <c r="BD313" s="150"/>
      <c r="BE313" s="150"/>
      <c r="BF313" s="3">
        <v>1420.9248</v>
      </c>
      <c r="BG313" s="150">
        <f t="shared" si="100"/>
        <v>10062.4692</v>
      </c>
      <c r="BH313" s="121">
        <v>24149.11</v>
      </c>
      <c r="BI313" s="156"/>
      <c r="BJ313" s="137"/>
      <c r="BK313" s="251"/>
      <c r="BL313" s="251">
        <f t="shared" si="114"/>
        <v>10062.4692</v>
      </c>
      <c r="BM313" s="125">
        <v>46185.16</v>
      </c>
      <c r="BN313" s="121"/>
      <c r="BO313" s="121"/>
      <c r="BP313" s="121"/>
      <c r="BQ313" s="121">
        <f t="shared" si="115"/>
        <v>929.0685300372</v>
      </c>
      <c r="BR313" s="277">
        <f t="shared" si="116"/>
        <v>45256.091469962805</v>
      </c>
      <c r="BS313" s="125"/>
      <c r="BT313" s="3"/>
      <c r="BU313" s="3"/>
      <c r="BV313" s="251">
        <f t="shared" si="110"/>
        <v>55318.560669962804</v>
      </c>
      <c r="BW313" s="108">
        <f t="shared" si="117"/>
        <v>55318.560669962804</v>
      </c>
      <c r="BX313" s="150"/>
    </row>
    <row r="314" spans="1:76" ht="15.75">
      <c r="A314" s="3">
        <v>300</v>
      </c>
      <c r="B314" s="17" t="s">
        <v>339</v>
      </c>
      <c r="C314" s="3">
        <v>2165.7</v>
      </c>
      <c r="D314" s="3">
        <v>0</v>
      </c>
      <c r="E314" s="3">
        <f t="shared" si="95"/>
        <v>2165.7</v>
      </c>
      <c r="F314" s="51">
        <v>11.64</v>
      </c>
      <c r="G314" s="6">
        <f t="shared" si="96"/>
        <v>25208.748</v>
      </c>
      <c r="H314" s="5">
        <f t="shared" si="101"/>
        <v>151252.488</v>
      </c>
      <c r="I314" s="3">
        <v>12.09</v>
      </c>
      <c r="J314" s="6">
        <f t="shared" si="97"/>
        <v>26183.313</v>
      </c>
      <c r="K314" s="5">
        <f t="shared" si="102"/>
        <v>157099.878</v>
      </c>
      <c r="L314" s="54">
        <f t="shared" si="98"/>
        <v>308352.36600000004</v>
      </c>
      <c r="M314" s="125"/>
      <c r="N314" s="55">
        <f t="shared" si="99"/>
        <v>0</v>
      </c>
      <c r="O314" s="108">
        <f t="shared" si="103"/>
        <v>308352.36600000004</v>
      </c>
      <c r="P314" s="127"/>
      <c r="Q314" s="98"/>
      <c r="R314" s="144">
        <v>308555.08</v>
      </c>
      <c r="S314" s="144"/>
      <c r="T314" s="6">
        <f t="shared" si="104"/>
        <v>14977.115</v>
      </c>
      <c r="U314" s="6">
        <f t="shared" si="105"/>
        <v>10735.808333333332</v>
      </c>
      <c r="V314" s="35">
        <v>179725.38</v>
      </c>
      <c r="W314" s="35">
        <v>128829.7</v>
      </c>
      <c r="X314" s="3">
        <v>8818.97</v>
      </c>
      <c r="Y314" s="3">
        <v>5158.76</v>
      </c>
      <c r="Z314" s="3">
        <v>15825.45</v>
      </c>
      <c r="AA314" s="3">
        <v>5546.12</v>
      </c>
      <c r="AB314" s="3">
        <v>5153.23</v>
      </c>
      <c r="AC314" s="3">
        <v>5158.76</v>
      </c>
      <c r="AD314" s="3">
        <v>6165.7</v>
      </c>
      <c r="AE314" s="3">
        <v>6696.98</v>
      </c>
      <c r="AF314" s="3">
        <v>7827.71</v>
      </c>
      <c r="AG314" s="3">
        <v>6963.51</v>
      </c>
      <c r="AH314" s="3">
        <v>7612.45</v>
      </c>
      <c r="AI314" s="3">
        <v>5158.76</v>
      </c>
      <c r="AJ314" s="178">
        <v>11245.490999999998</v>
      </c>
      <c r="AK314" s="178">
        <v>5353.67</v>
      </c>
      <c r="AL314" s="178">
        <v>8595.471</v>
      </c>
      <c r="AM314" s="178">
        <v>5432.73</v>
      </c>
      <c r="AN314" s="178">
        <v>7861.490999999999</v>
      </c>
      <c r="AO314" s="178">
        <v>5353.67</v>
      </c>
      <c r="AP314" s="3">
        <v>4178.1</v>
      </c>
      <c r="AQ314" s="3">
        <v>6404.16</v>
      </c>
      <c r="AR314" s="3">
        <v>4944.32</v>
      </c>
      <c r="AS314" s="3">
        <v>5880.69</v>
      </c>
      <c r="AT314" s="3">
        <v>9011.57</v>
      </c>
      <c r="AU314" s="3">
        <v>5353.67</v>
      </c>
      <c r="AV314" s="39">
        <f t="shared" si="106"/>
        <v>97239.95300000001</v>
      </c>
      <c r="AW314" s="39">
        <f t="shared" si="107"/>
        <v>68461.48000000001</v>
      </c>
      <c r="AX314" s="122">
        <f t="shared" si="108"/>
        <v>165701.43300000002</v>
      </c>
      <c r="AY314" s="40"/>
      <c r="AZ314" s="40"/>
      <c r="BA314" s="40"/>
      <c r="BB314" s="40">
        <f t="shared" si="109"/>
        <v>165701.43300000002</v>
      </c>
      <c r="BC314" s="108">
        <f t="shared" si="111"/>
        <v>142650.93300000002</v>
      </c>
      <c r="BD314" s="150"/>
      <c r="BE314" s="150"/>
      <c r="BF314" s="3">
        <v>33815.936</v>
      </c>
      <c r="BG314" s="150">
        <f t="shared" si="100"/>
        <v>108834.99700000002</v>
      </c>
      <c r="BH314" s="121">
        <v>371507.6</v>
      </c>
      <c r="BI314" s="156"/>
      <c r="BJ314" s="137"/>
      <c r="BK314" s="251"/>
      <c r="BL314" s="251">
        <f t="shared" si="114"/>
        <v>108834.99700000002</v>
      </c>
      <c r="BM314" s="125">
        <v>275799.76</v>
      </c>
      <c r="BN314" s="121"/>
      <c r="BO314" s="121"/>
      <c r="BP314" s="121">
        <v>255.34</v>
      </c>
      <c r="BQ314" s="121">
        <f t="shared" si="115"/>
        <v>5548.0348581192</v>
      </c>
      <c r="BR314" s="277">
        <f t="shared" si="116"/>
        <v>269996.3851418808</v>
      </c>
      <c r="BS314" s="125"/>
      <c r="BT314" s="3"/>
      <c r="BU314" s="3"/>
      <c r="BV314" s="251">
        <f t="shared" si="110"/>
        <v>378831.3821418808</v>
      </c>
      <c r="BW314" s="108">
        <f t="shared" si="117"/>
        <v>378831.3821418808</v>
      </c>
      <c r="BX314" s="150"/>
    </row>
    <row r="315" spans="1:76" ht="15.75">
      <c r="A315" s="3">
        <v>301</v>
      </c>
      <c r="B315" s="17" t="s">
        <v>334</v>
      </c>
      <c r="C315" s="3">
        <v>2027.6</v>
      </c>
      <c r="D315" s="3">
        <v>0</v>
      </c>
      <c r="E315" s="3">
        <f t="shared" si="95"/>
        <v>2027.6</v>
      </c>
      <c r="F315" s="51">
        <v>11.64</v>
      </c>
      <c r="G315" s="6">
        <f t="shared" si="96"/>
        <v>23601.264</v>
      </c>
      <c r="H315" s="5">
        <f t="shared" si="101"/>
        <v>141607.584</v>
      </c>
      <c r="I315" s="3">
        <v>12.09</v>
      </c>
      <c r="J315" s="6">
        <f t="shared" si="97"/>
        <v>24513.683999999997</v>
      </c>
      <c r="K315" s="5">
        <f t="shared" si="102"/>
        <v>147082.104</v>
      </c>
      <c r="L315" s="54">
        <f t="shared" si="98"/>
        <v>288689.68799999997</v>
      </c>
      <c r="M315" s="125"/>
      <c r="N315" s="55">
        <f t="shared" si="99"/>
        <v>0</v>
      </c>
      <c r="O315" s="108">
        <f t="shared" si="103"/>
        <v>288689.68799999997</v>
      </c>
      <c r="P315" s="127"/>
      <c r="Q315" s="98"/>
      <c r="R315" s="144">
        <v>288879.47</v>
      </c>
      <c r="S315" s="144"/>
      <c r="T315" s="6">
        <f t="shared" si="104"/>
        <v>14022.070833333333</v>
      </c>
      <c r="U315" s="6">
        <f t="shared" si="105"/>
        <v>10051.218333333332</v>
      </c>
      <c r="V315" s="35">
        <v>168264.85</v>
      </c>
      <c r="W315" s="35">
        <v>120614.62</v>
      </c>
      <c r="X315" s="3">
        <v>8762.62</v>
      </c>
      <c r="Y315" s="3">
        <v>4841.13</v>
      </c>
      <c r="Z315" s="3">
        <v>14095.87</v>
      </c>
      <c r="AA315" s="3">
        <v>4841.13</v>
      </c>
      <c r="AB315" s="3">
        <v>4385.22</v>
      </c>
      <c r="AC315" s="3">
        <v>4841.13</v>
      </c>
      <c r="AD315" s="3">
        <v>50669.08</v>
      </c>
      <c r="AE315" s="3">
        <v>6146.94</v>
      </c>
      <c r="AF315" s="3">
        <v>7344.36</v>
      </c>
      <c r="AG315" s="3">
        <v>6181.05</v>
      </c>
      <c r="AH315" s="3">
        <v>7129.1</v>
      </c>
      <c r="AI315" s="3">
        <v>23751.73</v>
      </c>
      <c r="AJ315" s="178">
        <v>12828.627999999999</v>
      </c>
      <c r="AK315" s="178">
        <v>5023.61</v>
      </c>
      <c r="AL315" s="178">
        <v>8094.168</v>
      </c>
      <c r="AM315" s="178">
        <v>5023.61</v>
      </c>
      <c r="AN315" s="178">
        <v>7360.187999999999</v>
      </c>
      <c r="AO315" s="178">
        <v>5023.61</v>
      </c>
      <c r="AP315" s="3">
        <v>14290.59</v>
      </c>
      <c r="AQ315" s="3">
        <v>7573.04</v>
      </c>
      <c r="AR315" s="3">
        <v>4708.17</v>
      </c>
      <c r="AS315" s="3">
        <v>6006.43</v>
      </c>
      <c r="AT315" s="3">
        <v>8775.42</v>
      </c>
      <c r="AU315" s="3">
        <v>7211.34</v>
      </c>
      <c r="AV315" s="39">
        <f t="shared" si="106"/>
        <v>148443.41400000005</v>
      </c>
      <c r="AW315" s="39">
        <f t="shared" si="107"/>
        <v>86464.75</v>
      </c>
      <c r="AX315" s="122">
        <f t="shared" si="108"/>
        <v>234908.16400000005</v>
      </c>
      <c r="AY315" s="40"/>
      <c r="AZ315" s="40"/>
      <c r="BA315" s="40"/>
      <c r="BB315" s="40">
        <f t="shared" si="109"/>
        <v>234908.16400000005</v>
      </c>
      <c r="BC315" s="108">
        <f t="shared" si="111"/>
        <v>53781.52399999992</v>
      </c>
      <c r="BD315" s="150"/>
      <c r="BE315" s="150"/>
      <c r="BF315" s="3">
        <v>-23859.5144</v>
      </c>
      <c r="BG315" s="150">
        <f t="shared" si="100"/>
        <v>77641.03839999992</v>
      </c>
      <c r="BH315" s="121">
        <v>428465.29</v>
      </c>
      <c r="BI315" s="156"/>
      <c r="BJ315" s="137"/>
      <c r="BK315" s="251"/>
      <c r="BL315" s="251">
        <f t="shared" si="114"/>
        <v>77641.03839999992</v>
      </c>
      <c r="BM315" s="125">
        <v>277868.98</v>
      </c>
      <c r="BN315" s="121"/>
      <c r="BO315" s="121"/>
      <c r="BP315" s="121">
        <v>239.06</v>
      </c>
      <c r="BQ315" s="121">
        <f t="shared" si="115"/>
        <v>5589.659639406599</v>
      </c>
      <c r="BR315" s="277">
        <f t="shared" si="116"/>
        <v>272040.2603605934</v>
      </c>
      <c r="BS315" s="125"/>
      <c r="BT315" s="3"/>
      <c r="BU315" s="3"/>
      <c r="BV315" s="251">
        <f t="shared" si="110"/>
        <v>349681.2987605933</v>
      </c>
      <c r="BW315" s="108">
        <f t="shared" si="117"/>
        <v>349681.2987605933</v>
      </c>
      <c r="BX315" s="150"/>
    </row>
    <row r="316" spans="1:76" ht="15.75">
      <c r="A316" s="3">
        <v>302</v>
      </c>
      <c r="B316" s="17" t="s">
        <v>335</v>
      </c>
      <c r="C316" s="3">
        <v>713.9</v>
      </c>
      <c r="D316" s="3">
        <v>0</v>
      </c>
      <c r="E316" s="3">
        <f t="shared" si="95"/>
        <v>713.9</v>
      </c>
      <c r="F316" s="51">
        <v>11.64</v>
      </c>
      <c r="G316" s="6">
        <f t="shared" si="96"/>
        <v>8309.796</v>
      </c>
      <c r="H316" s="5">
        <f t="shared" si="101"/>
        <v>49858.776</v>
      </c>
      <c r="I316" s="3">
        <v>12.09</v>
      </c>
      <c r="J316" s="6">
        <f t="shared" si="97"/>
        <v>8631.051</v>
      </c>
      <c r="K316" s="5">
        <f t="shared" si="102"/>
        <v>51786.306</v>
      </c>
      <c r="L316" s="54">
        <f t="shared" si="98"/>
        <v>101645.082</v>
      </c>
      <c r="M316" s="138">
        <v>-32494.12</v>
      </c>
      <c r="N316" s="55">
        <f t="shared" si="99"/>
        <v>-0.31968216622620266</v>
      </c>
      <c r="O316" s="108">
        <f t="shared" si="103"/>
        <v>69150.962</v>
      </c>
      <c r="P316" s="127"/>
      <c r="Q316" s="98" t="s">
        <v>424</v>
      </c>
      <c r="R316" s="144">
        <v>69217.78</v>
      </c>
      <c r="S316" s="144"/>
      <c r="T316" s="6">
        <f t="shared" si="104"/>
        <v>3513.2608333333333</v>
      </c>
      <c r="U316" s="6">
        <f t="shared" si="105"/>
        <v>2254.8875000000003</v>
      </c>
      <c r="V316" s="35">
        <v>42159.13</v>
      </c>
      <c r="W316" s="35">
        <v>27058.65</v>
      </c>
      <c r="X316" s="3">
        <v>6595.02</v>
      </c>
      <c r="Y316" s="3">
        <v>1819.62</v>
      </c>
      <c r="Z316" s="3">
        <v>9004.72</v>
      </c>
      <c r="AA316" s="3">
        <v>1819.62</v>
      </c>
      <c r="AB316" s="3">
        <v>4132.14</v>
      </c>
      <c r="AC316" s="3">
        <v>1819.62</v>
      </c>
      <c r="AD316" s="3">
        <v>4445.11</v>
      </c>
      <c r="AE316" s="3">
        <v>2792.64</v>
      </c>
      <c r="AF316" s="3">
        <v>2746.41</v>
      </c>
      <c r="AG316" s="3">
        <v>1819.62</v>
      </c>
      <c r="AH316" s="3">
        <v>2531.15</v>
      </c>
      <c r="AI316" s="3">
        <v>1819.62</v>
      </c>
      <c r="AJ316" s="178">
        <v>6233.457</v>
      </c>
      <c r="AK316" s="178">
        <v>1883.87</v>
      </c>
      <c r="AL316" s="178">
        <v>3325.437</v>
      </c>
      <c r="AM316" s="178">
        <v>1883.87</v>
      </c>
      <c r="AN316" s="178">
        <v>2591.457</v>
      </c>
      <c r="AO316" s="178">
        <v>1883.87</v>
      </c>
      <c r="AP316" s="3">
        <v>1695.52</v>
      </c>
      <c r="AQ316" s="3">
        <v>3426.16</v>
      </c>
      <c r="AR316" s="3">
        <v>4470.75</v>
      </c>
      <c r="AS316" s="3">
        <v>1883.87</v>
      </c>
      <c r="AT316" s="3">
        <v>6496.49</v>
      </c>
      <c r="AU316" s="3">
        <v>1883.87</v>
      </c>
      <c r="AV316" s="39">
        <f t="shared" si="106"/>
        <v>54267.661</v>
      </c>
      <c r="AW316" s="39">
        <f t="shared" si="107"/>
        <v>24736.249999999993</v>
      </c>
      <c r="AX316" s="122">
        <f t="shared" si="108"/>
        <v>79003.911</v>
      </c>
      <c r="AY316" s="40"/>
      <c r="AZ316" s="40"/>
      <c r="BA316" s="40">
        <v>84.17</v>
      </c>
      <c r="BB316" s="40">
        <f t="shared" si="109"/>
        <v>79088.08099999999</v>
      </c>
      <c r="BC316" s="108">
        <f t="shared" si="111"/>
        <v>-9937.118999999993</v>
      </c>
      <c r="BD316" s="150"/>
      <c r="BE316" s="150"/>
      <c r="BF316" s="3">
        <v>38419.2177</v>
      </c>
      <c r="BG316" s="150">
        <f t="shared" si="100"/>
        <v>-48356.33669999999</v>
      </c>
      <c r="BH316" s="121">
        <v>140257.08</v>
      </c>
      <c r="BI316" s="156"/>
      <c r="BJ316" s="137"/>
      <c r="BK316" s="251"/>
      <c r="BL316" s="251">
        <f t="shared" si="114"/>
        <v>-48356.33669999999</v>
      </c>
      <c r="BM316" s="138">
        <v>-32494.12</v>
      </c>
      <c r="BN316" s="140"/>
      <c r="BO316" s="140"/>
      <c r="BP316" s="140"/>
      <c r="BQ316" s="140"/>
      <c r="BR316" s="276">
        <v>0</v>
      </c>
      <c r="BS316" s="138">
        <v>-32494.12</v>
      </c>
      <c r="BT316" s="3"/>
      <c r="BU316" s="3"/>
      <c r="BV316" s="251">
        <f t="shared" si="110"/>
        <v>-48356.33669999999</v>
      </c>
      <c r="BW316" s="150"/>
      <c r="BX316" s="274">
        <f>BL316+BR316</f>
        <v>-48356.33669999999</v>
      </c>
    </row>
    <row r="317" spans="1:76" ht="15.75">
      <c r="A317" s="3">
        <v>303</v>
      </c>
      <c r="B317" s="17" t="s">
        <v>268</v>
      </c>
      <c r="C317" s="3">
        <v>263.9</v>
      </c>
      <c r="D317" s="3">
        <v>0</v>
      </c>
      <c r="E317" s="3">
        <f t="shared" si="95"/>
        <v>263.9</v>
      </c>
      <c r="F317" s="51">
        <v>11.63</v>
      </c>
      <c r="G317" s="6">
        <f t="shared" si="96"/>
        <v>3069.157</v>
      </c>
      <c r="H317" s="5">
        <f t="shared" si="101"/>
        <v>18414.942000000003</v>
      </c>
      <c r="I317" s="3">
        <v>12.1</v>
      </c>
      <c r="J317" s="6">
        <f t="shared" si="97"/>
        <v>3193.1899999999996</v>
      </c>
      <c r="K317" s="5">
        <f t="shared" si="102"/>
        <v>19159.14</v>
      </c>
      <c r="L317" s="54">
        <f t="shared" si="98"/>
        <v>37574.082</v>
      </c>
      <c r="M317" s="138">
        <v>-31241.15</v>
      </c>
      <c r="N317" s="55">
        <f t="shared" si="99"/>
        <v>-0.8314547777907122</v>
      </c>
      <c r="O317" s="108">
        <f t="shared" si="103"/>
        <v>6332.932000000001</v>
      </c>
      <c r="P317" s="127" t="s">
        <v>351</v>
      </c>
      <c r="Q317" s="98" t="s">
        <v>424</v>
      </c>
      <c r="R317" s="143">
        <v>18896.21</v>
      </c>
      <c r="S317" s="144">
        <f>O317-R317</f>
        <v>-12563.277999999998</v>
      </c>
      <c r="T317" s="6">
        <f t="shared" si="104"/>
        <v>838.3916666666668</v>
      </c>
      <c r="U317" s="6">
        <f t="shared" si="105"/>
        <v>736.2925</v>
      </c>
      <c r="V317" s="35">
        <v>10060.7</v>
      </c>
      <c r="W317" s="35">
        <v>8835.51</v>
      </c>
      <c r="X317" s="3">
        <v>1127.42</v>
      </c>
      <c r="Y317" s="3">
        <v>1504.27</v>
      </c>
      <c r="Z317" s="3">
        <v>0</v>
      </c>
      <c r="AA317" s="3">
        <v>783.24</v>
      </c>
      <c r="AB317" s="3">
        <v>2996.13</v>
      </c>
      <c r="AC317" s="3">
        <v>1093.13</v>
      </c>
      <c r="AD317" s="3">
        <v>474.75</v>
      </c>
      <c r="AE317" s="3">
        <v>1368.9</v>
      </c>
      <c r="AF317" s="3">
        <v>0</v>
      </c>
      <c r="AG317" s="3">
        <v>938.18</v>
      </c>
      <c r="AH317" s="3">
        <v>11732.16</v>
      </c>
      <c r="AI317" s="3">
        <v>783.24</v>
      </c>
      <c r="AJ317" s="178">
        <v>1991.49</v>
      </c>
      <c r="AK317" s="178">
        <v>16542.25</v>
      </c>
      <c r="AL317" s="178">
        <v>3278.01</v>
      </c>
      <c r="AM317" s="178">
        <v>1455.5</v>
      </c>
      <c r="AN317" s="178">
        <v>500</v>
      </c>
      <c r="AO317" s="178">
        <v>806.94</v>
      </c>
      <c r="AP317" s="3">
        <v>474.75</v>
      </c>
      <c r="AQ317" s="3">
        <v>1116.83</v>
      </c>
      <c r="AR317" s="3">
        <v>1240.97</v>
      </c>
      <c r="AS317" s="3">
        <v>1067.13</v>
      </c>
      <c r="AT317" s="3">
        <v>22184.32</v>
      </c>
      <c r="AU317" s="3">
        <v>806.94</v>
      </c>
      <c r="AV317" s="39">
        <f t="shared" si="106"/>
        <v>46000</v>
      </c>
      <c r="AW317" s="39">
        <f t="shared" si="107"/>
        <v>28266.549999999996</v>
      </c>
      <c r="AX317" s="122">
        <f t="shared" si="108"/>
        <v>74266.54999999999</v>
      </c>
      <c r="AY317" s="40"/>
      <c r="AZ317" s="40"/>
      <c r="BA317" s="40"/>
      <c r="BB317" s="40">
        <f t="shared" si="109"/>
        <v>74266.54999999999</v>
      </c>
      <c r="BC317" s="108">
        <f t="shared" si="111"/>
        <v>-67933.61799999999</v>
      </c>
      <c r="BD317" s="150"/>
      <c r="BE317" s="150"/>
      <c r="BF317" s="3">
        <v>-2130.3312</v>
      </c>
      <c r="BG317" s="150">
        <f t="shared" si="100"/>
        <v>-65803.28679999999</v>
      </c>
      <c r="BH317" s="121">
        <v>126259.42</v>
      </c>
      <c r="BI317" s="156"/>
      <c r="BJ317" s="137"/>
      <c r="BK317" s="251"/>
      <c r="BL317" s="251">
        <f t="shared" si="114"/>
        <v>-65803.28679999999</v>
      </c>
      <c r="BM317" s="138">
        <v>-31241.15</v>
      </c>
      <c r="BN317" s="139"/>
      <c r="BO317" s="139"/>
      <c r="BP317" s="139"/>
      <c r="BQ317" s="139"/>
      <c r="BR317" s="276">
        <v>0</v>
      </c>
      <c r="BS317" s="138">
        <v>-31241.15</v>
      </c>
      <c r="BT317" s="3"/>
      <c r="BU317" s="3"/>
      <c r="BV317" s="251">
        <f t="shared" si="110"/>
        <v>-65803.28679999999</v>
      </c>
      <c r="BW317" s="150"/>
      <c r="BX317" s="274">
        <f>BL317+BR317</f>
        <v>-65803.28679999999</v>
      </c>
    </row>
    <row r="318" spans="1:76" ht="15.75">
      <c r="A318" s="3">
        <v>304</v>
      </c>
      <c r="B318" s="17" t="s">
        <v>269</v>
      </c>
      <c r="C318" s="3">
        <v>418.2</v>
      </c>
      <c r="D318" s="3">
        <v>0</v>
      </c>
      <c r="E318" s="3">
        <f t="shared" si="95"/>
        <v>418.2</v>
      </c>
      <c r="F318" s="51">
        <v>11.61</v>
      </c>
      <c r="G318" s="6">
        <f t="shared" si="96"/>
        <v>4855.302</v>
      </c>
      <c r="H318" s="5">
        <f t="shared" si="101"/>
        <v>29131.811999999998</v>
      </c>
      <c r="I318" s="3">
        <v>12.07</v>
      </c>
      <c r="J318" s="6">
        <f t="shared" si="97"/>
        <v>5047.674</v>
      </c>
      <c r="K318" s="5">
        <f t="shared" si="102"/>
        <v>30286.044</v>
      </c>
      <c r="L318" s="54">
        <f t="shared" si="98"/>
        <v>59417.856</v>
      </c>
      <c r="M318" s="138">
        <v>-188941.62</v>
      </c>
      <c r="N318" s="55">
        <f t="shared" si="99"/>
        <v>-3.17987946249693</v>
      </c>
      <c r="O318" s="108">
        <f t="shared" si="103"/>
        <v>-129523.764</v>
      </c>
      <c r="P318" s="127" t="s">
        <v>351</v>
      </c>
      <c r="Q318" s="98" t="s">
        <v>424</v>
      </c>
      <c r="R318" s="143">
        <v>28698.21</v>
      </c>
      <c r="S318" s="144">
        <f>O318-R318</f>
        <v>-158221.974</v>
      </c>
      <c r="T318" s="6">
        <f t="shared" si="104"/>
        <v>1282.965</v>
      </c>
      <c r="U318" s="6">
        <f t="shared" si="105"/>
        <v>1108.5525</v>
      </c>
      <c r="V318" s="35">
        <v>15395.58</v>
      </c>
      <c r="W318" s="35">
        <v>13302.63</v>
      </c>
      <c r="X318" s="3">
        <v>1127.42</v>
      </c>
      <c r="Y318" s="3">
        <v>1139.51</v>
      </c>
      <c r="Z318" s="3">
        <v>0</v>
      </c>
      <c r="AA318" s="3">
        <v>1139.51</v>
      </c>
      <c r="AB318" s="3">
        <v>0</v>
      </c>
      <c r="AC318" s="3">
        <v>1139.51</v>
      </c>
      <c r="AD318" s="3">
        <v>474.75</v>
      </c>
      <c r="AE318" s="3">
        <v>6151.17</v>
      </c>
      <c r="AF318" s="3">
        <v>0</v>
      </c>
      <c r="AG318" s="3">
        <v>1139.51</v>
      </c>
      <c r="AH318" s="3">
        <v>677.77</v>
      </c>
      <c r="AI318" s="3">
        <v>1139.51</v>
      </c>
      <c r="AJ318" s="178">
        <v>1991.49</v>
      </c>
      <c r="AK318" s="178">
        <v>1177.15</v>
      </c>
      <c r="AL318" s="178">
        <v>7848.68</v>
      </c>
      <c r="AM318" s="178">
        <v>1843.74</v>
      </c>
      <c r="AN318" s="178">
        <v>10283.87</v>
      </c>
      <c r="AO318" s="178">
        <v>1177.15</v>
      </c>
      <c r="AP318" s="3">
        <v>2532.77</v>
      </c>
      <c r="AQ318" s="3">
        <v>1843.74</v>
      </c>
      <c r="AR318" s="3">
        <v>3776.04</v>
      </c>
      <c r="AS318" s="3">
        <v>1825.71</v>
      </c>
      <c r="AT318" s="3">
        <v>2820.01</v>
      </c>
      <c r="AU318" s="3">
        <v>1177.15</v>
      </c>
      <c r="AV318" s="39">
        <f t="shared" si="106"/>
        <v>31532.800000000003</v>
      </c>
      <c r="AW318" s="39">
        <f t="shared" si="107"/>
        <v>20893.36</v>
      </c>
      <c r="AX318" s="122">
        <f t="shared" si="108"/>
        <v>52426.16</v>
      </c>
      <c r="AY318" s="40"/>
      <c r="AZ318" s="40"/>
      <c r="BA318" s="40"/>
      <c r="BB318" s="40">
        <f t="shared" si="109"/>
        <v>52426.16</v>
      </c>
      <c r="BC318" s="108">
        <f t="shared" si="111"/>
        <v>-181949.924</v>
      </c>
      <c r="BD318" s="150"/>
      <c r="BE318" s="150">
        <v>4128</v>
      </c>
      <c r="BF318" s="3">
        <v>37372.1448</v>
      </c>
      <c r="BG318" s="150">
        <f t="shared" si="100"/>
        <v>-215194.0688</v>
      </c>
      <c r="BH318" s="121">
        <v>78463.84</v>
      </c>
      <c r="BI318" s="156"/>
      <c r="BJ318" s="137"/>
      <c r="BK318" s="251"/>
      <c r="BL318" s="251">
        <f t="shared" si="114"/>
        <v>-215194.0688</v>
      </c>
      <c r="BM318" s="138">
        <v>-188941.62</v>
      </c>
      <c r="BN318" s="140"/>
      <c r="BO318" s="140"/>
      <c r="BP318" s="140"/>
      <c r="BQ318" s="140"/>
      <c r="BR318" s="276">
        <v>0</v>
      </c>
      <c r="BS318" s="138">
        <v>-188941.62</v>
      </c>
      <c r="BT318" s="3"/>
      <c r="BU318" s="3"/>
      <c r="BV318" s="251">
        <f t="shared" si="110"/>
        <v>-215194.0688</v>
      </c>
      <c r="BW318" s="150"/>
      <c r="BX318" s="274">
        <f>BL318+BR318</f>
        <v>-215194.0688</v>
      </c>
    </row>
    <row r="319" spans="1:76" ht="15.75">
      <c r="A319" s="3">
        <v>305</v>
      </c>
      <c r="B319" s="17" t="s">
        <v>270</v>
      </c>
      <c r="C319" s="3">
        <v>620</v>
      </c>
      <c r="D319" s="3">
        <v>0</v>
      </c>
      <c r="E319" s="3">
        <f t="shared" si="95"/>
        <v>620</v>
      </c>
      <c r="F319" s="51">
        <v>11.61</v>
      </c>
      <c r="G319" s="6">
        <f t="shared" si="96"/>
        <v>7198.2</v>
      </c>
      <c r="H319" s="5">
        <f t="shared" si="101"/>
        <v>43189.2</v>
      </c>
      <c r="I319" s="3">
        <v>12.07</v>
      </c>
      <c r="J319" s="6">
        <f t="shared" si="97"/>
        <v>7483.400000000001</v>
      </c>
      <c r="K319" s="5">
        <f t="shared" si="102"/>
        <v>44900.4</v>
      </c>
      <c r="L319" s="54">
        <f t="shared" si="98"/>
        <v>88089.6</v>
      </c>
      <c r="M319" s="125"/>
      <c r="N319" s="55">
        <f t="shared" si="99"/>
        <v>0</v>
      </c>
      <c r="O319" s="108">
        <f t="shared" si="103"/>
        <v>88089.6</v>
      </c>
      <c r="P319" s="127" t="s">
        <v>354</v>
      </c>
      <c r="Q319" s="98"/>
      <c r="R319" s="144">
        <v>88105.97</v>
      </c>
      <c r="S319" s="144"/>
      <c r="T319" s="6">
        <f t="shared" si="104"/>
        <v>3914.5558333333333</v>
      </c>
      <c r="U319" s="6">
        <f t="shared" si="105"/>
        <v>3427.6083333333336</v>
      </c>
      <c r="V319" s="35">
        <v>46974.67</v>
      </c>
      <c r="W319" s="35">
        <v>41131.3</v>
      </c>
      <c r="X319" s="3">
        <v>2254.61</v>
      </c>
      <c r="Y319" s="3">
        <v>1425.54</v>
      </c>
      <c r="Z319" s="3">
        <v>0</v>
      </c>
      <c r="AA319" s="3">
        <v>1425.54</v>
      </c>
      <c r="AB319" s="3">
        <v>4263.55</v>
      </c>
      <c r="AC319" s="3">
        <v>1425.54</v>
      </c>
      <c r="AD319" s="3">
        <v>474.75</v>
      </c>
      <c r="AE319" s="3">
        <v>2011.2</v>
      </c>
      <c r="AF319" s="3">
        <v>4979.25</v>
      </c>
      <c r="AG319" s="3">
        <v>19016.56</v>
      </c>
      <c r="AH319" s="3">
        <v>677.77</v>
      </c>
      <c r="AI319" s="3">
        <v>1425.54</v>
      </c>
      <c r="AJ319" s="178">
        <v>1991.49</v>
      </c>
      <c r="AK319" s="178">
        <v>1481.32</v>
      </c>
      <c r="AL319" s="178">
        <v>2906.27</v>
      </c>
      <c r="AM319" s="178">
        <v>18878.78</v>
      </c>
      <c r="AN319" s="178">
        <v>6607.21</v>
      </c>
      <c r="AO319" s="178">
        <v>1481.32</v>
      </c>
      <c r="AP319" s="3">
        <v>474.75</v>
      </c>
      <c r="AQ319" s="3">
        <v>2066.98</v>
      </c>
      <c r="AR319" s="3">
        <v>4562.61</v>
      </c>
      <c r="AS319" s="3">
        <v>1481.32</v>
      </c>
      <c r="AT319" s="3">
        <v>0</v>
      </c>
      <c r="AU319" s="3">
        <v>1895.65</v>
      </c>
      <c r="AV319" s="39">
        <f t="shared" si="106"/>
        <v>29192.26</v>
      </c>
      <c r="AW319" s="39">
        <f t="shared" si="107"/>
        <v>54015.29000000001</v>
      </c>
      <c r="AX319" s="122">
        <f t="shared" si="108"/>
        <v>83207.55</v>
      </c>
      <c r="AY319" s="40"/>
      <c r="AZ319" s="40"/>
      <c r="BA319" s="40"/>
      <c r="BB319" s="40">
        <f t="shared" si="109"/>
        <v>83207.55</v>
      </c>
      <c r="BC319" s="108">
        <f t="shared" si="111"/>
        <v>4882.050000000003</v>
      </c>
      <c r="BD319" s="150"/>
      <c r="BE319" s="150"/>
      <c r="BF319" s="3">
        <v>8905.0104</v>
      </c>
      <c r="BG319" s="150">
        <f t="shared" si="100"/>
        <v>-4022.9603999999963</v>
      </c>
      <c r="BH319" s="121">
        <v>15072.61</v>
      </c>
      <c r="BI319" s="156"/>
      <c r="BJ319" s="137"/>
      <c r="BK319" s="251"/>
      <c r="BL319" s="251">
        <f t="shared" si="114"/>
        <v>-4022.9603999999963</v>
      </c>
      <c r="BM319" s="125">
        <v>33775.95</v>
      </c>
      <c r="BN319" s="3">
        <v>5202</v>
      </c>
      <c r="BO319" s="3"/>
      <c r="BP319" s="3"/>
      <c r="BQ319" s="121">
        <f>BM319*0.02011617</f>
        <v>679.4427521114999</v>
      </c>
      <c r="BR319" s="277">
        <f>BM319-BN319-BO319-BQ319-BP319</f>
        <v>27894.507247888498</v>
      </c>
      <c r="BS319" s="125"/>
      <c r="BT319" s="3"/>
      <c r="BU319" s="3"/>
      <c r="BV319" s="251">
        <f t="shared" si="110"/>
        <v>23871.5468478885</v>
      </c>
      <c r="BW319" s="108">
        <f>BL319+BR319</f>
        <v>23871.5468478885</v>
      </c>
      <c r="BX319" s="150"/>
    </row>
    <row r="320" spans="1:146" s="93" customFormat="1" ht="15.75">
      <c r="A320" s="3">
        <v>306</v>
      </c>
      <c r="B320" s="57" t="s">
        <v>271</v>
      </c>
      <c r="C320" s="3">
        <v>537.2</v>
      </c>
      <c r="D320" s="3">
        <v>0</v>
      </c>
      <c r="E320" s="3">
        <f t="shared" si="95"/>
        <v>537.2</v>
      </c>
      <c r="F320" s="51">
        <v>11.7</v>
      </c>
      <c r="G320" s="6">
        <f t="shared" si="96"/>
        <v>6285.24</v>
      </c>
      <c r="H320" s="5">
        <f t="shared" si="101"/>
        <v>37711.44</v>
      </c>
      <c r="I320" s="3">
        <v>12.17</v>
      </c>
      <c r="J320" s="6">
        <f t="shared" si="97"/>
        <v>6537.724</v>
      </c>
      <c r="K320" s="5">
        <f t="shared" si="102"/>
        <v>39226.344</v>
      </c>
      <c r="L320" s="54">
        <f t="shared" si="98"/>
        <v>76937.784</v>
      </c>
      <c r="M320" s="138">
        <v>-275881.56</v>
      </c>
      <c r="N320" s="55">
        <f t="shared" si="99"/>
        <v>-3.5857747085619205</v>
      </c>
      <c r="O320" s="108">
        <f t="shared" si="103"/>
        <v>-198943.776</v>
      </c>
      <c r="P320" s="127" t="s">
        <v>351</v>
      </c>
      <c r="Q320" s="98" t="s">
        <v>424</v>
      </c>
      <c r="R320" s="143">
        <v>36257.75</v>
      </c>
      <c r="S320" s="144">
        <f>O320-R320</f>
        <v>-235201.526</v>
      </c>
      <c r="T320" s="6">
        <f t="shared" si="104"/>
        <v>1620.9174999999998</v>
      </c>
      <c r="U320" s="6">
        <f t="shared" si="105"/>
        <v>1400.5616666666667</v>
      </c>
      <c r="V320" s="35">
        <v>19451.01</v>
      </c>
      <c r="W320" s="35">
        <v>16806.74</v>
      </c>
      <c r="X320" s="3">
        <v>2254.61</v>
      </c>
      <c r="Y320" s="3">
        <v>1413.21</v>
      </c>
      <c r="Z320" s="3">
        <v>0</v>
      </c>
      <c r="AA320" s="3">
        <v>1413.21</v>
      </c>
      <c r="AB320" s="3">
        <v>9808.58</v>
      </c>
      <c r="AC320" s="3">
        <v>1413.21</v>
      </c>
      <c r="AD320" s="3">
        <v>1910.62</v>
      </c>
      <c r="AE320" s="3">
        <v>1998.87</v>
      </c>
      <c r="AF320" s="3">
        <v>0</v>
      </c>
      <c r="AG320" s="3">
        <v>1413.21</v>
      </c>
      <c r="AH320" s="3">
        <v>32.5</v>
      </c>
      <c r="AI320" s="3">
        <v>1413.21</v>
      </c>
      <c r="AJ320" s="178">
        <v>6070.83</v>
      </c>
      <c r="AK320" s="178">
        <v>2757.27</v>
      </c>
      <c r="AL320" s="178">
        <v>2621.27</v>
      </c>
      <c r="AM320" s="178">
        <v>2128.15</v>
      </c>
      <c r="AN320" s="178">
        <v>1000</v>
      </c>
      <c r="AO320" s="178">
        <v>1461.56</v>
      </c>
      <c r="AP320" s="3">
        <v>1735.97</v>
      </c>
      <c r="AQ320" s="3">
        <v>1461.56</v>
      </c>
      <c r="AR320" s="3">
        <v>5803.58</v>
      </c>
      <c r="AS320" s="3">
        <v>2236.28</v>
      </c>
      <c r="AT320" s="3">
        <v>344.7</v>
      </c>
      <c r="AU320" s="3">
        <v>2063.05</v>
      </c>
      <c r="AV320" s="39">
        <f t="shared" si="106"/>
        <v>31582.66</v>
      </c>
      <c r="AW320" s="39">
        <f t="shared" si="107"/>
        <v>21172.789999999997</v>
      </c>
      <c r="AX320" s="122">
        <f t="shared" si="108"/>
        <v>52755.45</v>
      </c>
      <c r="AY320" s="40"/>
      <c r="AZ320" s="40"/>
      <c r="BA320" s="40"/>
      <c r="BB320" s="40">
        <f t="shared" si="109"/>
        <v>52755.45</v>
      </c>
      <c r="BC320" s="108">
        <f t="shared" si="111"/>
        <v>-251699.22600000002</v>
      </c>
      <c r="BD320" s="150"/>
      <c r="BE320" s="150"/>
      <c r="BF320" s="3">
        <v>125705.7336</v>
      </c>
      <c r="BG320" s="150">
        <f t="shared" si="100"/>
        <v>-377404.95960000006</v>
      </c>
      <c r="BH320" s="121">
        <v>214396.87</v>
      </c>
      <c r="BI320" s="156"/>
      <c r="BJ320" s="137"/>
      <c r="BK320" s="251"/>
      <c r="BL320" s="251">
        <f t="shared" si="114"/>
        <v>-377404.95960000006</v>
      </c>
      <c r="BM320" s="138">
        <v>-275881.56</v>
      </c>
      <c r="BN320" s="139"/>
      <c r="BO320" s="139"/>
      <c r="BP320" s="139"/>
      <c r="BQ320" s="139"/>
      <c r="BR320" s="276">
        <v>0</v>
      </c>
      <c r="BS320" s="138">
        <v>-275881.56</v>
      </c>
      <c r="BT320" s="3"/>
      <c r="BU320" s="3"/>
      <c r="BV320" s="251">
        <f t="shared" si="110"/>
        <v>-377404.95960000006</v>
      </c>
      <c r="BW320" s="150"/>
      <c r="BX320" s="274">
        <f>BL320+BR320</f>
        <v>-377404.95960000006</v>
      </c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</row>
    <row r="321" spans="1:146" s="93" customFormat="1" ht="15.75">
      <c r="A321" s="3">
        <v>307</v>
      </c>
      <c r="B321" s="57" t="s">
        <v>272</v>
      </c>
      <c r="C321" s="3">
        <v>531.3</v>
      </c>
      <c r="D321" s="3">
        <v>0</v>
      </c>
      <c r="E321" s="3">
        <f t="shared" si="95"/>
        <v>531.3</v>
      </c>
      <c r="F321" s="51">
        <v>8.27</v>
      </c>
      <c r="G321" s="6">
        <f t="shared" si="96"/>
        <v>4393.851</v>
      </c>
      <c r="H321" s="5">
        <f t="shared" si="101"/>
        <v>26363.106</v>
      </c>
      <c r="I321" s="3">
        <v>8.61</v>
      </c>
      <c r="J321" s="6">
        <f t="shared" si="97"/>
        <v>4574.4929999999995</v>
      </c>
      <c r="K321" s="5">
        <f t="shared" si="102"/>
        <v>27446.958</v>
      </c>
      <c r="L321" s="54">
        <f t="shared" si="98"/>
        <v>53810.064</v>
      </c>
      <c r="M321" s="138">
        <v>-68487.48</v>
      </c>
      <c r="N321" s="55">
        <f t="shared" si="99"/>
        <v>-1.2727633997982235</v>
      </c>
      <c r="O321" s="108">
        <f t="shared" si="103"/>
        <v>-14677.415999999997</v>
      </c>
      <c r="P321" s="127" t="s">
        <v>354</v>
      </c>
      <c r="Q321" s="98" t="s">
        <v>424</v>
      </c>
      <c r="R321" s="143">
        <v>19220.76</v>
      </c>
      <c r="S321" s="144">
        <f>O321-R321</f>
        <v>-33898.17599999999</v>
      </c>
      <c r="T321" s="6">
        <f t="shared" si="104"/>
        <v>312.78416666666664</v>
      </c>
      <c r="U321" s="6">
        <f t="shared" si="105"/>
        <v>1288.9458333333334</v>
      </c>
      <c r="V321" s="35">
        <v>3753.41</v>
      </c>
      <c r="W321" s="35">
        <v>15467.35</v>
      </c>
      <c r="X321" s="3">
        <v>2254.61</v>
      </c>
      <c r="Y321" s="3">
        <v>1577.98</v>
      </c>
      <c r="Z321" s="3">
        <v>0</v>
      </c>
      <c r="AA321" s="3">
        <v>4422.96</v>
      </c>
      <c r="AB321" s="3">
        <v>3408.69</v>
      </c>
      <c r="AC321" s="3">
        <v>1577.98</v>
      </c>
      <c r="AD321" s="3">
        <v>474.75</v>
      </c>
      <c r="AE321" s="3">
        <v>2163.64</v>
      </c>
      <c r="AF321" s="3">
        <v>0</v>
      </c>
      <c r="AG321" s="3">
        <v>1657.04</v>
      </c>
      <c r="AH321" s="3">
        <v>32.5</v>
      </c>
      <c r="AI321" s="3">
        <v>1810.4</v>
      </c>
      <c r="AJ321" s="178">
        <v>1991.49</v>
      </c>
      <c r="AK321" s="178">
        <v>1625.82</v>
      </c>
      <c r="AL321" s="178">
        <v>3360.77</v>
      </c>
      <c r="AM321" s="178">
        <v>2292.41</v>
      </c>
      <c r="AN321" s="178">
        <v>1000</v>
      </c>
      <c r="AO321" s="178">
        <v>1625.82</v>
      </c>
      <c r="AP321" s="3">
        <v>1735.97</v>
      </c>
      <c r="AQ321" s="3">
        <v>1783.94</v>
      </c>
      <c r="AR321" s="3">
        <v>7875.18</v>
      </c>
      <c r="AS321" s="3">
        <v>10211.69</v>
      </c>
      <c r="AT321" s="3">
        <v>0</v>
      </c>
      <c r="AU321" s="3">
        <v>8903.9</v>
      </c>
      <c r="AV321" s="39">
        <f t="shared" si="106"/>
        <v>22133.96</v>
      </c>
      <c r="AW321" s="39">
        <f t="shared" si="107"/>
        <v>39653.579999999994</v>
      </c>
      <c r="AX321" s="122">
        <f t="shared" si="108"/>
        <v>61787.53999999999</v>
      </c>
      <c r="AY321" s="40"/>
      <c r="AZ321" s="40"/>
      <c r="BA321" s="40"/>
      <c r="BB321" s="40">
        <f t="shared" si="109"/>
        <v>61787.53999999999</v>
      </c>
      <c r="BC321" s="108">
        <f t="shared" si="111"/>
        <v>-76464.95599999999</v>
      </c>
      <c r="BD321" s="150"/>
      <c r="BE321" s="150"/>
      <c r="BF321" s="3">
        <v>-269.0352</v>
      </c>
      <c r="BG321" s="150">
        <f t="shared" si="100"/>
        <v>-76195.92079999999</v>
      </c>
      <c r="BH321" s="121">
        <v>259826.43</v>
      </c>
      <c r="BI321" s="156"/>
      <c r="BJ321" s="137"/>
      <c r="BK321" s="251"/>
      <c r="BL321" s="251">
        <f t="shared" si="114"/>
        <v>-76195.92079999999</v>
      </c>
      <c r="BM321" s="138">
        <v>-68487.48</v>
      </c>
      <c r="BN321" s="140"/>
      <c r="BO321" s="140"/>
      <c r="BP321" s="140"/>
      <c r="BQ321" s="140"/>
      <c r="BR321" s="276">
        <v>0</v>
      </c>
      <c r="BS321" s="138">
        <v>-68487.48</v>
      </c>
      <c r="BT321" s="3"/>
      <c r="BU321" s="3"/>
      <c r="BV321" s="251">
        <f t="shared" si="110"/>
        <v>-76195.92079999999</v>
      </c>
      <c r="BW321" s="150"/>
      <c r="BX321" s="274">
        <f>BL321+BR321</f>
        <v>-76195.92079999999</v>
      </c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</row>
    <row r="322" spans="1:76" ht="15.75">
      <c r="A322" s="3">
        <v>308</v>
      </c>
      <c r="B322" s="17" t="s">
        <v>273</v>
      </c>
      <c r="C322" s="3">
        <v>527.1</v>
      </c>
      <c r="D322" s="3">
        <v>0</v>
      </c>
      <c r="E322" s="3">
        <f t="shared" si="95"/>
        <v>527.1</v>
      </c>
      <c r="F322" s="51">
        <v>11.61</v>
      </c>
      <c r="G322" s="6">
        <f t="shared" si="96"/>
        <v>6119.631</v>
      </c>
      <c r="H322" s="5">
        <f t="shared" si="101"/>
        <v>36717.786</v>
      </c>
      <c r="I322" s="3">
        <v>12.07</v>
      </c>
      <c r="J322" s="6">
        <f t="shared" si="97"/>
        <v>6362.097000000001</v>
      </c>
      <c r="K322" s="5">
        <f t="shared" si="102"/>
        <v>38172.582</v>
      </c>
      <c r="L322" s="54">
        <f t="shared" si="98"/>
        <v>74890.368</v>
      </c>
      <c r="M322" s="125"/>
      <c r="N322" s="55">
        <f t="shared" si="99"/>
        <v>0</v>
      </c>
      <c r="O322" s="108">
        <f t="shared" si="103"/>
        <v>74890.368</v>
      </c>
      <c r="P322" s="183" t="s">
        <v>351</v>
      </c>
      <c r="Q322" s="98"/>
      <c r="R322" s="146">
        <v>74904.28</v>
      </c>
      <c r="S322" s="144"/>
      <c r="T322" s="6">
        <f t="shared" si="104"/>
        <v>3328.004166666667</v>
      </c>
      <c r="U322" s="6">
        <f t="shared" si="105"/>
        <v>2914.02</v>
      </c>
      <c r="V322" s="35">
        <v>39936.05</v>
      </c>
      <c r="W322" s="35">
        <v>34968.24</v>
      </c>
      <c r="X322" s="3">
        <v>3050.53</v>
      </c>
      <c r="Y322" s="3">
        <v>1389.98</v>
      </c>
      <c r="Z322" s="3">
        <v>795.92</v>
      </c>
      <c r="AA322" s="3">
        <v>1389.98</v>
      </c>
      <c r="AB322" s="3">
        <v>795.92</v>
      </c>
      <c r="AC322" s="3">
        <v>1389.98</v>
      </c>
      <c r="AD322" s="3">
        <v>1270.67</v>
      </c>
      <c r="AE322" s="3">
        <v>1975.64</v>
      </c>
      <c r="AF322" s="3">
        <v>1486.42</v>
      </c>
      <c r="AG322" s="3">
        <v>1389.98</v>
      </c>
      <c r="AH322" s="3">
        <v>1518.92</v>
      </c>
      <c r="AI322" s="3">
        <v>7393.03</v>
      </c>
      <c r="AJ322" s="178">
        <v>3541.1639999999998</v>
      </c>
      <c r="AK322" s="178">
        <v>1437.42</v>
      </c>
      <c r="AL322" s="178">
        <v>57799.39399999999</v>
      </c>
      <c r="AM322" s="178">
        <v>2104.01</v>
      </c>
      <c r="AN322" s="178">
        <v>2549.674</v>
      </c>
      <c r="AO322" s="178">
        <v>1437.42</v>
      </c>
      <c r="AP322" s="3">
        <v>1735.97</v>
      </c>
      <c r="AQ322" s="3">
        <v>2023.08</v>
      </c>
      <c r="AR322" s="3">
        <v>5551.76</v>
      </c>
      <c r="AS322" s="3">
        <v>1932.3</v>
      </c>
      <c r="AT322" s="3">
        <v>0</v>
      </c>
      <c r="AU322" s="3">
        <v>1437.42</v>
      </c>
      <c r="AV322" s="39">
        <f t="shared" si="106"/>
        <v>80096.34199999999</v>
      </c>
      <c r="AW322" s="39">
        <f t="shared" si="107"/>
        <v>25300.240000000005</v>
      </c>
      <c r="AX322" s="122">
        <f t="shared" si="108"/>
        <v>105396.582</v>
      </c>
      <c r="AY322" s="40"/>
      <c r="AZ322" s="40"/>
      <c r="BA322" s="40"/>
      <c r="BB322" s="40">
        <f t="shared" si="109"/>
        <v>105396.582</v>
      </c>
      <c r="BC322" s="108">
        <f t="shared" si="111"/>
        <v>-30506.213999999993</v>
      </c>
      <c r="BD322" s="150"/>
      <c r="BE322" s="150"/>
      <c r="BF322" s="3">
        <v>7348.0104</v>
      </c>
      <c r="BG322" s="150">
        <f t="shared" si="100"/>
        <v>-37854.22439999999</v>
      </c>
      <c r="BH322" s="121">
        <v>205960.87</v>
      </c>
      <c r="BI322" s="156"/>
      <c r="BJ322" s="137"/>
      <c r="BK322" s="251"/>
      <c r="BL322" s="251">
        <f t="shared" si="114"/>
        <v>-37854.22439999999</v>
      </c>
      <c r="BM322" s="125">
        <v>21010.19</v>
      </c>
      <c r="BN322" s="121"/>
      <c r="BO322" s="121"/>
      <c r="BP322" s="121"/>
      <c r="BQ322" s="121">
        <f>BM322*0.02011617</f>
        <v>422.64455377229996</v>
      </c>
      <c r="BR322" s="277">
        <f>BM322-BN322-BO322-BQ322-BP322</f>
        <v>20587.545446227698</v>
      </c>
      <c r="BS322" s="125"/>
      <c r="BT322" s="3"/>
      <c r="BU322" s="3"/>
      <c r="BV322" s="251">
        <f t="shared" si="110"/>
        <v>-17266.678953772294</v>
      </c>
      <c r="BW322" s="150"/>
      <c r="BX322" s="274">
        <f>BL322+BR322</f>
        <v>-17266.678953772294</v>
      </c>
    </row>
    <row r="323" spans="1:76" ht="15.75">
      <c r="A323" s="3">
        <v>309</v>
      </c>
      <c r="B323" s="17" t="s">
        <v>274</v>
      </c>
      <c r="C323" s="3">
        <v>400.6</v>
      </c>
      <c r="D323" s="3">
        <v>0</v>
      </c>
      <c r="E323" s="3">
        <f t="shared" si="95"/>
        <v>400.6</v>
      </c>
      <c r="F323" s="51">
        <v>8.7</v>
      </c>
      <c r="G323" s="6">
        <f t="shared" si="96"/>
        <v>3485.22</v>
      </c>
      <c r="H323" s="5">
        <f t="shared" si="101"/>
        <v>20911.32</v>
      </c>
      <c r="I323" s="3">
        <v>9.06</v>
      </c>
      <c r="J323" s="6">
        <f t="shared" si="97"/>
        <v>3629.4360000000006</v>
      </c>
      <c r="K323" s="5">
        <f t="shared" si="102"/>
        <v>21776.616</v>
      </c>
      <c r="L323" s="54">
        <f t="shared" si="98"/>
        <v>42687.936</v>
      </c>
      <c r="M323" s="138">
        <v>-53774.53</v>
      </c>
      <c r="N323" s="55">
        <f t="shared" si="99"/>
        <v>-1.2597125801537932</v>
      </c>
      <c r="O323" s="108">
        <f t="shared" si="103"/>
        <v>-11086.593999999997</v>
      </c>
      <c r="P323" s="127" t="s">
        <v>354</v>
      </c>
      <c r="Q323" s="98" t="s">
        <v>424</v>
      </c>
      <c r="R323" s="143">
        <v>13409.49</v>
      </c>
      <c r="S323" s="144">
        <f>O323-R323</f>
        <v>-24496.083999999995</v>
      </c>
      <c r="T323" s="6">
        <f t="shared" si="104"/>
        <v>291.5108333333333</v>
      </c>
      <c r="U323" s="6">
        <f t="shared" si="105"/>
        <v>825.9466666666667</v>
      </c>
      <c r="V323" s="35">
        <v>3498.13</v>
      </c>
      <c r="W323" s="35">
        <v>9911.36</v>
      </c>
      <c r="X323" s="3">
        <v>1127.42</v>
      </c>
      <c r="Y323" s="3">
        <v>1097.88</v>
      </c>
      <c r="Z323" s="3">
        <v>0</v>
      </c>
      <c r="AA323" s="3">
        <v>1097.88</v>
      </c>
      <c r="AB323" s="3">
        <v>0</v>
      </c>
      <c r="AC323" s="3">
        <v>1097.88</v>
      </c>
      <c r="AD323" s="3">
        <v>474.75</v>
      </c>
      <c r="AE323" s="3">
        <v>1683.54</v>
      </c>
      <c r="AF323" s="3">
        <v>0</v>
      </c>
      <c r="AG323" s="3">
        <v>1097.88</v>
      </c>
      <c r="AH323" s="3">
        <v>32.5</v>
      </c>
      <c r="AI323" s="3">
        <v>1097.88</v>
      </c>
      <c r="AJ323" s="178">
        <v>16925.67</v>
      </c>
      <c r="AK323" s="178">
        <v>1133.89</v>
      </c>
      <c r="AL323" s="178">
        <v>2714.27</v>
      </c>
      <c r="AM323" s="178">
        <v>1653.2</v>
      </c>
      <c r="AN323" s="178">
        <v>2336.47</v>
      </c>
      <c r="AO323" s="178">
        <v>1133.89</v>
      </c>
      <c r="AP323" s="3">
        <v>474.75</v>
      </c>
      <c r="AQ323" s="3">
        <v>1133.89</v>
      </c>
      <c r="AR323" s="3">
        <v>4310.79</v>
      </c>
      <c r="AS323" s="3">
        <v>16456.14</v>
      </c>
      <c r="AT323" s="3">
        <v>0</v>
      </c>
      <c r="AU323" s="3">
        <v>1133.89</v>
      </c>
      <c r="AV323" s="39">
        <f t="shared" si="106"/>
        <v>28396.62</v>
      </c>
      <c r="AW323" s="39">
        <f t="shared" si="107"/>
        <v>29817.839999999997</v>
      </c>
      <c r="AX323" s="122">
        <f t="shared" si="108"/>
        <v>58214.45999999999</v>
      </c>
      <c r="AY323" s="40"/>
      <c r="AZ323" s="40"/>
      <c r="BA323" s="40"/>
      <c r="BB323" s="40">
        <f t="shared" si="109"/>
        <v>58214.45999999999</v>
      </c>
      <c r="BC323" s="108">
        <f t="shared" si="111"/>
        <v>-69301.05399999999</v>
      </c>
      <c r="BD323" s="150"/>
      <c r="BE323" s="150"/>
      <c r="BF323" s="3">
        <v>489.6942</v>
      </c>
      <c r="BG323" s="150">
        <f t="shared" si="100"/>
        <v>-69790.74819999999</v>
      </c>
      <c r="BH323" s="121">
        <v>5591.12</v>
      </c>
      <c r="BI323" s="156"/>
      <c r="BJ323" s="137"/>
      <c r="BK323" s="251"/>
      <c r="BL323" s="251">
        <f t="shared" si="114"/>
        <v>-69790.74819999999</v>
      </c>
      <c r="BM323" s="138">
        <v>-53774.53</v>
      </c>
      <c r="BN323" s="140"/>
      <c r="BO323" s="140"/>
      <c r="BP323" s="140"/>
      <c r="BQ323" s="140"/>
      <c r="BR323" s="276">
        <v>0</v>
      </c>
      <c r="BS323" s="138">
        <v>-53774.53</v>
      </c>
      <c r="BT323" s="3"/>
      <c r="BU323" s="3"/>
      <c r="BV323" s="251">
        <f t="shared" si="110"/>
        <v>-69790.74819999999</v>
      </c>
      <c r="BW323" s="150"/>
      <c r="BX323" s="274">
        <f>BL323+BR323</f>
        <v>-69790.74819999999</v>
      </c>
    </row>
    <row r="324" spans="1:76" ht="15.75">
      <c r="A324" s="3">
        <v>310</v>
      </c>
      <c r="B324" s="17" t="s">
        <v>275</v>
      </c>
      <c r="C324" s="3">
        <v>5911.68</v>
      </c>
      <c r="D324" s="3">
        <v>0</v>
      </c>
      <c r="E324" s="3">
        <f t="shared" si="95"/>
        <v>5911.68</v>
      </c>
      <c r="F324" s="51">
        <v>13.36</v>
      </c>
      <c r="G324" s="6">
        <f t="shared" si="96"/>
        <v>78980.0448</v>
      </c>
      <c r="H324" s="5">
        <f t="shared" si="101"/>
        <v>473880.2688</v>
      </c>
      <c r="I324" s="3">
        <v>13.89</v>
      </c>
      <c r="J324" s="6">
        <f t="shared" si="97"/>
        <v>82113.23520000001</v>
      </c>
      <c r="K324" s="5">
        <f t="shared" si="102"/>
        <v>492679.4112000001</v>
      </c>
      <c r="L324" s="54">
        <f t="shared" si="98"/>
        <v>966559.6800000002</v>
      </c>
      <c r="M324" s="138">
        <v>-407587.61</v>
      </c>
      <c r="N324" s="55">
        <f t="shared" si="99"/>
        <v>-0.42168902596888785</v>
      </c>
      <c r="O324" s="108">
        <f t="shared" si="103"/>
        <v>558972.0700000002</v>
      </c>
      <c r="P324" s="127"/>
      <c r="Q324" s="98" t="s">
        <v>424</v>
      </c>
      <c r="R324" s="144">
        <v>559128.14</v>
      </c>
      <c r="S324" s="144"/>
      <c r="T324" s="6">
        <f t="shared" si="104"/>
        <v>27225.716666666664</v>
      </c>
      <c r="U324" s="6">
        <f t="shared" si="105"/>
        <v>19368.295000000002</v>
      </c>
      <c r="V324" s="35">
        <v>326708.6</v>
      </c>
      <c r="W324" s="35">
        <v>232419.54</v>
      </c>
      <c r="X324" s="3">
        <v>15102.8</v>
      </c>
      <c r="Y324" s="3">
        <v>24689.67</v>
      </c>
      <c r="Z324" s="3">
        <v>34368.99</v>
      </c>
      <c r="AA324" s="3">
        <v>24545.32</v>
      </c>
      <c r="AB324" s="3">
        <v>20094.25</v>
      </c>
      <c r="AC324" s="3">
        <v>24268.49</v>
      </c>
      <c r="AD324" s="3">
        <v>13181.02</v>
      </c>
      <c r="AE324" s="3">
        <v>17151.06</v>
      </c>
      <c r="AF324" s="3">
        <v>23899.28</v>
      </c>
      <c r="AG324" s="3">
        <v>15809.83</v>
      </c>
      <c r="AH324" s="3">
        <v>30973.9</v>
      </c>
      <c r="AI324" s="3">
        <v>15360.03</v>
      </c>
      <c r="AJ324" s="178">
        <v>34966.474</v>
      </c>
      <c r="AK324" s="178">
        <v>23500.35</v>
      </c>
      <c r="AL324" s="178">
        <v>21467.094</v>
      </c>
      <c r="AM324" s="178">
        <v>23500.35</v>
      </c>
      <c r="AN324" s="178">
        <v>21467.094</v>
      </c>
      <c r="AO324" s="178">
        <v>17067.88</v>
      </c>
      <c r="AP324" s="3">
        <v>10587.35</v>
      </c>
      <c r="AQ324" s="3">
        <v>20388.05</v>
      </c>
      <c r="AR324" s="3">
        <v>27170.45</v>
      </c>
      <c r="AS324" s="3">
        <v>22454.94</v>
      </c>
      <c r="AT324" s="3">
        <v>12248.23</v>
      </c>
      <c r="AU324" s="3">
        <v>16775.23</v>
      </c>
      <c r="AV324" s="39">
        <f t="shared" si="106"/>
        <v>265526.93200000003</v>
      </c>
      <c r="AW324" s="39">
        <f t="shared" si="107"/>
        <v>245511.2</v>
      </c>
      <c r="AX324" s="122">
        <f t="shared" si="108"/>
        <v>511038.13200000004</v>
      </c>
      <c r="AY324" s="40"/>
      <c r="AZ324" s="40"/>
      <c r="BA324" s="40">
        <v>697</v>
      </c>
      <c r="BB324" s="40">
        <f t="shared" si="109"/>
        <v>511735.13200000004</v>
      </c>
      <c r="BC324" s="108">
        <f t="shared" si="111"/>
        <v>47236.93800000014</v>
      </c>
      <c r="BD324" s="150"/>
      <c r="BE324" s="150"/>
      <c r="BF324" s="3">
        <v>55995.828</v>
      </c>
      <c r="BG324" s="150">
        <f t="shared" si="100"/>
        <v>-8758.889999999861</v>
      </c>
      <c r="BH324" s="121">
        <v>1359391.98</v>
      </c>
      <c r="BI324" s="159">
        <v>12297.8</v>
      </c>
      <c r="BJ324" s="137"/>
      <c r="BK324" s="251"/>
      <c r="BL324" s="251">
        <f t="shared" si="114"/>
        <v>-8758.889999999861</v>
      </c>
      <c r="BM324" s="138">
        <v>-407587.61</v>
      </c>
      <c r="BN324" s="140"/>
      <c r="BO324" s="140"/>
      <c r="BP324" s="140"/>
      <c r="BQ324" s="140"/>
      <c r="BR324" s="276">
        <v>0</v>
      </c>
      <c r="BS324" s="138">
        <v>-407587.61</v>
      </c>
      <c r="BT324" s="3"/>
      <c r="BU324" s="3"/>
      <c r="BV324" s="251">
        <f t="shared" si="110"/>
        <v>-8758.889999999861</v>
      </c>
      <c r="BW324" s="150"/>
      <c r="BX324" s="274">
        <f>BL324+BR324</f>
        <v>-8758.889999999861</v>
      </c>
    </row>
    <row r="325" spans="1:76" ht="15.75">
      <c r="A325" s="3">
        <v>311</v>
      </c>
      <c r="B325" s="17" t="s">
        <v>276</v>
      </c>
      <c r="C325" s="3">
        <v>3834.6</v>
      </c>
      <c r="D325" s="3">
        <v>0</v>
      </c>
      <c r="E325" s="3">
        <f t="shared" si="95"/>
        <v>3834.6</v>
      </c>
      <c r="F325" s="51">
        <v>13.37</v>
      </c>
      <c r="G325" s="6">
        <f t="shared" si="96"/>
        <v>51268.602</v>
      </c>
      <c r="H325" s="5">
        <f t="shared" si="101"/>
        <v>307611.61199999996</v>
      </c>
      <c r="I325" s="3">
        <v>13.9</v>
      </c>
      <c r="J325" s="6">
        <f t="shared" si="97"/>
        <v>53300.94</v>
      </c>
      <c r="K325" s="5">
        <f t="shared" si="102"/>
        <v>319805.64</v>
      </c>
      <c r="L325" s="54">
        <f t="shared" si="98"/>
        <v>627417.252</v>
      </c>
      <c r="M325" s="125"/>
      <c r="N325" s="55">
        <f t="shared" si="99"/>
        <v>0</v>
      </c>
      <c r="O325" s="108">
        <f t="shared" si="103"/>
        <v>627417.252</v>
      </c>
      <c r="P325" s="127"/>
      <c r="Q325" s="98"/>
      <c r="R325" s="144">
        <v>627527.69</v>
      </c>
      <c r="S325" s="144"/>
      <c r="T325" s="6">
        <f t="shared" si="104"/>
        <v>29373.803333333333</v>
      </c>
      <c r="U325" s="6">
        <f t="shared" si="105"/>
        <v>22920.170833333334</v>
      </c>
      <c r="V325" s="35">
        <v>352485.64</v>
      </c>
      <c r="W325" s="35">
        <v>275042.05</v>
      </c>
      <c r="X325" s="3">
        <v>6327.09</v>
      </c>
      <c r="Y325" s="3">
        <v>21004.96</v>
      </c>
      <c r="Z325" s="3">
        <v>17606.97</v>
      </c>
      <c r="AA325" s="3">
        <v>34629.48</v>
      </c>
      <c r="AB325" s="3">
        <v>31001.01</v>
      </c>
      <c r="AC325" s="3">
        <v>37093.25</v>
      </c>
      <c r="AD325" s="3">
        <v>12872.59</v>
      </c>
      <c r="AE325" s="3">
        <v>26910.46</v>
      </c>
      <c r="AF325" s="3">
        <v>17776.25</v>
      </c>
      <c r="AG325" s="3">
        <v>121973.26</v>
      </c>
      <c r="AH325" s="3">
        <v>24975.66</v>
      </c>
      <c r="AI325" s="3">
        <v>41485.42</v>
      </c>
      <c r="AJ325" s="178">
        <v>32716.748000000003</v>
      </c>
      <c r="AK325" s="178">
        <v>11089.86</v>
      </c>
      <c r="AL325" s="178">
        <v>20092.648</v>
      </c>
      <c r="AM325" s="178">
        <v>32338.72</v>
      </c>
      <c r="AN325" s="178">
        <v>32088.218</v>
      </c>
      <c r="AO325" s="178">
        <v>12008.66</v>
      </c>
      <c r="AP325" s="3">
        <v>14884.49</v>
      </c>
      <c r="AQ325" s="3">
        <v>10766.91</v>
      </c>
      <c r="AR325" s="3">
        <v>21033.94</v>
      </c>
      <c r="AS325" s="3">
        <v>23872.5</v>
      </c>
      <c r="AT325" s="3">
        <v>10682.5</v>
      </c>
      <c r="AU325" s="3">
        <v>9342.34</v>
      </c>
      <c r="AV325" s="39">
        <f t="shared" si="106"/>
        <v>242058.114</v>
      </c>
      <c r="AW325" s="39">
        <f t="shared" si="107"/>
        <v>382515.8199999999</v>
      </c>
      <c r="AX325" s="122">
        <f t="shared" si="108"/>
        <v>624573.9339999999</v>
      </c>
      <c r="AY325" s="94"/>
      <c r="AZ325" s="40"/>
      <c r="BA325" s="40"/>
      <c r="BB325" s="40">
        <f t="shared" si="109"/>
        <v>624573.9339999999</v>
      </c>
      <c r="BC325" s="108">
        <f t="shared" si="111"/>
        <v>2843.3180000000866</v>
      </c>
      <c r="BD325" s="150">
        <v>6000</v>
      </c>
      <c r="BE325" s="150">
        <v>4128</v>
      </c>
      <c r="BF325" s="3">
        <v>6412.9228</v>
      </c>
      <c r="BG325" s="150">
        <f t="shared" si="100"/>
        <v>6558.395200000086</v>
      </c>
      <c r="BH325" s="121">
        <v>165529.71</v>
      </c>
      <c r="BI325" s="156"/>
      <c r="BJ325" s="137">
        <v>224876.78</v>
      </c>
      <c r="BK325" s="251">
        <v>65604.46</v>
      </c>
      <c r="BL325" s="251">
        <f t="shared" si="114"/>
        <v>297039.6352000001</v>
      </c>
      <c r="BM325" s="125">
        <v>0</v>
      </c>
      <c r="BN325" s="3"/>
      <c r="BO325" s="3"/>
      <c r="BP325" s="3"/>
      <c r="BQ325" s="121">
        <f>BM325*0.02011617</f>
        <v>0</v>
      </c>
      <c r="BR325" s="277">
        <f>BM325-BN325-BO325-BQ325-BP325</f>
        <v>0</v>
      </c>
      <c r="BS325" s="125"/>
      <c r="BT325" s="3"/>
      <c r="BU325" s="3"/>
      <c r="BV325" s="251">
        <f t="shared" si="110"/>
        <v>297039.6352000001</v>
      </c>
      <c r="BW325" s="108">
        <f>BL325+BR325</f>
        <v>297039.6352000001</v>
      </c>
      <c r="BX325" s="150"/>
    </row>
    <row r="326" spans="1:76" ht="15.75">
      <c r="A326" s="3">
        <v>312</v>
      </c>
      <c r="B326" s="10" t="s">
        <v>277</v>
      </c>
      <c r="C326" s="3">
        <v>453.7</v>
      </c>
      <c r="D326" s="3">
        <v>0</v>
      </c>
      <c r="E326" s="3">
        <f t="shared" si="95"/>
        <v>453.7</v>
      </c>
      <c r="F326" s="51">
        <v>9.09</v>
      </c>
      <c r="G326" s="6">
        <f t="shared" si="96"/>
        <v>4124.133</v>
      </c>
      <c r="H326" s="5">
        <f t="shared" si="101"/>
        <v>24744.798</v>
      </c>
      <c r="I326" s="3">
        <v>9.46</v>
      </c>
      <c r="J326" s="6">
        <f t="shared" si="97"/>
        <v>4292.002</v>
      </c>
      <c r="K326" s="5">
        <f t="shared" si="102"/>
        <v>25752.012000000002</v>
      </c>
      <c r="L326" s="54">
        <f t="shared" si="98"/>
        <v>50496.81</v>
      </c>
      <c r="M326" s="125"/>
      <c r="N326" s="55">
        <f t="shared" si="99"/>
        <v>0</v>
      </c>
      <c r="O326" s="108">
        <f t="shared" si="103"/>
        <v>50496.81</v>
      </c>
      <c r="P326" s="127"/>
      <c r="Q326" s="98"/>
      <c r="R326" s="144">
        <v>50479.39</v>
      </c>
      <c r="S326" s="144"/>
      <c r="T326" s="6">
        <f t="shared" si="104"/>
        <v>0</v>
      </c>
      <c r="U326" s="6">
        <f t="shared" si="105"/>
        <v>4206.615833333333</v>
      </c>
      <c r="V326" s="35">
        <v>0</v>
      </c>
      <c r="W326" s="35">
        <v>50479.39</v>
      </c>
      <c r="X326" s="3">
        <v>0</v>
      </c>
      <c r="Y326" s="3">
        <v>4412.56</v>
      </c>
      <c r="Z326" s="3">
        <v>0</v>
      </c>
      <c r="AA326" s="3">
        <v>5225.83</v>
      </c>
      <c r="AB326" s="3">
        <v>0</v>
      </c>
      <c r="AC326" s="3">
        <v>1782.77</v>
      </c>
      <c r="AD326" s="3">
        <v>0</v>
      </c>
      <c r="AE326" s="3">
        <v>1518.26</v>
      </c>
      <c r="AF326" s="3">
        <v>0</v>
      </c>
      <c r="AG326" s="3">
        <v>1043.51</v>
      </c>
      <c r="AH326" s="3">
        <v>0</v>
      </c>
      <c r="AI326" s="3">
        <v>1043.51</v>
      </c>
      <c r="AJ326" s="178">
        <v>0</v>
      </c>
      <c r="AK326" s="178">
        <v>1084.34</v>
      </c>
      <c r="AL326" s="178">
        <v>0</v>
      </c>
      <c r="AM326" s="178">
        <v>1765.42</v>
      </c>
      <c r="AN326" s="178">
        <v>0</v>
      </c>
      <c r="AO326" s="178">
        <v>10076.87</v>
      </c>
      <c r="AP326" s="3">
        <v>0</v>
      </c>
      <c r="AQ326" s="3">
        <v>5162.1</v>
      </c>
      <c r="AR326" s="3">
        <v>0</v>
      </c>
      <c r="AS326" s="3">
        <v>1084.34</v>
      </c>
      <c r="AT326" s="3">
        <v>0</v>
      </c>
      <c r="AU326" s="3">
        <v>1084.34</v>
      </c>
      <c r="AV326" s="39">
        <f t="shared" si="106"/>
        <v>0</v>
      </c>
      <c r="AW326" s="39">
        <f t="shared" si="107"/>
        <v>35283.84999999999</v>
      </c>
      <c r="AX326" s="122">
        <f t="shared" si="108"/>
        <v>35283.84999999999</v>
      </c>
      <c r="AY326" s="40"/>
      <c r="AZ326" s="40"/>
      <c r="BA326" s="40"/>
      <c r="BB326" s="40">
        <f t="shared" si="109"/>
        <v>35283.84999999999</v>
      </c>
      <c r="BC326" s="108">
        <f t="shared" si="111"/>
        <v>15212.960000000006</v>
      </c>
      <c r="BD326" s="150"/>
      <c r="BE326" s="150"/>
      <c r="BF326" s="3">
        <v>20390.2608</v>
      </c>
      <c r="BG326" s="150">
        <f t="shared" si="100"/>
        <v>-5177.300799999994</v>
      </c>
      <c r="BH326" s="121">
        <v>362428.53</v>
      </c>
      <c r="BI326" s="156"/>
      <c r="BJ326" s="137"/>
      <c r="BK326" s="251"/>
      <c r="BL326" s="251">
        <f t="shared" si="114"/>
        <v>-5177.300799999994</v>
      </c>
      <c r="BM326" s="125">
        <v>23.39</v>
      </c>
      <c r="BN326" s="3"/>
      <c r="BO326" s="3"/>
      <c r="BP326" s="3"/>
      <c r="BQ326" s="121">
        <f>BM326*0.02011617</f>
        <v>0.4705172163</v>
      </c>
      <c r="BR326" s="277">
        <f>BM326-BN326-BO326-BQ326-BP326</f>
        <v>22.9194827837</v>
      </c>
      <c r="BS326" s="125"/>
      <c r="BT326" s="3"/>
      <c r="BU326" s="3"/>
      <c r="BV326" s="251">
        <f t="shared" si="110"/>
        <v>-5154.381317216294</v>
      </c>
      <c r="BW326" s="150"/>
      <c r="BX326" s="274">
        <f>BL326+BR326</f>
        <v>-5154.381317216294</v>
      </c>
    </row>
    <row r="327" spans="1:76" ht="15.75">
      <c r="A327" s="3">
        <v>313</v>
      </c>
      <c r="B327" s="10" t="s">
        <v>278</v>
      </c>
      <c r="C327" s="3">
        <v>510.7</v>
      </c>
      <c r="D327" s="3">
        <v>0</v>
      </c>
      <c r="E327" s="3">
        <f t="shared" si="95"/>
        <v>510.7</v>
      </c>
      <c r="F327" s="51">
        <v>9.09</v>
      </c>
      <c r="G327" s="6">
        <f t="shared" si="96"/>
        <v>4642.263</v>
      </c>
      <c r="H327" s="5">
        <f t="shared" si="101"/>
        <v>27853.578</v>
      </c>
      <c r="I327" s="3">
        <v>9.46</v>
      </c>
      <c r="J327" s="6">
        <f t="shared" si="97"/>
        <v>4831.222000000001</v>
      </c>
      <c r="K327" s="5">
        <f t="shared" si="102"/>
        <v>28987.332000000002</v>
      </c>
      <c r="L327" s="54">
        <f t="shared" si="98"/>
        <v>56840.91</v>
      </c>
      <c r="M327" s="125"/>
      <c r="N327" s="55">
        <f t="shared" si="99"/>
        <v>0</v>
      </c>
      <c r="O327" s="108">
        <f t="shared" si="103"/>
        <v>56840.91</v>
      </c>
      <c r="P327" s="127"/>
      <c r="Q327" s="98"/>
      <c r="R327" s="144">
        <v>56821.3</v>
      </c>
      <c r="S327" s="144"/>
      <c r="T327" s="6">
        <f t="shared" si="104"/>
        <v>0</v>
      </c>
      <c r="U327" s="6">
        <f t="shared" si="105"/>
        <v>4735.108333333334</v>
      </c>
      <c r="V327" s="35">
        <v>0</v>
      </c>
      <c r="W327" s="35">
        <v>56821.3</v>
      </c>
      <c r="X327" s="3">
        <v>0</v>
      </c>
      <c r="Y327" s="3">
        <v>1174.61</v>
      </c>
      <c r="Z327" s="3">
        <v>0</v>
      </c>
      <c r="AA327" s="3">
        <v>8111.34</v>
      </c>
      <c r="AB327" s="3">
        <v>0</v>
      </c>
      <c r="AC327" s="3">
        <v>2538.87</v>
      </c>
      <c r="AD327" s="3">
        <v>0</v>
      </c>
      <c r="AE327" s="3">
        <v>1649.36</v>
      </c>
      <c r="AF327" s="3">
        <v>0</v>
      </c>
      <c r="AG327" s="3">
        <v>1174.61</v>
      </c>
      <c r="AH327" s="3">
        <v>0</v>
      </c>
      <c r="AI327" s="3">
        <v>1174.61</v>
      </c>
      <c r="AJ327" s="178">
        <v>0</v>
      </c>
      <c r="AK327" s="178">
        <v>1220.57</v>
      </c>
      <c r="AL327" s="178">
        <v>0</v>
      </c>
      <c r="AM327" s="178">
        <v>1220.57</v>
      </c>
      <c r="AN327" s="178">
        <v>0</v>
      </c>
      <c r="AO327" s="178">
        <v>1220.57</v>
      </c>
      <c r="AP327" s="3">
        <v>0</v>
      </c>
      <c r="AQ327" s="3">
        <v>3756.07</v>
      </c>
      <c r="AR327" s="3">
        <v>0</v>
      </c>
      <c r="AS327" s="3">
        <v>1220.57</v>
      </c>
      <c r="AT327" s="3">
        <v>0</v>
      </c>
      <c r="AU327" s="3">
        <v>1220.57</v>
      </c>
      <c r="AV327" s="39">
        <f t="shared" si="106"/>
        <v>0</v>
      </c>
      <c r="AW327" s="39">
        <f t="shared" si="107"/>
        <v>25682.32</v>
      </c>
      <c r="AX327" s="122">
        <f t="shared" si="108"/>
        <v>25682.32</v>
      </c>
      <c r="AY327" s="40"/>
      <c r="AZ327" s="40"/>
      <c r="BA327" s="40"/>
      <c r="BB327" s="40">
        <f t="shared" si="109"/>
        <v>25682.32</v>
      </c>
      <c r="BC327" s="108">
        <f t="shared" si="111"/>
        <v>31158.590000000004</v>
      </c>
      <c r="BD327" s="150"/>
      <c r="BE327" s="150"/>
      <c r="BF327" s="3">
        <v>-4385.4288</v>
      </c>
      <c r="BG327" s="150">
        <f t="shared" si="100"/>
        <v>35544.018800000005</v>
      </c>
      <c r="BH327" s="121">
        <v>532224.94</v>
      </c>
      <c r="BI327" s="156"/>
      <c r="BJ327" s="137"/>
      <c r="BK327" s="251"/>
      <c r="BL327" s="251">
        <f t="shared" si="114"/>
        <v>35544.018800000005</v>
      </c>
      <c r="BM327" s="125">
        <v>20525.34</v>
      </c>
      <c r="BN327" s="121"/>
      <c r="BO327" s="121"/>
      <c r="BP327" s="121"/>
      <c r="BQ327" s="121">
        <f>BM327*0.02011617</f>
        <v>412.89122874779997</v>
      </c>
      <c r="BR327" s="277">
        <f>BM327-BN327-BO327-BQ327-BP327</f>
        <v>20112.4487712522</v>
      </c>
      <c r="BS327" s="125"/>
      <c r="BT327" s="3"/>
      <c r="BU327" s="3"/>
      <c r="BV327" s="251">
        <f t="shared" si="110"/>
        <v>55656.4675712522</v>
      </c>
      <c r="BW327" s="108">
        <f>BL327+BR327</f>
        <v>55656.4675712522</v>
      </c>
      <c r="BX327" s="150"/>
    </row>
    <row r="328" spans="1:76" ht="15.75">
      <c r="A328" s="3">
        <v>314</v>
      </c>
      <c r="B328" s="18" t="s">
        <v>279</v>
      </c>
      <c r="C328" s="3">
        <v>479.7</v>
      </c>
      <c r="D328" s="3">
        <v>0</v>
      </c>
      <c r="E328" s="3">
        <f t="shared" si="95"/>
        <v>479.7</v>
      </c>
      <c r="F328" s="51">
        <v>8.37</v>
      </c>
      <c r="G328" s="6">
        <f t="shared" si="96"/>
        <v>4015.0889999999995</v>
      </c>
      <c r="H328" s="5">
        <f t="shared" si="101"/>
        <v>24090.533999999996</v>
      </c>
      <c r="I328" s="3">
        <v>8.7</v>
      </c>
      <c r="J328" s="6">
        <f t="shared" si="97"/>
        <v>4173.389999999999</v>
      </c>
      <c r="K328" s="5">
        <f t="shared" si="102"/>
        <v>25040.339999999997</v>
      </c>
      <c r="L328" s="54">
        <f t="shared" si="98"/>
        <v>49130.873999999996</v>
      </c>
      <c r="M328" s="125"/>
      <c r="N328" s="55">
        <f t="shared" si="99"/>
        <v>0</v>
      </c>
      <c r="O328" s="108">
        <f t="shared" si="103"/>
        <v>49130.873999999996</v>
      </c>
      <c r="P328" s="127" t="s">
        <v>354</v>
      </c>
      <c r="Q328" s="98"/>
      <c r="R328" s="144">
        <v>49144.69</v>
      </c>
      <c r="S328" s="144"/>
      <c r="T328" s="6">
        <f t="shared" si="104"/>
        <v>0</v>
      </c>
      <c r="U328" s="6">
        <f t="shared" si="105"/>
        <v>4095.3908333333334</v>
      </c>
      <c r="V328" s="35">
        <v>0</v>
      </c>
      <c r="W328" s="35">
        <v>49144.69</v>
      </c>
      <c r="X328" s="3">
        <v>0</v>
      </c>
      <c r="Y328" s="3">
        <v>12899.82</v>
      </c>
      <c r="Z328" s="3">
        <v>0</v>
      </c>
      <c r="AA328" s="3">
        <v>5692.8</v>
      </c>
      <c r="AB328" s="3">
        <v>0</v>
      </c>
      <c r="AC328" s="3">
        <v>12477.61</v>
      </c>
      <c r="AD328" s="3">
        <v>0</v>
      </c>
      <c r="AE328" s="3">
        <v>3954.9</v>
      </c>
      <c r="AF328" s="3">
        <v>0</v>
      </c>
      <c r="AG328" s="3">
        <v>1280.96</v>
      </c>
      <c r="AH328" s="3">
        <v>0</v>
      </c>
      <c r="AI328" s="3">
        <v>1280.96</v>
      </c>
      <c r="AJ328" s="178">
        <v>0</v>
      </c>
      <c r="AK328" s="178">
        <v>1324.13</v>
      </c>
      <c r="AL328" s="178">
        <v>0</v>
      </c>
      <c r="AM328" s="178">
        <v>32526.75</v>
      </c>
      <c r="AN328" s="178">
        <v>0</v>
      </c>
      <c r="AO328" s="178">
        <v>7199.88</v>
      </c>
      <c r="AP328" s="3">
        <v>0</v>
      </c>
      <c r="AQ328" s="3">
        <v>4445.29</v>
      </c>
      <c r="AR328" s="3">
        <v>0</v>
      </c>
      <c r="AS328" s="3">
        <v>2460.36</v>
      </c>
      <c r="AT328" s="3">
        <v>0</v>
      </c>
      <c r="AU328" s="3">
        <v>6255.97</v>
      </c>
      <c r="AV328" s="39">
        <f t="shared" si="106"/>
        <v>0</v>
      </c>
      <c r="AW328" s="39">
        <f t="shared" si="107"/>
        <v>91799.43</v>
      </c>
      <c r="AX328" s="122">
        <f t="shared" si="108"/>
        <v>91799.43</v>
      </c>
      <c r="AY328" s="40"/>
      <c r="AZ328" s="40"/>
      <c r="BA328" s="40"/>
      <c r="BB328" s="40">
        <f t="shared" si="109"/>
        <v>91799.43</v>
      </c>
      <c r="BC328" s="108">
        <f t="shared" si="111"/>
        <v>-42668.556</v>
      </c>
      <c r="BD328" s="150"/>
      <c r="BE328" s="150"/>
      <c r="BF328" s="3">
        <v>11352.9576</v>
      </c>
      <c r="BG328" s="150">
        <f t="shared" si="100"/>
        <v>-54021.5136</v>
      </c>
      <c r="BH328" s="121">
        <v>201305.63</v>
      </c>
      <c r="BI328" s="156"/>
      <c r="BJ328" s="137"/>
      <c r="BK328" s="251"/>
      <c r="BL328" s="251">
        <f t="shared" si="114"/>
        <v>-54021.5136</v>
      </c>
      <c r="BM328" s="125">
        <v>44941.36</v>
      </c>
      <c r="BN328" s="121"/>
      <c r="BO328" s="121"/>
      <c r="BP328" s="121"/>
      <c r="BQ328" s="121">
        <f>BM328*0.02011617</f>
        <v>904.0480377911999</v>
      </c>
      <c r="BR328" s="277">
        <f>BM328-BN328-BO328-BQ328-BP328</f>
        <v>44037.3119622088</v>
      </c>
      <c r="BS328" s="125"/>
      <c r="BT328" s="3"/>
      <c r="BU328" s="3"/>
      <c r="BV328" s="251">
        <f t="shared" si="110"/>
        <v>-9984.2016377912</v>
      </c>
      <c r="BW328" s="150"/>
      <c r="BX328" s="274">
        <f>BL328+BR328</f>
        <v>-9984.2016377912</v>
      </c>
    </row>
    <row r="329" spans="1:76" ht="15.75">
      <c r="A329" s="3">
        <v>315</v>
      </c>
      <c r="B329" s="18" t="s">
        <v>280</v>
      </c>
      <c r="C329" s="3">
        <v>478.9</v>
      </c>
      <c r="D329" s="3">
        <v>0</v>
      </c>
      <c r="E329" s="3">
        <f t="shared" si="95"/>
        <v>478.9</v>
      </c>
      <c r="F329" s="51">
        <v>8.37</v>
      </c>
      <c r="G329" s="6">
        <f t="shared" si="96"/>
        <v>4008.3929999999996</v>
      </c>
      <c r="H329" s="5">
        <f t="shared" si="101"/>
        <v>24050.357999999997</v>
      </c>
      <c r="I329" s="3">
        <v>8.7</v>
      </c>
      <c r="J329" s="6">
        <f t="shared" si="97"/>
        <v>4166.429999999999</v>
      </c>
      <c r="K329" s="5">
        <f t="shared" si="102"/>
        <v>24998.579999999994</v>
      </c>
      <c r="L329" s="54">
        <f t="shared" si="98"/>
        <v>49048.937999999995</v>
      </c>
      <c r="M329" s="125"/>
      <c r="N329" s="55">
        <f t="shared" si="99"/>
        <v>0</v>
      </c>
      <c r="O329" s="108">
        <f t="shared" si="103"/>
        <v>49048.937999999995</v>
      </c>
      <c r="P329" s="127" t="s">
        <v>354</v>
      </c>
      <c r="Q329" s="98"/>
      <c r="R329" s="144">
        <v>49062.73</v>
      </c>
      <c r="S329" s="144"/>
      <c r="T329" s="6">
        <f t="shared" si="104"/>
        <v>0</v>
      </c>
      <c r="U329" s="6">
        <f t="shared" si="105"/>
        <v>4088.5608333333334</v>
      </c>
      <c r="V329" s="35">
        <v>0</v>
      </c>
      <c r="W329" s="35">
        <v>49062.73</v>
      </c>
      <c r="X329" s="3">
        <v>0</v>
      </c>
      <c r="Y329" s="3">
        <v>1779.12</v>
      </c>
      <c r="Z329" s="3">
        <v>0</v>
      </c>
      <c r="AA329" s="3">
        <v>1358.18</v>
      </c>
      <c r="AB329" s="3">
        <v>0</v>
      </c>
      <c r="AC329" s="3">
        <v>6616.05</v>
      </c>
      <c r="AD329" s="3">
        <v>0</v>
      </c>
      <c r="AE329" s="3">
        <v>2339.53</v>
      </c>
      <c r="AF329" s="3">
        <v>0</v>
      </c>
      <c r="AG329" s="3">
        <v>1279.12</v>
      </c>
      <c r="AH329" s="3">
        <v>0</v>
      </c>
      <c r="AI329" s="3">
        <v>1279.12</v>
      </c>
      <c r="AJ329" s="178">
        <v>0</v>
      </c>
      <c r="AK329" s="178">
        <v>1322.22</v>
      </c>
      <c r="AL329" s="178">
        <v>0</v>
      </c>
      <c r="AM329" s="178">
        <v>1322.22</v>
      </c>
      <c r="AN329" s="178">
        <v>0</v>
      </c>
      <c r="AO329" s="178">
        <v>1322.22</v>
      </c>
      <c r="AP329" s="3">
        <v>0</v>
      </c>
      <c r="AQ329" s="3">
        <v>6985.51</v>
      </c>
      <c r="AR329" s="3">
        <v>0</v>
      </c>
      <c r="AS329" s="3">
        <v>2458.45</v>
      </c>
      <c r="AT329" s="3">
        <v>0</v>
      </c>
      <c r="AU329" s="3">
        <v>2722.22</v>
      </c>
      <c r="AV329" s="39">
        <f t="shared" si="106"/>
        <v>0</v>
      </c>
      <c r="AW329" s="39">
        <f t="shared" si="107"/>
        <v>30783.960000000003</v>
      </c>
      <c r="AX329" s="122">
        <f t="shared" si="108"/>
        <v>30783.960000000003</v>
      </c>
      <c r="AY329" s="40"/>
      <c r="AZ329" s="40"/>
      <c r="BA329" s="40"/>
      <c r="BB329" s="40">
        <f t="shared" si="109"/>
        <v>30783.960000000003</v>
      </c>
      <c r="BC329" s="108">
        <f t="shared" si="111"/>
        <v>18264.977999999992</v>
      </c>
      <c r="BD329" s="150"/>
      <c r="BE329" s="150"/>
      <c r="BF329" s="3">
        <v>-2357.5584</v>
      </c>
      <c r="BG329" s="150">
        <f t="shared" si="100"/>
        <v>20622.53639999999</v>
      </c>
      <c r="BH329" s="121">
        <v>276228.03</v>
      </c>
      <c r="BI329" s="156"/>
      <c r="BJ329" s="137"/>
      <c r="BK329" s="251"/>
      <c r="BL329" s="251">
        <f t="shared" si="114"/>
        <v>20622.53639999999</v>
      </c>
      <c r="BM329" s="125">
        <v>14196.95</v>
      </c>
      <c r="BN329" s="3"/>
      <c r="BO329" s="3"/>
      <c r="BP329" s="3"/>
      <c r="BQ329" s="121">
        <f>BM329*0.02011617</f>
        <v>285.5882596815</v>
      </c>
      <c r="BR329" s="277">
        <f>BM329-BN329-BO329-BQ329-BP329</f>
        <v>13911.3617403185</v>
      </c>
      <c r="BS329" s="125"/>
      <c r="BT329" s="3"/>
      <c r="BU329" s="3"/>
      <c r="BV329" s="251">
        <f t="shared" si="110"/>
        <v>34533.89814031849</v>
      </c>
      <c r="BW329" s="108">
        <f>BL329+BR329</f>
        <v>34533.89814031849</v>
      </c>
      <c r="BX329" s="150"/>
    </row>
    <row r="330" spans="1:76" ht="15.75">
      <c r="A330" s="3">
        <v>316</v>
      </c>
      <c r="B330" s="17" t="s">
        <v>281</v>
      </c>
      <c r="C330" s="3">
        <v>3375.8</v>
      </c>
      <c r="D330" s="3">
        <v>124.1</v>
      </c>
      <c r="E330" s="3">
        <f t="shared" si="95"/>
        <v>3499.9</v>
      </c>
      <c r="F330" s="51">
        <v>13.01</v>
      </c>
      <c r="G330" s="6">
        <f t="shared" si="96"/>
        <v>45533.699</v>
      </c>
      <c r="H330" s="5">
        <f t="shared" si="101"/>
        <v>273202.194</v>
      </c>
      <c r="I330" s="3">
        <v>13.89</v>
      </c>
      <c r="J330" s="6">
        <f t="shared" si="97"/>
        <v>48613.611000000004</v>
      </c>
      <c r="K330" s="5">
        <f t="shared" si="102"/>
        <v>291681.666</v>
      </c>
      <c r="L330" s="54">
        <f t="shared" si="98"/>
        <v>564883.8600000001</v>
      </c>
      <c r="M330" s="138">
        <v>-183200.96</v>
      </c>
      <c r="N330" s="55">
        <f t="shared" si="99"/>
        <v>-0.3243161523503255</v>
      </c>
      <c r="O330" s="108">
        <f t="shared" si="103"/>
        <v>381682.90000000014</v>
      </c>
      <c r="P330" s="127"/>
      <c r="Q330" s="98" t="s">
        <v>424</v>
      </c>
      <c r="R330" s="144">
        <v>374131.52</v>
      </c>
      <c r="S330" s="144"/>
      <c r="T330" s="6">
        <f t="shared" si="104"/>
        <v>17676.600833333334</v>
      </c>
      <c r="U330" s="6">
        <f t="shared" si="105"/>
        <v>13501.025833333333</v>
      </c>
      <c r="V330" s="35">
        <v>212119.21</v>
      </c>
      <c r="W330" s="35">
        <v>162012.31</v>
      </c>
      <c r="X330" s="3">
        <v>10477.72</v>
      </c>
      <c r="Y330" s="3">
        <v>11300.77</v>
      </c>
      <c r="Z330" s="3">
        <v>9300.83</v>
      </c>
      <c r="AA330" s="3">
        <v>8227.42</v>
      </c>
      <c r="AB330" s="3">
        <v>18050.39</v>
      </c>
      <c r="AC330" s="3">
        <v>8781.9</v>
      </c>
      <c r="AD330" s="3">
        <v>13777.71</v>
      </c>
      <c r="AE330" s="3">
        <v>8968.02</v>
      </c>
      <c r="AF330" s="3">
        <v>12249.65</v>
      </c>
      <c r="AG330" s="3">
        <v>10845.05</v>
      </c>
      <c r="AH330" s="3">
        <v>18147.95</v>
      </c>
      <c r="AI330" s="3">
        <v>41831.48</v>
      </c>
      <c r="AJ330" s="178">
        <v>20166.607</v>
      </c>
      <c r="AK330" s="178">
        <v>8621.47</v>
      </c>
      <c r="AL330" s="178">
        <v>12704.637</v>
      </c>
      <c r="AM330" s="178">
        <v>9288.06</v>
      </c>
      <c r="AN330" s="178">
        <v>152693.447</v>
      </c>
      <c r="AO330" s="178">
        <v>11208.73</v>
      </c>
      <c r="AP330" s="3">
        <v>11568.79</v>
      </c>
      <c r="AQ330" s="3">
        <v>10461.26</v>
      </c>
      <c r="AR330" s="3">
        <v>15444.02</v>
      </c>
      <c r="AS330" s="3">
        <v>20246.29</v>
      </c>
      <c r="AT330" s="3">
        <v>9063.12</v>
      </c>
      <c r="AU330" s="3">
        <v>16355.35</v>
      </c>
      <c r="AV330" s="39">
        <f t="shared" si="106"/>
        <v>303644.871</v>
      </c>
      <c r="AW330" s="39">
        <f t="shared" si="107"/>
        <v>166135.80000000002</v>
      </c>
      <c r="AX330" s="122">
        <f t="shared" si="108"/>
        <v>469780.671</v>
      </c>
      <c r="AY330" s="40"/>
      <c r="AZ330" s="40"/>
      <c r="BA330" s="40">
        <v>412.65</v>
      </c>
      <c r="BB330" s="40">
        <f t="shared" si="109"/>
        <v>470193.321</v>
      </c>
      <c r="BC330" s="108">
        <f t="shared" si="111"/>
        <v>-88510.42099999983</v>
      </c>
      <c r="BD330" s="150"/>
      <c r="BE330" s="150">
        <v>8256</v>
      </c>
      <c r="BF330" s="3">
        <v>-6182.1792</v>
      </c>
      <c r="BG330" s="150">
        <f t="shared" si="100"/>
        <v>-74072.24179999983</v>
      </c>
      <c r="BH330" s="121">
        <v>462309.59</v>
      </c>
      <c r="BI330" s="156"/>
      <c r="BJ330" s="137"/>
      <c r="BK330" s="251"/>
      <c r="BL330" s="251">
        <f t="shared" si="114"/>
        <v>-74072.24179999983</v>
      </c>
      <c r="BM330" s="138">
        <v>-183200.96</v>
      </c>
      <c r="BN330" s="140"/>
      <c r="BO330" s="140"/>
      <c r="BP330" s="140"/>
      <c r="BQ330" s="140"/>
      <c r="BR330" s="276">
        <v>0</v>
      </c>
      <c r="BS330" s="138">
        <v>-183200.96</v>
      </c>
      <c r="BT330" s="3"/>
      <c r="BU330" s="3"/>
      <c r="BV330" s="251">
        <f t="shared" si="110"/>
        <v>-74072.24179999983</v>
      </c>
      <c r="BW330" s="150"/>
      <c r="BX330" s="274">
        <f>BL330+BR330</f>
        <v>-74072.24179999983</v>
      </c>
    </row>
    <row r="331" spans="1:76" ht="15.75">
      <c r="A331" s="3">
        <v>317</v>
      </c>
      <c r="B331" s="18" t="s">
        <v>282</v>
      </c>
      <c r="C331" s="3">
        <v>643.2</v>
      </c>
      <c r="D331" s="3">
        <v>0</v>
      </c>
      <c r="E331" s="3">
        <f t="shared" si="95"/>
        <v>643.2</v>
      </c>
      <c r="F331" s="51">
        <v>8.18</v>
      </c>
      <c r="G331" s="6">
        <f t="shared" si="96"/>
        <v>5261.376</v>
      </c>
      <c r="H331" s="5">
        <f t="shared" si="101"/>
        <v>31568.256</v>
      </c>
      <c r="I331" s="3">
        <v>8.51</v>
      </c>
      <c r="J331" s="6">
        <f t="shared" si="97"/>
        <v>5473.6320000000005</v>
      </c>
      <c r="K331" s="5">
        <f t="shared" si="102"/>
        <v>32841.792</v>
      </c>
      <c r="L331" s="54">
        <f t="shared" si="98"/>
        <v>64410.048</v>
      </c>
      <c r="M331" s="125"/>
      <c r="N331" s="55">
        <f t="shared" si="99"/>
        <v>0</v>
      </c>
      <c r="O331" s="108">
        <f t="shared" si="103"/>
        <v>64410.048</v>
      </c>
      <c r="P331" s="127" t="s">
        <v>354</v>
      </c>
      <c r="Q331" s="98"/>
      <c r="R331" s="144">
        <v>64399.24</v>
      </c>
      <c r="S331" s="144"/>
      <c r="T331" s="6">
        <f t="shared" si="104"/>
        <v>0</v>
      </c>
      <c r="U331" s="6">
        <f t="shared" si="105"/>
        <v>5366.6033333333335</v>
      </c>
      <c r="V331" s="35">
        <v>0</v>
      </c>
      <c r="W331" s="35">
        <v>64399.24</v>
      </c>
      <c r="X331" s="3">
        <v>0</v>
      </c>
      <c r="Y331" s="3">
        <v>1657.01</v>
      </c>
      <c r="Z331" s="3">
        <v>0</v>
      </c>
      <c r="AA331" s="3">
        <v>1935.2</v>
      </c>
      <c r="AB331" s="3">
        <v>0</v>
      </c>
      <c r="AC331" s="3">
        <v>10566.9</v>
      </c>
      <c r="AD331" s="3">
        <v>0</v>
      </c>
      <c r="AE331" s="3">
        <v>2717.42</v>
      </c>
      <c r="AF331" s="3">
        <v>0</v>
      </c>
      <c r="AG331" s="3">
        <v>1691.51</v>
      </c>
      <c r="AH331" s="3">
        <v>0</v>
      </c>
      <c r="AI331" s="3">
        <v>2282.65</v>
      </c>
      <c r="AJ331" s="178">
        <v>0</v>
      </c>
      <c r="AK331" s="178">
        <v>1714.9</v>
      </c>
      <c r="AL331" s="178">
        <v>0</v>
      </c>
      <c r="AM331" s="178">
        <v>21195.54</v>
      </c>
      <c r="AN331" s="178">
        <v>0</v>
      </c>
      <c r="AO331" s="178">
        <v>3462.42</v>
      </c>
      <c r="AP331" s="3">
        <v>0</v>
      </c>
      <c r="AQ331" s="3">
        <v>2775.31</v>
      </c>
      <c r="AR331" s="3">
        <v>0</v>
      </c>
      <c r="AS331" s="3">
        <v>3048.09</v>
      </c>
      <c r="AT331" s="3">
        <v>0</v>
      </c>
      <c r="AU331" s="3">
        <v>4534.9</v>
      </c>
      <c r="AV331" s="39">
        <f t="shared" si="106"/>
        <v>0</v>
      </c>
      <c r="AW331" s="39">
        <f t="shared" si="107"/>
        <v>57581.85</v>
      </c>
      <c r="AX331" s="122">
        <f t="shared" si="108"/>
        <v>57581.85</v>
      </c>
      <c r="AY331" s="40"/>
      <c r="AZ331" s="40"/>
      <c r="BA331" s="40"/>
      <c r="BB331" s="40">
        <f t="shared" si="109"/>
        <v>57581.85</v>
      </c>
      <c r="BC331" s="108">
        <f t="shared" si="111"/>
        <v>6828.198000000004</v>
      </c>
      <c r="BD331" s="150"/>
      <c r="BE331" s="150"/>
      <c r="BF331" s="3">
        <v>245.6784</v>
      </c>
      <c r="BG331" s="150">
        <f t="shared" si="100"/>
        <v>6582.519600000004</v>
      </c>
      <c r="BH331" s="121">
        <v>20024.19</v>
      </c>
      <c r="BI331" s="156"/>
      <c r="BJ331" s="137"/>
      <c r="BK331" s="251"/>
      <c r="BL331" s="251">
        <f t="shared" si="114"/>
        <v>6582.519600000004</v>
      </c>
      <c r="BM331" s="125">
        <v>78087.72</v>
      </c>
      <c r="BN331" s="121"/>
      <c r="BO331" s="121"/>
      <c r="BP331" s="121"/>
      <c r="BQ331" s="121">
        <f>BM331*0.02011617</f>
        <v>1570.8258504323999</v>
      </c>
      <c r="BR331" s="277">
        <f>BM331-BN331-BO331-BQ331-BP331</f>
        <v>76516.8941495676</v>
      </c>
      <c r="BS331" s="125"/>
      <c r="BT331" s="3"/>
      <c r="BU331" s="3"/>
      <c r="BV331" s="251">
        <f t="shared" si="110"/>
        <v>83099.4137495676</v>
      </c>
      <c r="BW331" s="108">
        <f aca="true" t="shared" si="118" ref="BW331:BW338">BL331+BR331</f>
        <v>83099.4137495676</v>
      </c>
      <c r="BX331" s="150"/>
    </row>
    <row r="332" spans="1:76" ht="15.75">
      <c r="A332" s="3">
        <v>318</v>
      </c>
      <c r="B332" s="18" t="s">
        <v>283</v>
      </c>
      <c r="C332" s="3">
        <v>402.7</v>
      </c>
      <c r="D332" s="3">
        <v>0</v>
      </c>
      <c r="E332" s="3">
        <f t="shared" si="95"/>
        <v>402.7</v>
      </c>
      <c r="F332" s="51">
        <v>8.27</v>
      </c>
      <c r="G332" s="6">
        <f t="shared" si="96"/>
        <v>3330.3289999999997</v>
      </c>
      <c r="H332" s="5">
        <f t="shared" si="101"/>
        <v>19981.974</v>
      </c>
      <c r="I332" s="3">
        <v>8.61</v>
      </c>
      <c r="J332" s="6">
        <f t="shared" si="97"/>
        <v>3467.247</v>
      </c>
      <c r="K332" s="5">
        <f t="shared" si="102"/>
        <v>20803.482</v>
      </c>
      <c r="L332" s="54">
        <f t="shared" si="98"/>
        <v>40785.456</v>
      </c>
      <c r="M332" s="125"/>
      <c r="N332" s="55">
        <f t="shared" si="99"/>
        <v>0</v>
      </c>
      <c r="O332" s="108">
        <f t="shared" si="103"/>
        <v>40785.456</v>
      </c>
      <c r="P332" s="127" t="s">
        <v>354</v>
      </c>
      <c r="Q332" s="98"/>
      <c r="R332" s="144">
        <v>40763.23</v>
      </c>
      <c r="S332" s="144"/>
      <c r="T332" s="6">
        <f t="shared" si="104"/>
        <v>0</v>
      </c>
      <c r="U332" s="6">
        <f t="shared" si="105"/>
        <v>3396.9358333333334</v>
      </c>
      <c r="V332" s="35">
        <v>0</v>
      </c>
      <c r="W332" s="35">
        <v>40763.23</v>
      </c>
      <c r="X332" s="3">
        <v>0</v>
      </c>
      <c r="Y332" s="3">
        <v>926.21</v>
      </c>
      <c r="Z332" s="3">
        <v>0</v>
      </c>
      <c r="AA332" s="3">
        <v>926.21</v>
      </c>
      <c r="AB332" s="3">
        <v>0</v>
      </c>
      <c r="AC332" s="3">
        <v>2937.81</v>
      </c>
      <c r="AD332" s="3">
        <v>0</v>
      </c>
      <c r="AE332" s="3">
        <v>1986.62</v>
      </c>
      <c r="AF332" s="3">
        <v>0</v>
      </c>
      <c r="AG332" s="3">
        <v>960.71</v>
      </c>
      <c r="AH332" s="3">
        <v>0</v>
      </c>
      <c r="AI332" s="3">
        <v>10334.39</v>
      </c>
      <c r="AJ332" s="178">
        <v>0</v>
      </c>
      <c r="AK332" s="178">
        <v>3270.86</v>
      </c>
      <c r="AL332" s="178">
        <v>0</v>
      </c>
      <c r="AM332" s="178">
        <v>2655.62</v>
      </c>
      <c r="AN332" s="178">
        <v>0</v>
      </c>
      <c r="AO332" s="178">
        <v>2295.64</v>
      </c>
      <c r="AP332" s="3">
        <v>0</v>
      </c>
      <c r="AQ332" s="3">
        <v>2022.86</v>
      </c>
      <c r="AR332" s="3">
        <v>0</v>
      </c>
      <c r="AS332" s="3">
        <v>962.45</v>
      </c>
      <c r="AT332" s="3">
        <v>0</v>
      </c>
      <c r="AU332" s="3">
        <v>962.45</v>
      </c>
      <c r="AV332" s="39">
        <f t="shared" si="106"/>
        <v>0</v>
      </c>
      <c r="AW332" s="39">
        <f t="shared" si="107"/>
        <v>30241.829999999998</v>
      </c>
      <c r="AX332" s="122">
        <f t="shared" si="108"/>
        <v>30241.829999999998</v>
      </c>
      <c r="AY332" s="40"/>
      <c r="AZ332" s="40"/>
      <c r="BA332" s="40"/>
      <c r="BB332" s="40">
        <f t="shared" si="109"/>
        <v>30241.829999999998</v>
      </c>
      <c r="BC332" s="108">
        <f t="shared" si="111"/>
        <v>10543.626</v>
      </c>
      <c r="BD332" s="150"/>
      <c r="BE332" s="150"/>
      <c r="BF332" s="3">
        <v>-2775.175</v>
      </c>
      <c r="BG332" s="150">
        <f t="shared" si="100"/>
        <v>13318.801</v>
      </c>
      <c r="BH332" s="121">
        <v>59990.24</v>
      </c>
      <c r="BI332" s="156"/>
      <c r="BJ332" s="137"/>
      <c r="BK332" s="251"/>
      <c r="BL332" s="251">
        <f t="shared" si="114"/>
        <v>13318.801</v>
      </c>
      <c r="BM332" s="125">
        <v>16350.34</v>
      </c>
      <c r="BN332" s="3"/>
      <c r="BO332" s="3"/>
      <c r="BP332" s="3"/>
      <c r="BQ332" s="121">
        <f>BM332*0.02011617</f>
        <v>328.9062189978</v>
      </c>
      <c r="BR332" s="277">
        <f>BM332-BN332-BO332-BQ332-BP332</f>
        <v>16021.4337810022</v>
      </c>
      <c r="BS332" s="125"/>
      <c r="BT332" s="3"/>
      <c r="BU332" s="3"/>
      <c r="BV332" s="251">
        <f t="shared" si="110"/>
        <v>29340.2347810022</v>
      </c>
      <c r="BW332" s="108">
        <f t="shared" si="118"/>
        <v>29340.2347810022</v>
      </c>
      <c r="BX332" s="150"/>
    </row>
    <row r="333" spans="1:146" s="93" customFormat="1" ht="15.75">
      <c r="A333" s="3">
        <v>319</v>
      </c>
      <c r="B333" s="57" t="s">
        <v>284</v>
      </c>
      <c r="C333" s="3">
        <v>479.6</v>
      </c>
      <c r="D333" s="3">
        <v>0</v>
      </c>
      <c r="E333" s="3">
        <f t="shared" si="95"/>
        <v>479.6</v>
      </c>
      <c r="F333" s="51">
        <v>8.37</v>
      </c>
      <c r="G333" s="6">
        <f t="shared" si="96"/>
        <v>4014.252</v>
      </c>
      <c r="H333" s="5">
        <f t="shared" si="101"/>
        <v>24085.512</v>
      </c>
      <c r="I333" s="3">
        <v>8.7</v>
      </c>
      <c r="J333" s="6">
        <f t="shared" si="97"/>
        <v>4172.5199999999995</v>
      </c>
      <c r="K333" s="5">
        <f t="shared" si="102"/>
        <v>25035.119999999995</v>
      </c>
      <c r="L333" s="54">
        <f t="shared" si="98"/>
        <v>49120.632</v>
      </c>
      <c r="M333" s="138">
        <v>-22471.76</v>
      </c>
      <c r="N333" s="55">
        <f t="shared" si="99"/>
        <v>-0.4574810845267626</v>
      </c>
      <c r="O333" s="108">
        <f t="shared" si="103"/>
        <v>26648.872</v>
      </c>
      <c r="P333" s="127" t="s">
        <v>354</v>
      </c>
      <c r="Q333" s="98" t="s">
        <v>424</v>
      </c>
      <c r="R333" s="144">
        <v>26662.68</v>
      </c>
      <c r="S333" s="144"/>
      <c r="T333" s="6">
        <f t="shared" si="104"/>
        <v>0</v>
      </c>
      <c r="U333" s="6">
        <f t="shared" si="105"/>
        <v>2221.89</v>
      </c>
      <c r="V333" s="35">
        <v>0</v>
      </c>
      <c r="W333" s="35">
        <v>26662.68</v>
      </c>
      <c r="X333" s="3">
        <v>0</v>
      </c>
      <c r="Y333" s="3">
        <v>1780.73</v>
      </c>
      <c r="Z333" s="3">
        <v>0</v>
      </c>
      <c r="AA333" s="3">
        <v>1280.73</v>
      </c>
      <c r="AB333" s="3">
        <v>0</v>
      </c>
      <c r="AC333" s="3">
        <v>1905.73</v>
      </c>
      <c r="AD333" s="3">
        <v>0</v>
      </c>
      <c r="AE333" s="3">
        <v>2341.14</v>
      </c>
      <c r="AF333" s="3">
        <v>0</v>
      </c>
      <c r="AG333" s="3">
        <v>1280.73</v>
      </c>
      <c r="AH333" s="3">
        <v>0</v>
      </c>
      <c r="AI333" s="3">
        <v>1280.73</v>
      </c>
      <c r="AJ333" s="178">
        <v>0</v>
      </c>
      <c r="AK333" s="178">
        <v>1323.89</v>
      </c>
      <c r="AL333" s="178">
        <v>0</v>
      </c>
      <c r="AM333" s="178">
        <v>4118.43</v>
      </c>
      <c r="AN333" s="178">
        <v>0</v>
      </c>
      <c r="AO333" s="178">
        <v>1323.89</v>
      </c>
      <c r="AP333" s="3">
        <v>0</v>
      </c>
      <c r="AQ333" s="3">
        <v>3859.39</v>
      </c>
      <c r="AR333" s="3">
        <v>0</v>
      </c>
      <c r="AS333" s="3">
        <v>1323.89</v>
      </c>
      <c r="AT333" s="3">
        <v>0</v>
      </c>
      <c r="AU333" s="3">
        <v>2506.75</v>
      </c>
      <c r="AV333" s="39">
        <f t="shared" si="106"/>
        <v>0</v>
      </c>
      <c r="AW333" s="39">
        <f t="shared" si="107"/>
        <v>24326.03</v>
      </c>
      <c r="AX333" s="122">
        <f t="shared" si="108"/>
        <v>24326.03</v>
      </c>
      <c r="AY333" s="40"/>
      <c r="AZ333" s="40"/>
      <c r="BA333" s="40"/>
      <c r="BB333" s="40">
        <f t="shared" si="109"/>
        <v>24326.03</v>
      </c>
      <c r="BC333" s="108">
        <f t="shared" si="111"/>
        <v>2322.8420000000006</v>
      </c>
      <c r="BD333" s="150"/>
      <c r="BE333" s="150"/>
      <c r="BF333" s="3">
        <v>-3114.4828</v>
      </c>
      <c r="BG333" s="150">
        <f t="shared" si="100"/>
        <v>5437.3248</v>
      </c>
      <c r="BH333" s="121">
        <v>40239.15</v>
      </c>
      <c r="BI333" s="156"/>
      <c r="BJ333" s="137"/>
      <c r="BK333" s="251"/>
      <c r="BL333" s="251">
        <f t="shared" si="114"/>
        <v>5437.3248</v>
      </c>
      <c r="BM333" s="138">
        <v>-22471.76</v>
      </c>
      <c r="BN333" s="140"/>
      <c r="BO333" s="140"/>
      <c r="BP333" s="140"/>
      <c r="BQ333" s="140"/>
      <c r="BR333" s="276">
        <v>0</v>
      </c>
      <c r="BS333" s="138">
        <v>-22471.76</v>
      </c>
      <c r="BT333" s="3"/>
      <c r="BU333" s="3"/>
      <c r="BV333" s="251">
        <f t="shared" si="110"/>
        <v>5437.3248</v>
      </c>
      <c r="BW333" s="108">
        <f t="shared" si="118"/>
        <v>5437.3248</v>
      </c>
      <c r="BX333" s="150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</row>
    <row r="334" spans="1:76" ht="15.75">
      <c r="A334" s="3">
        <v>320</v>
      </c>
      <c r="B334" s="17" t="s">
        <v>285</v>
      </c>
      <c r="C334" s="3">
        <v>368.3</v>
      </c>
      <c r="D334" s="3">
        <v>0</v>
      </c>
      <c r="E334" s="3">
        <f t="shared" si="95"/>
        <v>368.3</v>
      </c>
      <c r="F334" s="51">
        <v>8.82</v>
      </c>
      <c r="G334" s="6">
        <f t="shared" si="96"/>
        <v>3248.4060000000004</v>
      </c>
      <c r="H334" s="5">
        <f t="shared" si="101"/>
        <v>19490.436</v>
      </c>
      <c r="I334" s="3">
        <v>10.41</v>
      </c>
      <c r="J334" s="6">
        <f t="shared" si="97"/>
        <v>3834.003</v>
      </c>
      <c r="K334" s="5">
        <f t="shared" si="102"/>
        <v>23004.018</v>
      </c>
      <c r="L334" s="54">
        <f aca="true" t="shared" si="119" ref="L334:L339">H334+K334</f>
        <v>42494.454</v>
      </c>
      <c r="M334" s="125"/>
      <c r="N334" s="55">
        <f t="shared" si="99"/>
        <v>0</v>
      </c>
      <c r="O334" s="108">
        <f t="shared" si="103"/>
        <v>42494.454</v>
      </c>
      <c r="P334" s="127" t="s">
        <v>354</v>
      </c>
      <c r="Q334" s="98"/>
      <c r="R334" s="144">
        <v>39760.49</v>
      </c>
      <c r="S334" s="144"/>
      <c r="T334" s="6">
        <f t="shared" si="104"/>
        <v>1115.7283333333332</v>
      </c>
      <c r="U334" s="6">
        <f t="shared" si="105"/>
        <v>2197.6458333333335</v>
      </c>
      <c r="V334" s="35">
        <v>13388.74</v>
      </c>
      <c r="W334" s="35">
        <v>26371.75</v>
      </c>
      <c r="X334" s="3">
        <v>0</v>
      </c>
      <c r="Y334" s="3">
        <v>847.09</v>
      </c>
      <c r="Z334" s="3">
        <v>0</v>
      </c>
      <c r="AA334" s="3">
        <v>847.09</v>
      </c>
      <c r="AB334" s="3">
        <v>0</v>
      </c>
      <c r="AC334" s="3">
        <v>6695.57</v>
      </c>
      <c r="AD334" s="3">
        <v>474.75</v>
      </c>
      <c r="AE334" s="3">
        <v>1432.75</v>
      </c>
      <c r="AF334" s="3">
        <v>0</v>
      </c>
      <c r="AG334" s="3">
        <v>847.09</v>
      </c>
      <c r="AH334" s="3">
        <v>0</v>
      </c>
      <c r="AI334" s="3">
        <v>847.09</v>
      </c>
      <c r="AJ334" s="178">
        <v>1991.49</v>
      </c>
      <c r="AK334" s="178">
        <v>880.24</v>
      </c>
      <c r="AL334" s="178">
        <v>0</v>
      </c>
      <c r="AM334" s="178">
        <v>880.24</v>
      </c>
      <c r="AN334" s="178">
        <v>0</v>
      </c>
      <c r="AO334" s="178">
        <v>880.24</v>
      </c>
      <c r="AP334" s="3">
        <v>474.75</v>
      </c>
      <c r="AQ334" s="3">
        <v>1294.57</v>
      </c>
      <c r="AR334" s="3">
        <v>0</v>
      </c>
      <c r="AS334" s="3">
        <v>880.24</v>
      </c>
      <c r="AT334" s="3">
        <v>0</v>
      </c>
      <c r="AU334" s="3">
        <v>880.24</v>
      </c>
      <c r="AV334" s="39">
        <f t="shared" si="106"/>
        <v>2940.99</v>
      </c>
      <c r="AW334" s="39">
        <f t="shared" si="107"/>
        <v>17212.45</v>
      </c>
      <c r="AX334" s="122">
        <f t="shared" si="108"/>
        <v>20153.440000000002</v>
      </c>
      <c r="AY334" s="40"/>
      <c r="AZ334" s="40"/>
      <c r="BA334" s="40"/>
      <c r="BB334" s="40">
        <f t="shared" si="109"/>
        <v>20153.440000000002</v>
      </c>
      <c r="BC334" s="108">
        <f t="shared" si="111"/>
        <v>22341.013999999996</v>
      </c>
      <c r="BD334" s="150"/>
      <c r="BE334" s="150"/>
      <c r="BF334" s="3">
        <v>-4375.8408</v>
      </c>
      <c r="BG334" s="150">
        <f t="shared" si="100"/>
        <v>26716.854799999994</v>
      </c>
      <c r="BH334" s="121">
        <v>61220.02</v>
      </c>
      <c r="BI334" s="156"/>
      <c r="BJ334" s="137"/>
      <c r="BK334" s="251"/>
      <c r="BL334" s="251">
        <f t="shared" si="114"/>
        <v>26716.854799999994</v>
      </c>
      <c r="BM334" s="125">
        <v>59628.45</v>
      </c>
      <c r="BN334" s="121"/>
      <c r="BO334" s="121"/>
      <c r="BP334" s="121"/>
      <c r="BQ334" s="121">
        <f>BM334*0.02011617</f>
        <v>1199.4960370365</v>
      </c>
      <c r="BR334" s="277">
        <f>BM334-BN334-BO334-BQ334-BP334</f>
        <v>58428.9539629635</v>
      </c>
      <c r="BS334" s="125"/>
      <c r="BT334" s="3"/>
      <c r="BU334" s="3"/>
      <c r="BV334" s="251">
        <f t="shared" si="110"/>
        <v>85145.80876296348</v>
      </c>
      <c r="BW334" s="108">
        <f t="shared" si="118"/>
        <v>85145.80876296348</v>
      </c>
      <c r="BX334" s="150"/>
    </row>
    <row r="335" spans="1:76" ht="15.75">
      <c r="A335" s="3">
        <v>321</v>
      </c>
      <c r="B335" s="10" t="s">
        <v>286</v>
      </c>
      <c r="C335" s="3">
        <v>353.7</v>
      </c>
      <c r="D335" s="3">
        <v>0</v>
      </c>
      <c r="E335" s="3">
        <f>C335+D335</f>
        <v>353.7</v>
      </c>
      <c r="F335" s="51">
        <v>6.86</v>
      </c>
      <c r="G335" s="6">
        <f>E335*F335</f>
        <v>2426.382</v>
      </c>
      <c r="H335" s="5">
        <f t="shared" si="101"/>
        <v>14558.292000000001</v>
      </c>
      <c r="I335" s="3">
        <v>7.14</v>
      </c>
      <c r="J335" s="6">
        <f>E335*I335</f>
        <v>2525.4179999999997</v>
      </c>
      <c r="K335" s="5">
        <f t="shared" si="102"/>
        <v>15152.507999999998</v>
      </c>
      <c r="L335" s="54">
        <f t="shared" si="119"/>
        <v>29710.8</v>
      </c>
      <c r="M335" s="125"/>
      <c r="N335" s="55">
        <f>M335/L335</f>
        <v>0</v>
      </c>
      <c r="O335" s="108">
        <f t="shared" si="103"/>
        <v>29710.8</v>
      </c>
      <c r="P335" s="127"/>
      <c r="Q335" s="98"/>
      <c r="R335" s="144">
        <v>29698.92</v>
      </c>
      <c r="S335" s="144"/>
      <c r="T335" s="6">
        <f t="shared" si="104"/>
        <v>0</v>
      </c>
      <c r="U335" s="6">
        <f t="shared" si="105"/>
        <v>2474.91</v>
      </c>
      <c r="V335" s="35">
        <v>0</v>
      </c>
      <c r="W335" s="35">
        <v>29698.92</v>
      </c>
      <c r="X335" s="3">
        <v>0</v>
      </c>
      <c r="Y335" s="3">
        <v>813.51</v>
      </c>
      <c r="Z335" s="3">
        <v>0</v>
      </c>
      <c r="AA335" s="3">
        <v>813.51</v>
      </c>
      <c r="AB335" s="3">
        <v>0</v>
      </c>
      <c r="AC335" s="3">
        <v>813.51</v>
      </c>
      <c r="AD335" s="3">
        <v>0</v>
      </c>
      <c r="AE335" s="3">
        <v>1288.26</v>
      </c>
      <c r="AF335" s="3">
        <v>0</v>
      </c>
      <c r="AG335" s="3">
        <v>813.51</v>
      </c>
      <c r="AH335" s="3">
        <v>0</v>
      </c>
      <c r="AI335" s="3">
        <v>813.51</v>
      </c>
      <c r="AJ335" s="178">
        <v>0</v>
      </c>
      <c r="AK335" s="178">
        <v>845.34</v>
      </c>
      <c r="AL335" s="178">
        <v>0</v>
      </c>
      <c r="AM335" s="178">
        <v>845.34</v>
      </c>
      <c r="AN335" s="178">
        <v>0</v>
      </c>
      <c r="AO335" s="178">
        <v>845.34</v>
      </c>
      <c r="AP335" s="3">
        <v>0</v>
      </c>
      <c r="AQ335" s="3">
        <v>3380.84</v>
      </c>
      <c r="AR335" s="3">
        <v>0</v>
      </c>
      <c r="AS335" s="3">
        <v>845.34</v>
      </c>
      <c r="AT335" s="3">
        <v>0</v>
      </c>
      <c r="AU335" s="3">
        <v>845.34</v>
      </c>
      <c r="AV335" s="39">
        <f aca="true" t="shared" si="120" ref="AV335:AW339">X335+Z335+AB335+AD335+AF335+AH335+AJ335+AL335+AN335+AP335+AR335+AT335</f>
        <v>0</v>
      </c>
      <c r="AW335" s="39">
        <f t="shared" si="120"/>
        <v>12963.350000000002</v>
      </c>
      <c r="AX335" s="122">
        <f>AV335+AW335</f>
        <v>12963.350000000002</v>
      </c>
      <c r="AY335" s="40"/>
      <c r="AZ335" s="40"/>
      <c r="BA335" s="40"/>
      <c r="BB335" s="40">
        <f t="shared" si="109"/>
        <v>12963.350000000002</v>
      </c>
      <c r="BC335" s="108">
        <f t="shared" si="111"/>
        <v>16747.449999999997</v>
      </c>
      <c r="BD335" s="150"/>
      <c r="BE335" s="150"/>
      <c r="BF335" s="3">
        <v>0</v>
      </c>
      <c r="BG335" s="150">
        <f>BC335+BD335+BE335-BF335</f>
        <v>16747.449999999997</v>
      </c>
      <c r="BH335" s="121">
        <v>192486.9</v>
      </c>
      <c r="BI335" s="156"/>
      <c r="BJ335" s="137"/>
      <c r="BK335" s="251"/>
      <c r="BL335" s="251">
        <f t="shared" si="114"/>
        <v>16747.449999999997</v>
      </c>
      <c r="BM335" s="125">
        <v>35442.35</v>
      </c>
      <c r="BN335" s="121"/>
      <c r="BO335" s="121"/>
      <c r="BP335" s="121"/>
      <c r="BQ335" s="121">
        <f>BM335*0.02011617</f>
        <v>712.9643377995</v>
      </c>
      <c r="BR335" s="277">
        <f>BM335-BN335-BO335-BQ335-BP335</f>
        <v>34729.3856622005</v>
      </c>
      <c r="BS335" s="125"/>
      <c r="BT335" s="3"/>
      <c r="BU335" s="3"/>
      <c r="BV335" s="251">
        <f t="shared" si="110"/>
        <v>51476.835662200494</v>
      </c>
      <c r="BW335" s="108">
        <f t="shared" si="118"/>
        <v>51476.835662200494</v>
      </c>
      <c r="BX335" s="150"/>
    </row>
    <row r="336" spans="1:76" ht="15.75">
      <c r="A336" s="3">
        <v>322</v>
      </c>
      <c r="B336" s="18" t="s">
        <v>287</v>
      </c>
      <c r="C336" s="3">
        <v>53.2</v>
      </c>
      <c r="D336" s="3">
        <v>0</v>
      </c>
      <c r="E336" s="3">
        <f>C336+D336</f>
        <v>53.2</v>
      </c>
      <c r="F336" s="51">
        <v>5.66</v>
      </c>
      <c r="G336" s="6">
        <f>E336*F336</f>
        <v>301.112</v>
      </c>
      <c r="H336" s="5">
        <f>G336*6</f>
        <v>1806.672</v>
      </c>
      <c r="I336" s="3">
        <v>5.89</v>
      </c>
      <c r="J336" s="6">
        <f>E336*I336</f>
        <v>313.348</v>
      </c>
      <c r="K336" s="5">
        <f>J336*6</f>
        <v>1880.0880000000002</v>
      </c>
      <c r="L336" s="54">
        <f t="shared" si="119"/>
        <v>3686.76</v>
      </c>
      <c r="M336" s="125"/>
      <c r="N336" s="55">
        <f>M336/L336</f>
        <v>0</v>
      </c>
      <c r="O336" s="108">
        <f>L336+M336</f>
        <v>3686.76</v>
      </c>
      <c r="P336" s="127" t="s">
        <v>354</v>
      </c>
      <c r="Q336" s="98"/>
      <c r="R336" s="144">
        <v>3685.61</v>
      </c>
      <c r="S336" s="144"/>
      <c r="T336" s="6">
        <f aca="true" t="shared" si="121" ref="T336:U339">V336/12</f>
        <v>0</v>
      </c>
      <c r="U336" s="6">
        <f t="shared" si="121"/>
        <v>307.13416666666666</v>
      </c>
      <c r="V336" s="35">
        <v>0</v>
      </c>
      <c r="W336" s="35">
        <v>3685.61</v>
      </c>
      <c r="X336" s="3">
        <v>0</v>
      </c>
      <c r="Y336" s="3">
        <v>122.36</v>
      </c>
      <c r="Z336" s="3">
        <v>0</v>
      </c>
      <c r="AA336" s="3">
        <v>122.36</v>
      </c>
      <c r="AB336" s="3">
        <v>0</v>
      </c>
      <c r="AC336" s="3">
        <v>122.36</v>
      </c>
      <c r="AD336" s="3">
        <v>0</v>
      </c>
      <c r="AE336" s="3">
        <v>597.11</v>
      </c>
      <c r="AF336" s="3">
        <v>0</v>
      </c>
      <c r="AG336" s="3">
        <v>122.36</v>
      </c>
      <c r="AH336" s="3">
        <v>0</v>
      </c>
      <c r="AI336" s="3">
        <v>122.36</v>
      </c>
      <c r="AJ336" s="178">
        <v>0</v>
      </c>
      <c r="AK336" s="178">
        <v>127.15</v>
      </c>
      <c r="AL336" s="178">
        <v>0</v>
      </c>
      <c r="AM336" s="178">
        <v>127.15</v>
      </c>
      <c r="AN336" s="178">
        <v>0</v>
      </c>
      <c r="AO336" s="178">
        <v>127.15</v>
      </c>
      <c r="AP336" s="3">
        <v>0</v>
      </c>
      <c r="AQ336" s="3">
        <v>2662.65</v>
      </c>
      <c r="AR336" s="3">
        <v>0</v>
      </c>
      <c r="AS336" s="3">
        <v>127.15</v>
      </c>
      <c r="AT336" s="3">
        <v>0</v>
      </c>
      <c r="AU336" s="3">
        <v>127.15</v>
      </c>
      <c r="AV336" s="39">
        <f t="shared" si="120"/>
        <v>0</v>
      </c>
      <c r="AW336" s="39">
        <f t="shared" si="120"/>
        <v>4507.3099999999995</v>
      </c>
      <c r="AX336" s="122">
        <f>AV336+AW336</f>
        <v>4507.3099999999995</v>
      </c>
      <c r="AY336" s="40"/>
      <c r="AZ336" s="40"/>
      <c r="BA336" s="40"/>
      <c r="BB336" s="40">
        <f>AX336+AY336+AZ336+BA336</f>
        <v>4507.3099999999995</v>
      </c>
      <c r="BC336" s="108">
        <f t="shared" si="111"/>
        <v>-820.5499999999993</v>
      </c>
      <c r="BD336" s="150"/>
      <c r="BE336" s="150"/>
      <c r="BF336" s="3">
        <v>0</v>
      </c>
      <c r="BG336" s="150">
        <f>BC336+BD336+BE336-BF336</f>
        <v>-820.5499999999993</v>
      </c>
      <c r="BH336" s="121">
        <v>34448.53</v>
      </c>
      <c r="BI336" s="156"/>
      <c r="BJ336" s="137"/>
      <c r="BK336" s="251"/>
      <c r="BL336" s="251">
        <f t="shared" si="114"/>
        <v>-820.5499999999993</v>
      </c>
      <c r="BM336" s="125">
        <v>8579.48</v>
      </c>
      <c r="BN336" s="121"/>
      <c r="BO336" s="121"/>
      <c r="BP336" s="121"/>
      <c r="BQ336" s="121">
        <f>BM336*0.02011617</f>
        <v>172.58627819159997</v>
      </c>
      <c r="BR336" s="277">
        <f>BM336-BN336-BO336-BQ336-BP336</f>
        <v>8406.8937218084</v>
      </c>
      <c r="BS336" s="125"/>
      <c r="BT336" s="3"/>
      <c r="BU336" s="3"/>
      <c r="BV336" s="251">
        <f>BL336+BR336</f>
        <v>7586.3437218084</v>
      </c>
      <c r="BW336" s="108">
        <f t="shared" si="118"/>
        <v>7586.3437218084</v>
      </c>
      <c r="BX336" s="150"/>
    </row>
    <row r="337" spans="1:76" ht="15.75">
      <c r="A337" s="3">
        <v>323</v>
      </c>
      <c r="B337" s="18" t="s">
        <v>288</v>
      </c>
      <c r="C337" s="3">
        <v>903.9</v>
      </c>
      <c r="D337" s="3">
        <v>0</v>
      </c>
      <c r="E337" s="3">
        <f>C337+D337</f>
        <v>903.9</v>
      </c>
      <c r="F337" s="51">
        <v>13.41</v>
      </c>
      <c r="G337" s="6">
        <f>E337*F337</f>
        <v>12121.298999999999</v>
      </c>
      <c r="H337" s="5">
        <f>G337*6</f>
        <v>72727.794</v>
      </c>
      <c r="I337" s="3">
        <v>13.95</v>
      </c>
      <c r="J337" s="6">
        <f>E337*I337</f>
        <v>12609.404999999999</v>
      </c>
      <c r="K337" s="5">
        <f>J337*6</f>
        <v>75656.43</v>
      </c>
      <c r="L337" s="54">
        <f t="shared" si="119"/>
        <v>148384.224</v>
      </c>
      <c r="M337" s="138">
        <v>-50779.81</v>
      </c>
      <c r="N337" s="55">
        <f>M337/L337</f>
        <v>-0.34221838839147756</v>
      </c>
      <c r="O337" s="108">
        <f>L337+M337</f>
        <v>97604.41399999999</v>
      </c>
      <c r="P337" s="183" t="s">
        <v>517</v>
      </c>
      <c r="Q337" s="98" t="s">
        <v>424</v>
      </c>
      <c r="R337" s="144">
        <v>97584.89</v>
      </c>
      <c r="S337" s="144"/>
      <c r="T337" s="6">
        <f t="shared" si="121"/>
        <v>0</v>
      </c>
      <c r="U337" s="6">
        <f t="shared" si="121"/>
        <v>8132.074166666666</v>
      </c>
      <c r="V337" s="35">
        <v>0</v>
      </c>
      <c r="W337" s="35">
        <v>97584.89</v>
      </c>
      <c r="X337" s="3">
        <v>0</v>
      </c>
      <c r="Y337" s="3">
        <v>2256.62</v>
      </c>
      <c r="Z337" s="3">
        <v>0</v>
      </c>
      <c r="AA337" s="3">
        <v>2256.62</v>
      </c>
      <c r="AB337" s="3">
        <v>0</v>
      </c>
      <c r="AC337" s="3">
        <v>3384.04</v>
      </c>
      <c r="AD337" s="3">
        <v>0</v>
      </c>
      <c r="AE337" s="3">
        <v>3317.03</v>
      </c>
      <c r="AF337" s="3">
        <v>0</v>
      </c>
      <c r="AG337" s="3">
        <v>3589.81</v>
      </c>
      <c r="AH337" s="3">
        <v>0</v>
      </c>
      <c r="AI337" s="3">
        <v>2256.62</v>
      </c>
      <c r="AJ337" s="178">
        <v>0</v>
      </c>
      <c r="AK337" s="178">
        <v>2337.97</v>
      </c>
      <c r="AL337" s="178">
        <v>0</v>
      </c>
      <c r="AM337" s="178">
        <v>5015.49</v>
      </c>
      <c r="AN337" s="178">
        <v>0</v>
      </c>
      <c r="AO337" s="178">
        <v>26767.38</v>
      </c>
      <c r="AP337" s="3">
        <v>0</v>
      </c>
      <c r="AQ337" s="3">
        <v>3398.38</v>
      </c>
      <c r="AR337" s="3">
        <v>0</v>
      </c>
      <c r="AS337" s="3">
        <v>2337.97</v>
      </c>
      <c r="AT337" s="3">
        <v>0</v>
      </c>
      <c r="AU337" s="3">
        <v>2337.97</v>
      </c>
      <c r="AV337" s="39">
        <f t="shared" si="120"/>
        <v>0</v>
      </c>
      <c r="AW337" s="39">
        <f t="shared" si="120"/>
        <v>59255.9</v>
      </c>
      <c r="AX337" s="122">
        <f>AV337+AW337</f>
        <v>59255.9</v>
      </c>
      <c r="AY337" s="40"/>
      <c r="AZ337" s="40"/>
      <c r="BA337" s="40"/>
      <c r="BB337" s="40">
        <f>AX337+AY337+AZ337+BA337</f>
        <v>59255.9</v>
      </c>
      <c r="BC337" s="108">
        <f>O337-AX337-AY337-AZ337-BA337</f>
        <v>38348.51399999999</v>
      </c>
      <c r="BD337" s="150"/>
      <c r="BE337" s="150"/>
      <c r="BF337" s="3">
        <v>-552.2306</v>
      </c>
      <c r="BG337" s="150">
        <f>BC337+BD337+BE337-BF337</f>
        <v>38900.74459999999</v>
      </c>
      <c r="BH337" s="121">
        <v>25534.37</v>
      </c>
      <c r="BI337" s="159">
        <v>5507</v>
      </c>
      <c r="BJ337" s="137"/>
      <c r="BK337" s="251"/>
      <c r="BL337" s="251">
        <f t="shared" si="114"/>
        <v>38900.74459999999</v>
      </c>
      <c r="BM337" s="138">
        <v>-50779.81</v>
      </c>
      <c r="BN337" s="140"/>
      <c r="BO337" s="140"/>
      <c r="BP337" s="140"/>
      <c r="BQ337" s="140"/>
      <c r="BR337" s="276">
        <v>0</v>
      </c>
      <c r="BS337" s="138">
        <v>-50779.81</v>
      </c>
      <c r="BT337" s="3"/>
      <c r="BU337" s="3"/>
      <c r="BV337" s="251">
        <f>BL337+BR337</f>
        <v>38900.74459999999</v>
      </c>
      <c r="BW337" s="108">
        <f t="shared" si="118"/>
        <v>38900.74459999999</v>
      </c>
      <c r="BX337" s="150"/>
    </row>
    <row r="338" spans="1:76" ht="15.75">
      <c r="A338" s="3">
        <v>324</v>
      </c>
      <c r="B338" s="10" t="s">
        <v>289</v>
      </c>
      <c r="C338" s="3">
        <v>526.4</v>
      </c>
      <c r="D338" s="3">
        <v>0</v>
      </c>
      <c r="E338" s="3">
        <f>C338+D338</f>
        <v>526.4</v>
      </c>
      <c r="F338" s="51">
        <v>6.86</v>
      </c>
      <c r="G338" s="6">
        <f>E338*F338</f>
        <v>3611.104</v>
      </c>
      <c r="H338" s="5">
        <f>G338*6</f>
        <v>21666.624</v>
      </c>
      <c r="I338" s="3">
        <v>7.14</v>
      </c>
      <c r="J338" s="6">
        <f>E338*I338</f>
        <v>3758.4959999999996</v>
      </c>
      <c r="K338" s="5">
        <f>J338*6</f>
        <v>22550.976</v>
      </c>
      <c r="L338" s="54">
        <f t="shared" si="119"/>
        <v>44217.6</v>
      </c>
      <c r="M338" s="138">
        <v>-8368.2</v>
      </c>
      <c r="N338" s="55">
        <f>M338/L338</f>
        <v>-0.18925043421623972</v>
      </c>
      <c r="O338" s="108">
        <f>L338+M338</f>
        <v>35849.399999999994</v>
      </c>
      <c r="P338" s="127" t="s">
        <v>351</v>
      </c>
      <c r="Q338" s="98" t="s">
        <v>424</v>
      </c>
      <c r="R338" s="144">
        <v>35831.71</v>
      </c>
      <c r="S338" s="144"/>
      <c r="T338" s="6">
        <f t="shared" si="121"/>
        <v>0</v>
      </c>
      <c r="U338" s="6">
        <f t="shared" si="121"/>
        <v>2985.9758333333334</v>
      </c>
      <c r="V338" s="35">
        <v>0</v>
      </c>
      <c r="W338" s="35">
        <v>35831.71</v>
      </c>
      <c r="X338" s="3">
        <v>0</v>
      </c>
      <c r="Y338" s="3">
        <v>1210.72</v>
      </c>
      <c r="Z338" s="3">
        <v>0</v>
      </c>
      <c r="AA338" s="3">
        <v>1289.78</v>
      </c>
      <c r="AB338" s="3">
        <v>0</v>
      </c>
      <c r="AC338" s="3">
        <v>4623.46</v>
      </c>
      <c r="AD338" s="3">
        <v>0</v>
      </c>
      <c r="AE338" s="3">
        <v>1685.47</v>
      </c>
      <c r="AF338" s="3">
        <v>0</v>
      </c>
      <c r="AG338" s="3">
        <v>1210.72</v>
      </c>
      <c r="AH338" s="3">
        <v>0</v>
      </c>
      <c r="AI338" s="3">
        <v>1210.72</v>
      </c>
      <c r="AJ338" s="178">
        <v>0</v>
      </c>
      <c r="AK338" s="178">
        <v>1258.1</v>
      </c>
      <c r="AL338" s="178">
        <v>0</v>
      </c>
      <c r="AM338" s="178">
        <v>1258.1</v>
      </c>
      <c r="AN338" s="178">
        <v>0</v>
      </c>
      <c r="AO338" s="178">
        <v>1416.22</v>
      </c>
      <c r="AP338" s="3">
        <v>0</v>
      </c>
      <c r="AQ338" s="3">
        <v>1732.85</v>
      </c>
      <c r="AR338" s="3">
        <v>0</v>
      </c>
      <c r="AS338" s="3">
        <v>1258.1</v>
      </c>
      <c r="AT338" s="3">
        <v>0</v>
      </c>
      <c r="AU338" s="3">
        <v>1258.1</v>
      </c>
      <c r="AV338" s="39">
        <f t="shared" si="120"/>
        <v>0</v>
      </c>
      <c r="AW338" s="39">
        <f t="shared" si="120"/>
        <v>19412.339999999997</v>
      </c>
      <c r="AX338" s="122">
        <f>AV338+AW338</f>
        <v>19412.339999999997</v>
      </c>
      <c r="AY338" s="40"/>
      <c r="AZ338" s="40"/>
      <c r="BA338" s="40"/>
      <c r="BB338" s="40">
        <f>AX338+AY338+AZ338+BA338</f>
        <v>19412.339999999997</v>
      </c>
      <c r="BC338" s="108">
        <f>O338-AX338-AY338-AZ338-BA338</f>
        <v>16437.059999999998</v>
      </c>
      <c r="BD338" s="150"/>
      <c r="BE338" s="150"/>
      <c r="BF338" s="3">
        <v>4280.0496</v>
      </c>
      <c r="BG338" s="150">
        <f>BC338+BD338+BE338-BF338</f>
        <v>12157.010399999997</v>
      </c>
      <c r="BH338" s="121">
        <v>252738.96</v>
      </c>
      <c r="BI338" s="156"/>
      <c r="BJ338" s="137"/>
      <c r="BK338" s="251"/>
      <c r="BL338" s="251">
        <f t="shared" si="114"/>
        <v>12157.010399999997</v>
      </c>
      <c r="BM338" s="138">
        <v>-8368.2</v>
      </c>
      <c r="BN338" s="139"/>
      <c r="BO338" s="139"/>
      <c r="BP338" s="139"/>
      <c r="BQ338" s="139"/>
      <c r="BR338" s="276">
        <v>0</v>
      </c>
      <c r="BS338" s="138">
        <v>-8368.2</v>
      </c>
      <c r="BT338" s="3"/>
      <c r="BU338" s="3"/>
      <c r="BV338" s="251">
        <f>BL338+BR338</f>
        <v>12157.010399999997</v>
      </c>
      <c r="BW338" s="108">
        <f t="shared" si="118"/>
        <v>12157.010399999997</v>
      </c>
      <c r="BX338" s="150"/>
    </row>
    <row r="339" spans="1:76" ht="15.75">
      <c r="A339" s="3">
        <v>325</v>
      </c>
      <c r="B339" s="21" t="s">
        <v>315</v>
      </c>
      <c r="C339" s="3">
        <v>405.8</v>
      </c>
      <c r="D339" s="3">
        <v>0</v>
      </c>
      <c r="E339" s="3">
        <f>C339+D339</f>
        <v>405.8</v>
      </c>
      <c r="F339" s="51">
        <v>6.86</v>
      </c>
      <c r="G339" s="6">
        <f>E339*F339</f>
        <v>2783.788</v>
      </c>
      <c r="H339" s="5">
        <f>G339*6</f>
        <v>16702.728</v>
      </c>
      <c r="I339" s="3">
        <v>7.14</v>
      </c>
      <c r="J339" s="6">
        <f>E339*I339</f>
        <v>2897.412</v>
      </c>
      <c r="K339" s="5">
        <f>J339*6</f>
        <v>17384.471999999998</v>
      </c>
      <c r="L339" s="54">
        <f t="shared" si="119"/>
        <v>34087.2</v>
      </c>
      <c r="M339" s="138">
        <v>-15653.54</v>
      </c>
      <c r="N339" s="55">
        <f>M339/L339</f>
        <v>-0.45922046985378684</v>
      </c>
      <c r="O339" s="108">
        <f>L339+M339</f>
        <v>18433.659999999996</v>
      </c>
      <c r="P339" s="127" t="s">
        <v>351</v>
      </c>
      <c r="Q339" s="98" t="s">
        <v>424</v>
      </c>
      <c r="R339" s="144">
        <v>18420.03</v>
      </c>
      <c r="S339" s="144"/>
      <c r="T339" s="6">
        <f t="shared" si="121"/>
        <v>669.1033333333334</v>
      </c>
      <c r="U339" s="6">
        <f t="shared" si="121"/>
        <v>865.8983333333334</v>
      </c>
      <c r="V339" s="35">
        <v>8029.24</v>
      </c>
      <c r="W339" s="35">
        <v>10390.78</v>
      </c>
      <c r="X339" s="3">
        <v>0</v>
      </c>
      <c r="Y339" s="3">
        <v>933.34</v>
      </c>
      <c r="Z339" s="3">
        <v>0</v>
      </c>
      <c r="AA339" s="3">
        <v>933.34</v>
      </c>
      <c r="AB339" s="3">
        <v>0</v>
      </c>
      <c r="AC339" s="3">
        <v>933.34</v>
      </c>
      <c r="AD339" s="3">
        <v>474.75</v>
      </c>
      <c r="AE339" s="3">
        <v>933.34</v>
      </c>
      <c r="AF339" s="3">
        <v>0</v>
      </c>
      <c r="AG339" s="3">
        <v>933.34</v>
      </c>
      <c r="AH339" s="3">
        <v>0</v>
      </c>
      <c r="AI339" s="3">
        <v>933.34</v>
      </c>
      <c r="AJ339" s="178">
        <v>0</v>
      </c>
      <c r="AK339" s="178">
        <v>969.86</v>
      </c>
      <c r="AL339" s="178">
        <v>0</v>
      </c>
      <c r="AM339" s="178">
        <v>969.86</v>
      </c>
      <c r="AN339" s="178">
        <v>0</v>
      </c>
      <c r="AO339" s="178">
        <v>969.86</v>
      </c>
      <c r="AP339" s="3">
        <v>474.75</v>
      </c>
      <c r="AQ339" s="3">
        <v>969.86</v>
      </c>
      <c r="AR339" s="3">
        <v>474.75</v>
      </c>
      <c r="AS339" s="3">
        <v>969.86</v>
      </c>
      <c r="AT339" s="3">
        <v>0</v>
      </c>
      <c r="AU339" s="3">
        <v>969.86</v>
      </c>
      <c r="AV339" s="39">
        <f t="shared" si="120"/>
        <v>1424.25</v>
      </c>
      <c r="AW339" s="39">
        <f t="shared" si="120"/>
        <v>11419.2</v>
      </c>
      <c r="AX339" s="122">
        <f>AV339+AW339</f>
        <v>12843.45</v>
      </c>
      <c r="AY339" s="40"/>
      <c r="AZ339" s="40"/>
      <c r="BA339" s="40"/>
      <c r="BB339" s="40">
        <f>AX339+AY339+AZ339+BA339</f>
        <v>12843.45</v>
      </c>
      <c r="BC339" s="108">
        <f>O339-AX339-AY339-AZ339-BA339</f>
        <v>5590.2099999999955</v>
      </c>
      <c r="BD339" s="150"/>
      <c r="BE339" s="150"/>
      <c r="BF339" s="3">
        <v>23176.2864</v>
      </c>
      <c r="BG339" s="150">
        <f>BC339+BD339+BE339-BF339</f>
        <v>-17586.076400000005</v>
      </c>
      <c r="BH339" s="121">
        <v>326993.72</v>
      </c>
      <c r="BI339" s="156"/>
      <c r="BJ339" s="137"/>
      <c r="BK339" s="251"/>
      <c r="BL339" s="251">
        <f t="shared" si="114"/>
        <v>-17586.076400000005</v>
      </c>
      <c r="BM339" s="138">
        <v>-15653.54</v>
      </c>
      <c r="BN339" s="140"/>
      <c r="BO339" s="140"/>
      <c r="BP339" s="140"/>
      <c r="BQ339" s="140"/>
      <c r="BR339" s="276">
        <v>0</v>
      </c>
      <c r="BS339" s="138">
        <v>-15653.54</v>
      </c>
      <c r="BT339" s="3"/>
      <c r="BU339" s="3"/>
      <c r="BV339" s="251">
        <f>BL339+BR339</f>
        <v>-17586.076400000005</v>
      </c>
      <c r="BW339" s="150"/>
      <c r="BX339" s="274">
        <f>BL339+BR339</f>
        <v>-17586.076400000005</v>
      </c>
    </row>
    <row r="340" spans="1:76" ht="18.75">
      <c r="A340" s="18"/>
      <c r="B340" s="20" t="s">
        <v>323</v>
      </c>
      <c r="C340" s="49">
        <f>SUM(C15:C339)</f>
        <v>482497.49000000005</v>
      </c>
      <c r="D340" s="49">
        <f>SUM(D15:D339)</f>
        <v>25749.359999999997</v>
      </c>
      <c r="E340" s="49">
        <f>SUM(E15:E339)</f>
        <v>508246.8500000001</v>
      </c>
      <c r="F340" s="60"/>
      <c r="G340" s="19">
        <f>SUM(G15:G339)</f>
        <v>6205059.084999998</v>
      </c>
      <c r="H340" s="19">
        <f>SUM(H15:H339)</f>
        <v>37225750.425000004</v>
      </c>
      <c r="I340" s="28"/>
      <c r="J340" s="19">
        <f>SUM(J15:J339)</f>
        <v>6439602.680599999</v>
      </c>
      <c r="K340" s="19">
        <f>SUM(K15:K339)</f>
        <v>38633926.58760001</v>
      </c>
      <c r="L340" s="150">
        <f>SUM(L15:L339)</f>
        <v>75859677.0126</v>
      </c>
      <c r="M340" s="150">
        <f>SUM(M15:M339)</f>
        <v>-11714473.319999998</v>
      </c>
      <c r="N340" s="39"/>
      <c r="O340" s="129">
        <f>SUM(O15:O339)</f>
        <v>64145203.69260003</v>
      </c>
      <c r="P340" s="58"/>
      <c r="Q340" s="58"/>
      <c r="R340" s="129">
        <f aca="true" t="shared" si="122" ref="R340:W340">SUM(R15:R339)</f>
        <v>68399219.36000001</v>
      </c>
      <c r="S340" s="147">
        <f t="shared" si="122"/>
        <v>-4156808.947</v>
      </c>
      <c r="T340" s="19">
        <f t="shared" si="122"/>
        <v>1721097.9524999992</v>
      </c>
      <c r="U340" s="19">
        <f t="shared" si="122"/>
        <v>3978836.9808333335</v>
      </c>
      <c r="V340" s="150">
        <f t="shared" si="122"/>
        <v>20653175.429999992</v>
      </c>
      <c r="W340" s="150">
        <f t="shared" si="122"/>
        <v>47746043.770000026</v>
      </c>
      <c r="X340" s="19">
        <f aca="true" t="shared" si="123" ref="X340:AE340">SUM(X15:X339)</f>
        <v>1766672.3100000015</v>
      </c>
      <c r="Y340" s="19">
        <f t="shared" si="123"/>
        <v>3649503.079999999</v>
      </c>
      <c r="Z340" s="19">
        <f t="shared" si="123"/>
        <v>1775453.3999999997</v>
      </c>
      <c r="AA340" s="19">
        <f t="shared" si="123"/>
        <v>4057412.4299999992</v>
      </c>
      <c r="AB340" s="19">
        <f t="shared" si="123"/>
        <v>1633791.1399999994</v>
      </c>
      <c r="AC340" s="19">
        <f t="shared" si="123"/>
        <v>4585845.590000001</v>
      </c>
      <c r="AD340" s="19">
        <f t="shared" si="123"/>
        <v>1146284.87</v>
      </c>
      <c r="AE340" s="19">
        <f t="shared" si="123"/>
        <v>4060426.5799999973</v>
      </c>
      <c r="AF340" s="19">
        <f aca="true" t="shared" si="124" ref="AF340:AU340">SUM(AF15:AF339)</f>
        <v>1664367.0699999998</v>
      </c>
      <c r="AG340" s="19">
        <f t="shared" si="124"/>
        <v>3642015.669999996</v>
      </c>
      <c r="AH340" s="19">
        <f t="shared" si="124"/>
        <v>1925729.75</v>
      </c>
      <c r="AI340" s="19">
        <f t="shared" si="124"/>
        <v>4524682.3100000005</v>
      </c>
      <c r="AJ340" s="19">
        <f t="shared" si="124"/>
        <v>3079682.7816000013</v>
      </c>
      <c r="AK340" s="19">
        <f t="shared" si="124"/>
        <v>4222984.529999998</v>
      </c>
      <c r="AL340" s="19">
        <f t="shared" si="124"/>
        <v>2250295.6616</v>
      </c>
      <c r="AM340" s="19">
        <f t="shared" si="124"/>
        <v>5382216.570000007</v>
      </c>
      <c r="AN340" s="19">
        <f t="shared" si="124"/>
        <v>3225677.841600001</v>
      </c>
      <c r="AO340" s="19">
        <f t="shared" si="124"/>
        <v>4317625.9700000025</v>
      </c>
      <c r="AP340" s="19">
        <f t="shared" si="124"/>
        <v>1489223.6400000001</v>
      </c>
      <c r="AQ340" s="19">
        <f t="shared" si="124"/>
        <v>3676896.020000002</v>
      </c>
      <c r="AR340" s="19">
        <f t="shared" si="124"/>
        <v>1413308.3299999996</v>
      </c>
      <c r="AS340" s="19">
        <f t="shared" si="124"/>
        <v>3385787.5499999984</v>
      </c>
      <c r="AT340" s="19">
        <f t="shared" si="124"/>
        <v>1115182.6400000001</v>
      </c>
      <c r="AU340" s="19">
        <f t="shared" si="124"/>
        <v>3152975.9</v>
      </c>
      <c r="AV340" s="19">
        <f>SUM(AV15:AV339)</f>
        <v>22485669.434800006</v>
      </c>
      <c r="AW340" s="19">
        <f>SUM(AW15:AW339)</f>
        <v>48658372.200000025</v>
      </c>
      <c r="AX340" s="31">
        <f>SUM(AX15:AX339)</f>
        <v>71144041.63479996</v>
      </c>
      <c r="AY340" s="31">
        <f aca="true" t="shared" si="125" ref="AY340:BR340">SUM(AY15:AY339)</f>
        <v>54226.89000000001</v>
      </c>
      <c r="AZ340" s="31">
        <f t="shared" si="125"/>
        <v>1600700.5900000005</v>
      </c>
      <c r="BA340" s="31">
        <f t="shared" si="125"/>
        <v>2471.5400000000004</v>
      </c>
      <c r="BB340" s="31">
        <f t="shared" si="125"/>
        <v>72801440.65479995</v>
      </c>
      <c r="BC340" s="37">
        <f t="shared" si="125"/>
        <v>-8656236.962199993</v>
      </c>
      <c r="BD340" s="37">
        <f t="shared" si="125"/>
        <v>-164161</v>
      </c>
      <c r="BE340" s="37">
        <f t="shared" si="125"/>
        <v>311261</v>
      </c>
      <c r="BF340" s="37">
        <f t="shared" si="125"/>
        <v>4812392.885199998</v>
      </c>
      <c r="BG340" s="37">
        <f t="shared" si="125"/>
        <v>-13321529.847400002</v>
      </c>
      <c r="BH340" s="37">
        <f t="shared" si="125"/>
        <v>59689955.65000001</v>
      </c>
      <c r="BI340" s="160">
        <f t="shared" si="125"/>
        <v>1133541.29</v>
      </c>
      <c r="BJ340" s="37">
        <f t="shared" si="125"/>
        <v>2540506.01</v>
      </c>
      <c r="BK340" s="37">
        <f>SUM(BK15:BK339)</f>
        <v>1550053.8499999999</v>
      </c>
      <c r="BL340" s="37">
        <f>SUM(BL15:BL339)</f>
        <v>-9230969.9874</v>
      </c>
      <c r="BM340" s="150">
        <f t="shared" si="125"/>
        <v>6416072.070000004</v>
      </c>
      <c r="BN340" s="39">
        <f t="shared" si="125"/>
        <v>618677.76</v>
      </c>
      <c r="BO340" s="39">
        <f t="shared" si="125"/>
        <v>1120692.14</v>
      </c>
      <c r="BP340" s="162"/>
      <c r="BQ340" s="133">
        <f t="shared" si="125"/>
        <v>364717.13325795624</v>
      </c>
      <c r="BR340" s="133">
        <f t="shared" si="125"/>
        <v>16023356.176742038</v>
      </c>
      <c r="BS340" s="125">
        <f>SUM(BS15:BS339)</f>
        <v>-11721237.189999998</v>
      </c>
      <c r="BT340" s="3"/>
      <c r="BU340" s="3"/>
      <c r="BV340" s="133">
        <f>SUM(BV15:BV339)</f>
        <v>6792386.189342044</v>
      </c>
      <c r="BW340" s="133">
        <f>SUM(BW15:BW339)</f>
        <v>23096256.468718246</v>
      </c>
      <c r="BX340" s="133">
        <f>SUM(BX15:BX339)</f>
        <v>-16303870.279376201</v>
      </c>
    </row>
    <row r="341" spans="1:71" ht="12.75">
      <c r="A341" s="9"/>
      <c r="B341" s="8"/>
      <c r="F341" s="61"/>
      <c r="I341" s="26"/>
      <c r="L341" s="34"/>
      <c r="M341" s="34"/>
      <c r="N341" s="34"/>
      <c r="O341" s="34"/>
      <c r="P341" s="128"/>
      <c r="Q341" s="128"/>
      <c r="S341" s="29">
        <f>O340-R340</f>
        <v>-4254015.667399988</v>
      </c>
      <c r="T341" s="59"/>
      <c r="U341" s="59"/>
      <c r="V341" s="59"/>
      <c r="W341" s="59"/>
      <c r="X341" s="34"/>
      <c r="Y341" s="43"/>
      <c r="Z341" s="34"/>
      <c r="AG341" s="26"/>
      <c r="AJ341" s="25"/>
      <c r="AK341" s="25"/>
      <c r="BI341" s="157"/>
      <c r="BJ341" s="8"/>
      <c r="BK341" s="8"/>
      <c r="BL341" s="8"/>
      <c r="BM341" s="34">
        <v>18145653.23</v>
      </c>
      <c r="BS341" s="62">
        <f>BR340+BS340</f>
        <v>4302118.98674204</v>
      </c>
    </row>
    <row r="342" spans="2:65" ht="12.75">
      <c r="B342" s="36"/>
      <c r="C342" s="36"/>
      <c r="D342" s="36"/>
      <c r="E342" s="36"/>
      <c r="F342" s="34"/>
      <c r="L342" s="34"/>
      <c r="M342" s="34"/>
      <c r="N342" s="34"/>
      <c r="O342" s="62">
        <f>L340+M340</f>
        <v>64145203.692600004</v>
      </c>
      <c r="P342" s="128"/>
      <c r="Q342" s="128"/>
      <c r="T342" s="59"/>
      <c r="U342" s="59">
        <f>(T340+U340)*12</f>
        <v>68399219.19999999</v>
      </c>
      <c r="V342" s="59"/>
      <c r="W342" s="59"/>
      <c r="X342" s="34"/>
      <c r="Y342" s="62"/>
      <c r="Z342" s="34"/>
      <c r="AG342" s="44">
        <v>3641605.39</v>
      </c>
      <c r="AI342">
        <v>4525847.25</v>
      </c>
      <c r="AK342" s="175">
        <v>4231968.01</v>
      </c>
      <c r="BC342" s="29">
        <f>R340-AX340-AY340-AZ340</f>
        <v>-4399749.754799943</v>
      </c>
      <c r="BD342" s="62"/>
      <c r="BE342" s="62"/>
      <c r="BF342" s="62"/>
      <c r="BG342" s="62"/>
      <c r="BH342" s="62"/>
      <c r="BI342" s="151"/>
      <c r="BJ342" s="8"/>
      <c r="BK342" s="8"/>
      <c r="BL342" s="8"/>
      <c r="BM342" s="131">
        <v>-11698819.78</v>
      </c>
    </row>
    <row r="343" spans="2:65" ht="12.75">
      <c r="B343" s="8"/>
      <c r="C343" s="44"/>
      <c r="D343" s="44"/>
      <c r="E343" s="44"/>
      <c r="F343" s="34"/>
      <c r="L343" s="34"/>
      <c r="M343" s="34"/>
      <c r="N343" s="34"/>
      <c r="O343" s="34"/>
      <c r="P343" s="128"/>
      <c r="Q343" s="128"/>
      <c r="R343" s="62"/>
      <c r="S343" s="62"/>
      <c r="T343" s="34"/>
      <c r="U343" s="34"/>
      <c r="V343" s="34"/>
      <c r="W343" s="34"/>
      <c r="X343" s="34"/>
      <c r="Y343" s="34"/>
      <c r="Z343" s="34"/>
      <c r="BI343" s="151"/>
      <c r="BJ343" s="8"/>
      <c r="BK343" s="8"/>
      <c r="BL343" s="8"/>
      <c r="BM343" s="132">
        <f>SUM(BM341:BM342)</f>
        <v>6446833.450000001</v>
      </c>
    </row>
    <row r="344" spans="1:70" ht="12.75">
      <c r="A344" s="34"/>
      <c r="B344" s="168" t="s">
        <v>439</v>
      </c>
      <c r="C344" s="44"/>
      <c r="D344" s="44"/>
      <c r="E344" s="44"/>
      <c r="F344" s="34"/>
      <c r="G344" s="34"/>
      <c r="H344" s="34"/>
      <c r="I344" s="34"/>
      <c r="J344" s="34"/>
      <c r="K344" s="34"/>
      <c r="L344" s="34"/>
      <c r="M344" s="62"/>
      <c r="N344" s="34"/>
      <c r="O344" s="34"/>
      <c r="P344" s="128"/>
      <c r="Q344" s="12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124"/>
      <c r="AZ344" s="62"/>
      <c r="BA344" s="62"/>
      <c r="BB344" s="62"/>
      <c r="BC344" s="34"/>
      <c r="BI344" s="164"/>
      <c r="BJ344" s="9"/>
      <c r="BK344" s="9"/>
      <c r="BL344" s="9"/>
      <c r="BR344" s="34"/>
    </row>
    <row r="345" spans="1:70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I345" s="165"/>
      <c r="BJ345" s="34"/>
      <c r="BK345" s="34"/>
      <c r="BL345" s="34"/>
      <c r="BR345" s="34"/>
    </row>
    <row r="346" spans="1:70" ht="55.5" customHeight="1">
      <c r="A346" s="166" t="s">
        <v>358</v>
      </c>
      <c r="B346" s="166" t="s">
        <v>435</v>
      </c>
      <c r="C346" s="167" t="s">
        <v>436</v>
      </c>
      <c r="D346" s="3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I346" s="165"/>
      <c r="BJ346" s="34"/>
      <c r="BK346" s="34"/>
      <c r="BL346" s="34"/>
      <c r="BR346" s="34"/>
    </row>
    <row r="347" spans="1:70" ht="12.75">
      <c r="A347" s="3">
        <v>1</v>
      </c>
      <c r="B347" s="3" t="s">
        <v>437</v>
      </c>
      <c r="C347" s="126">
        <v>-10395.15</v>
      </c>
      <c r="D347" s="3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I347" s="165"/>
      <c r="BJ347" s="34"/>
      <c r="BK347" s="34"/>
      <c r="BL347" s="34"/>
      <c r="BR347" s="34"/>
    </row>
    <row r="348" spans="1:70" ht="12.75">
      <c r="A348" s="3">
        <v>2</v>
      </c>
      <c r="B348" s="3" t="s">
        <v>291</v>
      </c>
      <c r="C348" s="3">
        <v>-222149.89</v>
      </c>
      <c r="D348" s="3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I348" s="165"/>
      <c r="BJ348" s="34"/>
      <c r="BK348" s="34"/>
      <c r="BL348" s="34"/>
      <c r="BR348" s="34"/>
    </row>
    <row r="349" spans="1:70" ht="12.75">
      <c r="A349" s="3">
        <v>3</v>
      </c>
      <c r="B349" s="3" t="s">
        <v>295</v>
      </c>
      <c r="C349" s="3">
        <v>-26691.27</v>
      </c>
      <c r="D349" s="3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I349" s="165"/>
      <c r="BJ349" s="34"/>
      <c r="BK349" s="34"/>
      <c r="BL349" s="34"/>
      <c r="BR349" s="34"/>
    </row>
    <row r="350" spans="1:70" ht="12.75">
      <c r="A350" s="3">
        <v>4</v>
      </c>
      <c r="B350" s="3" t="s">
        <v>26</v>
      </c>
      <c r="C350" s="3">
        <v>-17199.23</v>
      </c>
      <c r="D350" s="3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I350" s="165"/>
      <c r="BJ350" s="34"/>
      <c r="BK350" s="34"/>
      <c r="BL350" s="34"/>
      <c r="BR350" s="34"/>
    </row>
    <row r="351" spans="1:70" ht="12.75">
      <c r="A351" s="3">
        <v>5</v>
      </c>
      <c r="B351" s="3" t="s">
        <v>28</v>
      </c>
      <c r="C351" s="3">
        <v>-91193.61</v>
      </c>
      <c r="D351" s="3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I351" s="165"/>
      <c r="BJ351" s="34"/>
      <c r="BK351" s="34"/>
      <c r="BL351" s="34"/>
      <c r="BR351" s="34"/>
    </row>
    <row r="352" spans="1:70" ht="12.75">
      <c r="A352" s="3">
        <v>6</v>
      </c>
      <c r="B352" s="3" t="s">
        <v>30</v>
      </c>
      <c r="C352" s="3">
        <v>-75427.16</v>
      </c>
      <c r="D352" s="3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I352" s="165"/>
      <c r="BJ352" s="34"/>
      <c r="BK352" s="34"/>
      <c r="BL352" s="34"/>
      <c r="BR352" s="34"/>
    </row>
    <row r="353" spans="1:61" s="34" customFormat="1" ht="12.75">
      <c r="A353" s="3">
        <v>7</v>
      </c>
      <c r="B353" s="3" t="s">
        <v>31</v>
      </c>
      <c r="C353" s="3">
        <v>-112841.22</v>
      </c>
      <c r="D353" s="3"/>
      <c r="BI353" s="165"/>
    </row>
    <row r="354" spans="1:61" s="34" customFormat="1" ht="12.75">
      <c r="A354" s="3">
        <v>8</v>
      </c>
      <c r="B354" s="3" t="s">
        <v>39</v>
      </c>
      <c r="C354" s="3">
        <v>-117950.16</v>
      </c>
      <c r="D354" s="3"/>
      <c r="BI354" s="165"/>
    </row>
    <row r="355" spans="1:61" s="34" customFormat="1" ht="12.75">
      <c r="A355" s="3">
        <v>9</v>
      </c>
      <c r="B355" s="3" t="s">
        <v>40</v>
      </c>
      <c r="C355" s="3">
        <v>-71900.63</v>
      </c>
      <c r="D355" s="3"/>
      <c r="BI355" s="165"/>
    </row>
    <row r="356" spans="1:61" s="34" customFormat="1" ht="12.75">
      <c r="A356" s="3">
        <v>10</v>
      </c>
      <c r="B356" s="3" t="s">
        <v>64</v>
      </c>
      <c r="C356" s="3">
        <v>-64829.78</v>
      </c>
      <c r="D356" s="3"/>
      <c r="BI356" s="165"/>
    </row>
    <row r="357" spans="1:61" s="34" customFormat="1" ht="12.75">
      <c r="A357" s="3">
        <v>11</v>
      </c>
      <c r="B357" s="3" t="s">
        <v>68</v>
      </c>
      <c r="C357" s="3">
        <v>-43130.54</v>
      </c>
      <c r="D357" s="3"/>
      <c r="BI357" s="165"/>
    </row>
    <row r="358" spans="1:61" s="34" customFormat="1" ht="12.75">
      <c r="A358" s="3">
        <v>12</v>
      </c>
      <c r="B358" s="3" t="s">
        <v>72</v>
      </c>
      <c r="C358" s="3">
        <v>-1488.08</v>
      </c>
      <c r="D358" s="3"/>
      <c r="BI358" s="165"/>
    </row>
    <row r="359" spans="1:61" s="34" customFormat="1" ht="12.75">
      <c r="A359" s="3">
        <v>13</v>
      </c>
      <c r="B359" s="3" t="s">
        <v>73</v>
      </c>
      <c r="C359" s="3">
        <v>-35478.27</v>
      </c>
      <c r="D359" s="3"/>
      <c r="BI359" s="165"/>
    </row>
    <row r="360" spans="1:61" s="34" customFormat="1" ht="12.75">
      <c r="A360" s="3">
        <v>14</v>
      </c>
      <c r="B360" s="3" t="s">
        <v>74</v>
      </c>
      <c r="C360" s="3">
        <v>-46466.62</v>
      </c>
      <c r="D360" s="3"/>
      <c r="BI360" s="165"/>
    </row>
    <row r="361" spans="1:61" s="34" customFormat="1" ht="12.75">
      <c r="A361" s="3">
        <v>15</v>
      </c>
      <c r="B361" s="3" t="s">
        <v>79</v>
      </c>
      <c r="C361" s="3">
        <v>-18750.52</v>
      </c>
      <c r="D361" s="3"/>
      <c r="BI361" s="165"/>
    </row>
    <row r="362" spans="1:61" s="34" customFormat="1" ht="12.75">
      <c r="A362" s="3">
        <v>16</v>
      </c>
      <c r="B362" s="3" t="s">
        <v>84</v>
      </c>
      <c r="C362" s="3">
        <v>-55485.91</v>
      </c>
      <c r="D362" s="3"/>
      <c r="BI362" s="165"/>
    </row>
    <row r="363" spans="1:61" s="34" customFormat="1" ht="12.75">
      <c r="A363" s="3">
        <v>17</v>
      </c>
      <c r="B363" s="3" t="s">
        <v>86</v>
      </c>
      <c r="C363" s="3">
        <v>-25192.04</v>
      </c>
      <c r="D363" s="3"/>
      <c r="BI363" s="165"/>
    </row>
    <row r="364" spans="1:61" s="34" customFormat="1" ht="12.75">
      <c r="A364" s="3">
        <v>18</v>
      </c>
      <c r="B364" s="3" t="s">
        <v>88</v>
      </c>
      <c r="C364" s="3">
        <v>-15415.53</v>
      </c>
      <c r="D364" s="3"/>
      <c r="BI364" s="165"/>
    </row>
    <row r="365" spans="1:61" s="34" customFormat="1" ht="12.75">
      <c r="A365" s="3">
        <v>19</v>
      </c>
      <c r="B365" s="3" t="s">
        <v>296</v>
      </c>
      <c r="C365" s="3">
        <v>-33687.45</v>
      </c>
      <c r="D365" s="3"/>
      <c r="BI365" s="165"/>
    </row>
    <row r="366" spans="1:61" s="34" customFormat="1" ht="12.75">
      <c r="A366" s="3">
        <v>20</v>
      </c>
      <c r="B366" s="3" t="s">
        <v>89</v>
      </c>
      <c r="C366" s="3">
        <v>-44198.21</v>
      </c>
      <c r="D366" s="3"/>
      <c r="BI366" s="165"/>
    </row>
    <row r="367" spans="1:61" s="34" customFormat="1" ht="12.75">
      <c r="A367" s="3">
        <v>21</v>
      </c>
      <c r="B367" s="3" t="s">
        <v>92</v>
      </c>
      <c r="C367" s="3">
        <v>-52627.36</v>
      </c>
      <c r="D367" s="3"/>
      <c r="BI367" s="165"/>
    </row>
    <row r="368" spans="1:61" s="34" customFormat="1" ht="12.75">
      <c r="A368" s="3">
        <v>22</v>
      </c>
      <c r="B368" s="3" t="s">
        <v>96</v>
      </c>
      <c r="C368" s="3">
        <v>-8549.43</v>
      </c>
      <c r="D368" s="3"/>
      <c r="BI368" s="165"/>
    </row>
    <row r="369" spans="1:61" s="34" customFormat="1" ht="12.75">
      <c r="A369" s="3">
        <v>23</v>
      </c>
      <c r="B369" s="3" t="s">
        <v>98</v>
      </c>
      <c r="C369" s="3">
        <v>-42733.78</v>
      </c>
      <c r="D369" s="3"/>
      <c r="BI369" s="165"/>
    </row>
    <row r="370" spans="1:61" s="34" customFormat="1" ht="12.75">
      <c r="A370" s="3">
        <v>24</v>
      </c>
      <c r="B370" s="3" t="s">
        <v>102</v>
      </c>
      <c r="C370" s="3">
        <v>-5943.54</v>
      </c>
      <c r="D370" s="3"/>
      <c r="BI370" s="165"/>
    </row>
    <row r="371" spans="1:61" s="34" customFormat="1" ht="12.75">
      <c r="A371" s="3">
        <v>25</v>
      </c>
      <c r="B371" s="3" t="s">
        <v>105</v>
      </c>
      <c r="C371" s="3">
        <v>-29333.53</v>
      </c>
      <c r="D371" s="3"/>
      <c r="BI371" s="165"/>
    </row>
    <row r="372" spans="1:61" s="34" customFormat="1" ht="12.75">
      <c r="A372" s="3">
        <v>26</v>
      </c>
      <c r="B372" s="3" t="s">
        <v>107</v>
      </c>
      <c r="C372" s="3">
        <v>-31064.92</v>
      </c>
      <c r="D372" s="3"/>
      <c r="BI372" s="165"/>
    </row>
    <row r="373" spans="1:61" s="34" customFormat="1" ht="12.75">
      <c r="A373" s="3">
        <v>27</v>
      </c>
      <c r="B373" s="3" t="s">
        <v>297</v>
      </c>
      <c r="C373" s="3">
        <v>-13987.51</v>
      </c>
      <c r="D373" s="3"/>
      <c r="BI373" s="165"/>
    </row>
    <row r="374" spans="1:61" s="34" customFormat="1" ht="12.75">
      <c r="A374" s="3">
        <v>28</v>
      </c>
      <c r="B374" s="3" t="s">
        <v>111</v>
      </c>
      <c r="C374" s="3">
        <v>-9856.78</v>
      </c>
      <c r="D374" s="3"/>
      <c r="BI374" s="165"/>
    </row>
    <row r="375" spans="1:61" s="34" customFormat="1" ht="12.75">
      <c r="A375" s="3">
        <v>29</v>
      </c>
      <c r="B375" s="3" t="s">
        <v>115</v>
      </c>
      <c r="C375" s="3">
        <v>-7954.33</v>
      </c>
      <c r="D375" s="3"/>
      <c r="BI375" s="165"/>
    </row>
    <row r="376" spans="1:61" s="34" customFormat="1" ht="12.75">
      <c r="A376" s="3">
        <v>30</v>
      </c>
      <c r="B376" s="3" t="s">
        <v>117</v>
      </c>
      <c r="C376" s="3">
        <v>-10281.03</v>
      </c>
      <c r="D376" s="3"/>
      <c r="BI376" s="165"/>
    </row>
    <row r="377" spans="1:61" s="34" customFormat="1" ht="12.75">
      <c r="A377" s="3">
        <v>31</v>
      </c>
      <c r="B377" s="3" t="s">
        <v>123</v>
      </c>
      <c r="C377" s="3">
        <v>-115966.54</v>
      </c>
      <c r="D377" s="3"/>
      <c r="BI377" s="165"/>
    </row>
    <row r="378" spans="1:61" s="34" customFormat="1" ht="12.75">
      <c r="A378" s="3">
        <v>32</v>
      </c>
      <c r="B378" s="3" t="s">
        <v>301</v>
      </c>
      <c r="C378" s="3">
        <v>-22317.79</v>
      </c>
      <c r="D378" s="3"/>
      <c r="BI378" s="165"/>
    </row>
    <row r="379" spans="1:61" s="34" customFormat="1" ht="12.75">
      <c r="A379" s="3">
        <v>33</v>
      </c>
      <c r="B379" s="3" t="s">
        <v>302</v>
      </c>
      <c r="C379" s="3">
        <v>-48511.69</v>
      </c>
      <c r="D379" s="3"/>
      <c r="BI379" s="165"/>
    </row>
    <row r="380" spans="1:61" s="34" customFormat="1" ht="12.75">
      <c r="A380" s="3">
        <v>34</v>
      </c>
      <c r="B380" s="3" t="s">
        <v>142</v>
      </c>
      <c r="C380" s="3">
        <v>-46769.98</v>
      </c>
      <c r="D380" s="3"/>
      <c r="BI380" s="165"/>
    </row>
    <row r="381" spans="1:61" s="34" customFormat="1" ht="12.75">
      <c r="A381" s="3">
        <v>35</v>
      </c>
      <c r="B381" s="3" t="s">
        <v>147</v>
      </c>
      <c r="C381" s="3">
        <v>-1388.29</v>
      </c>
      <c r="D381" s="3"/>
      <c r="BI381" s="165"/>
    </row>
    <row r="382" spans="1:61" s="34" customFormat="1" ht="12.75">
      <c r="A382" s="3">
        <v>36</v>
      </c>
      <c r="B382" s="3" t="s">
        <v>151</v>
      </c>
      <c r="C382" s="3">
        <v>-5329.55</v>
      </c>
      <c r="D382" s="3"/>
      <c r="BI382" s="165"/>
    </row>
    <row r="383" spans="1:61" s="34" customFormat="1" ht="12.75">
      <c r="A383" s="3">
        <v>37</v>
      </c>
      <c r="B383" s="3" t="s">
        <v>152</v>
      </c>
      <c r="C383" s="3">
        <v>-18029.85</v>
      </c>
      <c r="D383" s="3"/>
      <c r="BI383" s="165"/>
    </row>
    <row r="384" spans="1:61" s="34" customFormat="1" ht="12.75">
      <c r="A384" s="3">
        <v>38</v>
      </c>
      <c r="B384" s="3" t="s">
        <v>156</v>
      </c>
      <c r="C384" s="3">
        <v>-66542.79</v>
      </c>
      <c r="D384" s="3"/>
      <c r="BI384" s="165"/>
    </row>
    <row r="385" spans="1:61" s="34" customFormat="1" ht="12.75">
      <c r="A385" s="3">
        <v>39</v>
      </c>
      <c r="B385" s="3" t="s">
        <v>305</v>
      </c>
      <c r="C385" s="3">
        <v>-66664.07</v>
      </c>
      <c r="D385" s="3"/>
      <c r="BI385" s="165"/>
    </row>
    <row r="386" spans="1:61" s="34" customFormat="1" ht="12.75">
      <c r="A386" s="3">
        <v>40</v>
      </c>
      <c r="B386" s="3" t="s">
        <v>167</v>
      </c>
      <c r="C386" s="3">
        <v>-114789.46</v>
      </c>
      <c r="D386" s="3"/>
      <c r="BI386" s="165"/>
    </row>
    <row r="387" spans="1:61" s="34" customFormat="1" ht="12.75">
      <c r="A387" s="3">
        <v>41</v>
      </c>
      <c r="B387" s="3" t="s">
        <v>168</v>
      </c>
      <c r="C387" s="3">
        <v>-292476.6</v>
      </c>
      <c r="D387" s="3"/>
      <c r="BI387" s="165"/>
    </row>
    <row r="388" spans="1:61" s="34" customFormat="1" ht="12.75">
      <c r="A388" s="3">
        <v>42</v>
      </c>
      <c r="B388" s="3" t="s">
        <v>310</v>
      </c>
      <c r="C388" s="3">
        <v>-24368.56</v>
      </c>
      <c r="D388" s="3"/>
      <c r="BI388" s="165"/>
    </row>
    <row r="389" spans="1:61" s="34" customFormat="1" ht="12.75">
      <c r="A389" s="3">
        <v>43</v>
      </c>
      <c r="B389" s="3" t="s">
        <v>169</v>
      </c>
      <c r="C389" s="3">
        <v>-29550.09</v>
      </c>
      <c r="D389" s="3"/>
      <c r="BI389" s="165"/>
    </row>
    <row r="390" spans="1:61" s="34" customFormat="1" ht="12.75">
      <c r="A390" s="3">
        <v>44</v>
      </c>
      <c r="B390" s="3" t="s">
        <v>181</v>
      </c>
      <c r="C390" s="3">
        <v>-3992.43</v>
      </c>
      <c r="D390" s="3"/>
      <c r="BI390" s="165"/>
    </row>
    <row r="391" spans="1:61" s="34" customFormat="1" ht="12.75">
      <c r="A391" s="3">
        <v>45</v>
      </c>
      <c r="B391" s="3" t="s">
        <v>183</v>
      </c>
      <c r="C391" s="3">
        <v>-22103.06</v>
      </c>
      <c r="D391" s="3"/>
      <c r="BI391" s="165"/>
    </row>
    <row r="392" spans="1:61" s="34" customFormat="1" ht="12.75">
      <c r="A392" s="3">
        <v>46</v>
      </c>
      <c r="B392" s="3" t="s">
        <v>197</v>
      </c>
      <c r="C392" s="3">
        <v>-15281.53</v>
      </c>
      <c r="D392" s="3"/>
      <c r="BI392" s="165"/>
    </row>
    <row r="393" spans="1:61" s="34" customFormat="1" ht="12.75">
      <c r="A393" s="3">
        <v>47</v>
      </c>
      <c r="B393" s="3" t="s">
        <v>217</v>
      </c>
      <c r="C393" s="3">
        <v>-112379.59</v>
      </c>
      <c r="D393" s="3"/>
      <c r="BI393" s="165"/>
    </row>
    <row r="394" spans="1:61" s="34" customFormat="1" ht="12.75">
      <c r="A394" s="3">
        <v>48</v>
      </c>
      <c r="B394" s="3" t="s">
        <v>232</v>
      </c>
      <c r="C394" s="3">
        <v>-54737.11</v>
      </c>
      <c r="D394" s="3"/>
      <c r="BI394" s="165"/>
    </row>
    <row r="395" spans="1:61" s="34" customFormat="1" ht="12.75">
      <c r="A395" s="3">
        <v>49</v>
      </c>
      <c r="B395" s="3" t="s">
        <v>236</v>
      </c>
      <c r="C395" s="3">
        <v>-17954.49</v>
      </c>
      <c r="D395" s="3"/>
      <c r="BI395" s="165"/>
    </row>
    <row r="396" spans="1:61" s="34" customFormat="1" ht="12.75">
      <c r="A396" s="3">
        <v>50</v>
      </c>
      <c r="B396" s="3" t="s">
        <v>313</v>
      </c>
      <c r="C396" s="3">
        <v>-9556.51</v>
      </c>
      <c r="D396" s="3"/>
      <c r="BI396" s="165"/>
    </row>
    <row r="397" spans="1:61" s="34" customFormat="1" ht="12.75">
      <c r="A397" s="3">
        <v>51</v>
      </c>
      <c r="B397" s="3" t="s">
        <v>239</v>
      </c>
      <c r="C397" s="3">
        <v>-235.92</v>
      </c>
      <c r="D397" s="3"/>
      <c r="BI397" s="165"/>
    </row>
    <row r="398" spans="1:61" s="34" customFormat="1" ht="12.75">
      <c r="A398" s="3">
        <v>52</v>
      </c>
      <c r="B398" s="3" t="s">
        <v>240</v>
      </c>
      <c r="C398" s="3">
        <v>-13584.4</v>
      </c>
      <c r="D398" s="3"/>
      <c r="BI398" s="165"/>
    </row>
    <row r="399" spans="1:61" s="34" customFormat="1" ht="12.75">
      <c r="A399" s="3">
        <v>53</v>
      </c>
      <c r="B399" s="3" t="s">
        <v>249</v>
      </c>
      <c r="C399" s="3">
        <v>-28095.82</v>
      </c>
      <c r="D399" s="3"/>
      <c r="BI399" s="165"/>
    </row>
    <row r="400" spans="1:61" s="34" customFormat="1" ht="12.75">
      <c r="A400" s="3">
        <v>54</v>
      </c>
      <c r="B400" s="3" t="s">
        <v>255</v>
      </c>
      <c r="C400" s="3">
        <v>-99827.69</v>
      </c>
      <c r="D400" s="3"/>
      <c r="BI400" s="165"/>
    </row>
    <row r="401" spans="1:61" s="34" customFormat="1" ht="12.75">
      <c r="A401" s="3">
        <v>55</v>
      </c>
      <c r="B401" s="3" t="s">
        <v>268</v>
      </c>
      <c r="C401" s="3">
        <v>-1178.86</v>
      </c>
      <c r="D401" s="3"/>
      <c r="BI401" s="165"/>
    </row>
    <row r="402" spans="1:61" s="34" customFormat="1" ht="12.75">
      <c r="A402" s="3">
        <v>56</v>
      </c>
      <c r="B402" s="3" t="s">
        <v>269</v>
      </c>
      <c r="C402" s="3">
        <v>-134058.67</v>
      </c>
      <c r="D402" s="3"/>
      <c r="BI402" s="165"/>
    </row>
    <row r="403" spans="1:61" s="34" customFormat="1" ht="12.75">
      <c r="A403" s="3">
        <v>57</v>
      </c>
      <c r="B403" s="3" t="s">
        <v>271</v>
      </c>
      <c r="C403" s="3">
        <v>-215253.04</v>
      </c>
      <c r="D403" s="3"/>
      <c r="BI403" s="165"/>
    </row>
    <row r="404" spans="1:61" s="34" customFormat="1" ht="12.75">
      <c r="A404" s="3">
        <v>58</v>
      </c>
      <c r="B404" s="3" t="s">
        <v>272</v>
      </c>
      <c r="C404" s="3">
        <v>-27948.96</v>
      </c>
      <c r="D404" s="3"/>
      <c r="BI404" s="165"/>
    </row>
    <row r="405" spans="1:61" s="34" customFormat="1" ht="12.75">
      <c r="A405" s="3">
        <v>59</v>
      </c>
      <c r="B405" s="3" t="s">
        <v>274</v>
      </c>
      <c r="C405" s="3">
        <v>-15536.5</v>
      </c>
      <c r="D405" s="3"/>
      <c r="BI405" s="165"/>
    </row>
    <row r="406" spans="1:61" s="34" customFormat="1" ht="12.75">
      <c r="A406" s="3"/>
      <c r="B406" s="166" t="s">
        <v>438</v>
      </c>
      <c r="C406" s="166">
        <f>SUM(C347:C405)</f>
        <v>-2966633.3199999994</v>
      </c>
      <c r="D406" s="3"/>
      <c r="BI406" s="165"/>
    </row>
    <row r="407" spans="2:61" s="34" customFormat="1" ht="12.75">
      <c r="B407" s="206" t="s">
        <v>458</v>
      </c>
      <c r="BI407" s="165"/>
    </row>
    <row r="408" spans="1:61" s="34" customFormat="1" ht="12.75">
      <c r="A408" s="3">
        <v>1</v>
      </c>
      <c r="B408" s="3" t="s">
        <v>452</v>
      </c>
      <c r="BI408" s="165"/>
    </row>
    <row r="409" spans="1:61" s="34" customFormat="1" ht="12.75">
      <c r="A409" s="3">
        <v>2</v>
      </c>
      <c r="B409" s="3" t="s">
        <v>453</v>
      </c>
      <c r="BI409" s="165"/>
    </row>
    <row r="410" spans="1:61" s="34" customFormat="1" ht="12.75">
      <c r="A410" s="3">
        <v>3</v>
      </c>
      <c r="B410" s="3" t="s">
        <v>454</v>
      </c>
      <c r="BI410" s="165"/>
    </row>
    <row r="411" spans="1:61" s="34" customFormat="1" ht="12.75">
      <c r="A411" s="3">
        <v>4</v>
      </c>
      <c r="B411" s="3" t="s">
        <v>455</v>
      </c>
      <c r="BI411" s="165"/>
    </row>
    <row r="412" spans="1:61" s="34" customFormat="1" ht="12.75">
      <c r="A412" s="3">
        <v>5</v>
      </c>
      <c r="B412" s="3" t="s">
        <v>456</v>
      </c>
      <c r="BI412" s="165"/>
    </row>
    <row r="413" spans="1:61" s="34" customFormat="1" ht="12.75">
      <c r="A413" s="3">
        <v>6</v>
      </c>
      <c r="B413" s="3" t="s">
        <v>457</v>
      </c>
      <c r="BI413" s="165"/>
    </row>
    <row r="414" spans="1:61" s="34" customFormat="1" ht="12.75">
      <c r="A414" s="204"/>
      <c r="B414" s="206" t="s">
        <v>468</v>
      </c>
      <c r="BI414" s="165"/>
    </row>
    <row r="415" spans="1:61" s="34" customFormat="1" ht="12.75">
      <c r="A415" s="203"/>
      <c r="B415" s="202" t="s">
        <v>518</v>
      </c>
      <c r="BI415" s="165"/>
    </row>
    <row r="416" spans="1:61" s="34" customFormat="1" ht="12.75">
      <c r="A416" s="3"/>
      <c r="B416" s="3" t="s">
        <v>469</v>
      </c>
      <c r="BI416" s="165"/>
    </row>
    <row r="417" spans="1:61" s="34" customFormat="1" ht="12.75">
      <c r="A417" s="3"/>
      <c r="B417" s="3" t="s">
        <v>470</v>
      </c>
      <c r="BI417" s="165"/>
    </row>
    <row r="418" spans="1:61" s="34" customFormat="1" ht="12.75">
      <c r="A418" s="205"/>
      <c r="B418" s="255" t="s">
        <v>519</v>
      </c>
      <c r="BI418" s="165"/>
    </row>
    <row r="419" spans="1:61" s="34" customFormat="1" ht="12.75">
      <c r="A419" s="3"/>
      <c r="B419" s="3" t="s">
        <v>520</v>
      </c>
      <c r="BI419" s="165"/>
    </row>
    <row r="420" spans="1:61" s="34" customFormat="1" ht="12.75">
      <c r="A420" s="3"/>
      <c r="B420" s="3" t="s">
        <v>521</v>
      </c>
      <c r="BI420" s="165"/>
    </row>
    <row r="421" spans="1:61" s="34" customFormat="1" ht="12.75">
      <c r="A421" s="3"/>
      <c r="B421" s="3" t="s">
        <v>522</v>
      </c>
      <c r="BI421" s="165"/>
    </row>
    <row r="422" s="34" customFormat="1" ht="12.75">
      <c r="BI422" s="165"/>
    </row>
    <row r="423" spans="2:61" s="34" customFormat="1" ht="12.75">
      <c r="B423" s="206" t="s">
        <v>540</v>
      </c>
      <c r="BI423" s="165"/>
    </row>
    <row r="424" spans="2:61" s="34" customFormat="1" ht="12.75">
      <c r="B424" s="202" t="s">
        <v>541</v>
      </c>
      <c r="BI424" s="165"/>
    </row>
    <row r="425" spans="2:61" s="34" customFormat="1" ht="12.75">
      <c r="B425" s="3" t="s">
        <v>542</v>
      </c>
      <c r="BI425" s="165"/>
    </row>
    <row r="426" spans="2:61" s="34" customFormat="1" ht="12.75">
      <c r="B426" s="3" t="s">
        <v>543</v>
      </c>
      <c r="BI426" s="165"/>
    </row>
    <row r="427" s="34" customFormat="1" ht="12.75">
      <c r="BI427" s="165"/>
    </row>
    <row r="428" s="34" customFormat="1" ht="12.75">
      <c r="BI428" s="165"/>
    </row>
    <row r="429" s="34" customFormat="1" ht="12.75">
      <c r="BI429" s="165"/>
    </row>
    <row r="430" s="34" customFormat="1" ht="12.75">
      <c r="BI430" s="165"/>
    </row>
    <row r="431" s="34" customFormat="1" ht="12.75">
      <c r="BI431" s="165"/>
    </row>
    <row r="432" s="34" customFormat="1" ht="12.75">
      <c r="BI432" s="165"/>
    </row>
    <row r="433" s="34" customFormat="1" ht="12.75">
      <c r="BI433" s="165"/>
    </row>
    <row r="434" s="34" customFormat="1" ht="12.75">
      <c r="BI434" s="165"/>
    </row>
    <row r="435" s="34" customFormat="1" ht="12.75">
      <c r="BI435" s="165"/>
    </row>
    <row r="436" s="34" customFormat="1" ht="12.75">
      <c r="BI436" s="165"/>
    </row>
    <row r="437" s="34" customFormat="1" ht="12.75">
      <c r="BI437" s="165"/>
    </row>
    <row r="438" s="34" customFormat="1" ht="12.75">
      <c r="BI438" s="165"/>
    </row>
    <row r="439" s="34" customFormat="1" ht="12.75">
      <c r="BI439" s="165"/>
    </row>
    <row r="440" s="34" customFormat="1" ht="12.75">
      <c r="BI440" s="165"/>
    </row>
    <row r="441" s="34" customFormat="1" ht="12.75">
      <c r="BI441" s="165"/>
    </row>
    <row r="442" s="34" customFormat="1" ht="12.75">
      <c r="BI442" s="165"/>
    </row>
    <row r="443" s="34" customFormat="1" ht="12.75">
      <c r="BI443" s="165"/>
    </row>
    <row r="444" s="34" customFormat="1" ht="12.75">
      <c r="BI444" s="165"/>
    </row>
    <row r="445" s="34" customFormat="1" ht="12.75">
      <c r="BI445" s="165"/>
    </row>
    <row r="446" s="34" customFormat="1" ht="12.75">
      <c r="BI446" s="165"/>
    </row>
    <row r="447" s="34" customFormat="1" ht="12.75">
      <c r="BI447" s="165"/>
    </row>
    <row r="448" s="34" customFormat="1" ht="12.75">
      <c r="BI448" s="165"/>
    </row>
    <row r="449" s="34" customFormat="1" ht="12.75">
      <c r="BI449" s="165"/>
    </row>
    <row r="450" s="34" customFormat="1" ht="12.75">
      <c r="BI450" s="165"/>
    </row>
    <row r="451" s="34" customFormat="1" ht="12.75">
      <c r="BI451" s="165"/>
    </row>
    <row r="452" s="34" customFormat="1" ht="12.75">
      <c r="BI452" s="165"/>
    </row>
    <row r="453" s="34" customFormat="1" ht="12.75">
      <c r="BI453" s="165"/>
    </row>
    <row r="454" s="34" customFormat="1" ht="12.75">
      <c r="BI454" s="165"/>
    </row>
    <row r="455" s="34" customFormat="1" ht="12.75">
      <c r="BI455" s="165"/>
    </row>
    <row r="456" s="34" customFormat="1" ht="12.75">
      <c r="BI456" s="165"/>
    </row>
    <row r="457" s="34" customFormat="1" ht="12.75">
      <c r="BI457" s="165"/>
    </row>
    <row r="458" s="34" customFormat="1" ht="12.75">
      <c r="BI458" s="165"/>
    </row>
    <row r="459" s="34" customFormat="1" ht="12.75">
      <c r="BI459" s="165"/>
    </row>
    <row r="460" s="34" customFormat="1" ht="12.75">
      <c r="BI460" s="165"/>
    </row>
    <row r="461" s="34" customFormat="1" ht="12.75">
      <c r="BI461" s="165"/>
    </row>
    <row r="462" s="34" customFormat="1" ht="12.75">
      <c r="BI462" s="165"/>
    </row>
    <row r="463" s="34" customFormat="1" ht="12.75">
      <c r="BI463" s="165"/>
    </row>
    <row r="464" s="34" customFormat="1" ht="12.75">
      <c r="BI464" s="165"/>
    </row>
    <row r="465" s="34" customFormat="1" ht="12.75">
      <c r="BI465" s="165"/>
    </row>
    <row r="466" s="34" customFormat="1" ht="12.75">
      <c r="BI466" s="165"/>
    </row>
  </sheetData>
  <mergeCells count="51">
    <mergeCell ref="AF9:AG12"/>
    <mergeCell ref="AH13:AI13"/>
    <mergeCell ref="AB13:AC13"/>
    <mergeCell ref="BN13:BQ13"/>
    <mergeCell ref="AX13:AZ13"/>
    <mergeCell ref="AP13:AQ13"/>
    <mergeCell ref="AR13:AS13"/>
    <mergeCell ref="AL13:AM13"/>
    <mergeCell ref="AD13:AE13"/>
    <mergeCell ref="AJ13:AK13"/>
    <mergeCell ref="AR9:AS12"/>
    <mergeCell ref="AV13:AW13"/>
    <mergeCell ref="BO9:BO11"/>
    <mergeCell ref="BQ9:BQ11"/>
    <mergeCell ref="AX9:AZ9"/>
    <mergeCell ref="AX12:AZ12"/>
    <mergeCell ref="BM9:BM11"/>
    <mergeCell ref="AN13:AO13"/>
    <mergeCell ref="AL9:AM12"/>
    <mergeCell ref="AN9:AO12"/>
    <mergeCell ref="AP9:AQ12"/>
    <mergeCell ref="C12:E13"/>
    <mergeCell ref="T2:V2"/>
    <mergeCell ref="T3:V3"/>
    <mergeCell ref="T4:V4"/>
    <mergeCell ref="T5:V5"/>
    <mergeCell ref="F11:G11"/>
    <mergeCell ref="F12:G12"/>
    <mergeCell ref="H12:H13"/>
    <mergeCell ref="I12:J12"/>
    <mergeCell ref="R9:R13"/>
    <mergeCell ref="F14:G14"/>
    <mergeCell ref="I14:J14"/>
    <mergeCell ref="K12:K13"/>
    <mergeCell ref="AF13:AG13"/>
    <mergeCell ref="AB9:AC12"/>
    <mergeCell ref="X13:Y13"/>
    <mergeCell ref="Z9:AA12"/>
    <mergeCell ref="X9:Y12"/>
    <mergeCell ref="AD9:AE12"/>
    <mergeCell ref="Z13:AA13"/>
    <mergeCell ref="AH9:AI12"/>
    <mergeCell ref="BD13:BE13"/>
    <mergeCell ref="AV9:AW12"/>
    <mergeCell ref="BT13:BU13"/>
    <mergeCell ref="BS9:BS11"/>
    <mergeCell ref="BR9:BR11"/>
    <mergeCell ref="BN9:BN11"/>
    <mergeCell ref="AJ9:AK12"/>
    <mergeCell ref="AT9:AU12"/>
    <mergeCell ref="AT13:AU13"/>
  </mergeCells>
  <printOptions/>
  <pageMargins left="0.23" right="0.22" top="0.3" bottom="0.26" header="0.19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2020-01-21T06:22:50Z</cp:lastPrinted>
  <dcterms:created xsi:type="dcterms:W3CDTF">1996-10-08T23:32:33Z</dcterms:created>
  <dcterms:modified xsi:type="dcterms:W3CDTF">2020-01-21T11:29:14Z</dcterms:modified>
  <cp:category/>
  <cp:version/>
  <cp:contentType/>
  <cp:contentStatus/>
</cp:coreProperties>
</file>